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alculator" sheetId="1" state="visible" r:id="rId1"/>
    <sheet name="Amortization" sheetId="2" state="visible" r:id="rId2"/>
    <sheet name="Loan Comparison" sheetId="3" state="visible" r:id="rId3"/>
    <sheet name="Affordability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.00"/>
    <numFmt numFmtId="165" formatCode="mm/dd/yyyy"/>
  </numFmts>
  <fonts count="3">
    <font>
      <name val="Calibri"/>
      <family val="2"/>
      <color theme="1"/>
      <sz val="11"/>
      <scheme val="minor"/>
    </font>
    <font>
      <b val="1"/>
      <sz val="16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164" fontId="0" fillId="0" borderId="0" pivotButton="0" quotePrefix="0" xfId="0"/>
    <xf numFmtId="10" fontId="0" fillId="0" borderId="0" pivotButton="0" quotePrefix="0" xfId="0"/>
    <xf numFmtId="1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REAL ESTATE MORTGAGE CALCULATOR</t>
        </is>
      </c>
    </row>
    <row r="3">
      <c r="A3" s="2" t="inlineStr">
        <is>
          <t>LOAN INFORMATION</t>
        </is>
      </c>
    </row>
    <row r="4">
      <c r="A4" t="inlineStr">
        <is>
          <t>Purchase Price ($):</t>
        </is>
      </c>
      <c r="C4" s="3" t="n">
        <v>300000</v>
      </c>
    </row>
    <row r="5">
      <c r="A5" t="inlineStr">
        <is>
          <t>Down Payment ($):</t>
        </is>
      </c>
      <c r="C5" s="3" t="n">
        <v>60000</v>
      </c>
    </row>
    <row r="6">
      <c r="A6" t="inlineStr">
        <is>
          <t>Down Payment (%):</t>
        </is>
      </c>
      <c r="C6" s="4">
        <f>C5/C4</f>
        <v/>
      </c>
    </row>
    <row r="7">
      <c r="A7" t="inlineStr">
        <is>
          <t>Loan Amount ($):</t>
        </is>
      </c>
      <c r="C7" s="3">
        <f>C4-C5</f>
        <v/>
      </c>
    </row>
    <row r="8">
      <c r="A8" t="inlineStr">
        <is>
          <t>Interest Rate (%):</t>
        </is>
      </c>
      <c r="C8" s="4" t="n">
        <v>0.0575</v>
      </c>
    </row>
    <row r="9">
      <c r="A9" t="inlineStr">
        <is>
          <t>Loan Term (years):</t>
        </is>
      </c>
      <c r="C9" s="5" t="n">
        <v>30</v>
      </c>
    </row>
    <row r="10">
      <c r="A10" t="inlineStr">
        <is>
          <t>Loan Start Date:</t>
        </is>
      </c>
      <c r="C10" s="6" t="inlineStr">
        <is>
          <t>04/20/2025</t>
        </is>
      </c>
    </row>
    <row r="11">
      <c r="A11" t="inlineStr">
        <is>
          <t>Payment Type:</t>
        </is>
      </c>
      <c r="C11" t="inlineStr">
        <is>
          <t>Standard</t>
        </is>
      </c>
    </row>
    <row r="13">
      <c r="A13" s="2" t="inlineStr">
        <is>
          <t>PROPERTY TAXES &amp; INSURANCE</t>
        </is>
      </c>
    </row>
    <row r="14">
      <c r="A14" t="inlineStr">
        <is>
          <t>Annual Property Tax ($):</t>
        </is>
      </c>
      <c r="C14" s="3" t="n">
        <v>3000</v>
      </c>
    </row>
    <row r="15">
      <c r="A15" t="inlineStr">
        <is>
          <t>Annual Property Tax Rate (%):</t>
        </is>
      </c>
      <c r="C15" s="4">
        <f>C14/C4</f>
        <v/>
      </c>
    </row>
    <row r="16">
      <c r="A16" t="inlineStr">
        <is>
          <t>Annual Homeowners Insurance ($):</t>
        </is>
      </c>
      <c r="C16" s="3" t="n">
        <v>1200</v>
      </c>
    </row>
    <row r="17">
      <c r="A17" t="inlineStr">
        <is>
          <t>Monthly PMI (%):</t>
        </is>
      </c>
      <c r="C17" s="4" t="n">
        <v>0.005</v>
      </c>
      <c r="D17" t="inlineStr">
        <is>
          <t>Monthly PMI Amount:</t>
        </is>
      </c>
      <c r="E17" s="3">
        <f>IF(C5/C4&lt;0.2,C7*C17/12,0)</f>
        <v/>
      </c>
    </row>
    <row r="19">
      <c r="A19" s="2" t="inlineStr">
        <is>
          <t>CLOSING COSTS &amp; FEES</t>
        </is>
      </c>
    </row>
    <row r="20">
      <c r="A20" t="inlineStr">
        <is>
          <t>Loan Origination Fee (%):</t>
        </is>
      </c>
      <c r="C20" s="4" t="n">
        <v>0.01</v>
      </c>
    </row>
    <row r="21">
      <c r="A21" t="inlineStr">
        <is>
          <t>Other Closing Costs ($):</t>
        </is>
      </c>
      <c r="C21" s="3" t="n">
        <v>2500</v>
      </c>
    </row>
    <row r="22">
      <c r="A22" t="inlineStr">
        <is>
          <t>Total Closing Costs ($):</t>
        </is>
      </c>
      <c r="C22" s="3">
        <f>(C7*C20)+C21</f>
        <v/>
      </c>
    </row>
    <row r="25">
      <c r="A25" s="2" t="inlineStr">
        <is>
          <t>PAYMENT SUMMARY</t>
        </is>
      </c>
    </row>
    <row r="26">
      <c r="A26" t="inlineStr">
        <is>
          <t>Principal &amp; Interest Payment:</t>
        </is>
      </c>
      <c r="C26" s="3">
        <f>IF(C11="Standard",PMT(C8/12,C9*12,-C7),IF(C11="Interest Only",C7*C8/12,PMT(C8/12,C9*12,-C7,-(C7*0.7))))</f>
        <v/>
      </c>
    </row>
    <row r="27">
      <c r="A27" t="inlineStr">
        <is>
          <t>Monthly Property Tax:</t>
        </is>
      </c>
      <c r="C27" s="3">
        <f>C14/12</f>
        <v/>
      </c>
    </row>
    <row r="28">
      <c r="A28" t="inlineStr">
        <is>
          <t>Monthly Insurance:</t>
        </is>
      </c>
      <c r="C28" s="3">
        <f>C16/12</f>
        <v/>
      </c>
    </row>
    <row r="29">
      <c r="A29" t="inlineStr">
        <is>
          <t>Monthly PMI:</t>
        </is>
      </c>
      <c r="C29" s="3">
        <f>E17</f>
        <v/>
      </c>
    </row>
    <row r="30">
      <c r="A30" t="inlineStr">
        <is>
          <t>Total Monthly Payment:</t>
        </is>
      </c>
      <c r="C30" s="3">
        <f>SUM(C26:C29)</f>
        <v/>
      </c>
    </row>
    <row r="31">
      <c r="A31" t="inlineStr">
        <is>
          <t>Balloon Payment (if applicable):</t>
        </is>
      </c>
      <c r="C31" s="3">
        <f>IF(C11="Balloon",C7*0.7,0)</f>
        <v/>
      </c>
      <c r="E31">
        <f>IF(C11="Balloon","(Due at end of term)","")</f>
        <v/>
      </c>
    </row>
  </sheetData>
  <mergeCells count="1">
    <mergeCell ref="A1:G1"/>
  </mergeCells>
  <dataValidations count="1">
    <dataValidation sqref="C11" showDropDown="0" showInputMessage="0" showErrorMessage="0" allowBlank="0" type="list">
      <formula1>"Standard,Balloon,Interest Only"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36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AMORTIZATION SCHEDULE</t>
        </is>
      </c>
    </row>
    <row r="3">
      <c r="A3" s="2" t="inlineStr">
        <is>
          <t>Payment #</t>
        </is>
      </c>
      <c r="B3" s="2" t="inlineStr">
        <is>
          <t>Payment Date</t>
        </is>
      </c>
      <c r="C3" s="2" t="inlineStr">
        <is>
          <t>Beginning Balance</t>
        </is>
      </c>
      <c r="D3" s="2" t="inlineStr">
        <is>
          <t>Payment Amount</t>
        </is>
      </c>
      <c r="E3" s="2" t="inlineStr">
        <is>
          <t>Principal</t>
        </is>
      </c>
      <c r="F3" s="2" t="inlineStr">
        <is>
          <t>Interest</t>
        </is>
      </c>
      <c r="G3" s="2" t="inlineStr">
        <is>
          <t>Ending Balance</t>
        </is>
      </c>
      <c r="H3" s="2" t="inlineStr">
        <is>
          <t>Cumulative Interest</t>
        </is>
      </c>
      <c r="I3" s="2" t="inlineStr">
        <is>
          <t>Balloon Payment</t>
        </is>
      </c>
    </row>
    <row r="4">
      <c r="A4" t="n">
        <v>1</v>
      </c>
      <c r="B4" s="6">
        <f>EDATE(Calculator!C10,1)</f>
        <v/>
      </c>
      <c r="C4" s="3">
        <f>Calculator!C7</f>
        <v/>
      </c>
      <c r="D4" s="3">
        <f>IF(Calculator!C11="Standard",ABS(Calculator!C26),IF(Calculator!C11="Interest Only",C4*Calculator!C8/12,ABS(Calculator!C26)))</f>
        <v/>
      </c>
      <c r="E4" s="3">
        <f>IF(Calculator!C11="Interest Only",0,D4-F4)</f>
        <v/>
      </c>
      <c r="F4" s="3">
        <f>C4*Calculator!C8/12</f>
        <v/>
      </c>
      <c r="G4" s="3">
        <f>C4-E4</f>
        <v/>
      </c>
      <c r="H4" s="3">
        <f>F4</f>
        <v/>
      </c>
      <c r="I4" s="3">
        <f>IF(Calculator!C11="Balloon",IF(A4=Calculator!C9*12,Calculator!C31,0),0)</f>
        <v/>
      </c>
    </row>
    <row r="5">
      <c r="A5">
        <f>A4+1</f>
        <v/>
      </c>
      <c r="B5" s="6">
        <f>EDATE(B4,1)</f>
        <v/>
      </c>
      <c r="C5" s="3">
        <f>G4</f>
        <v/>
      </c>
      <c r="D5" s="3">
        <f>IF(Calculator!C11="Standard",ABS(Calculator!C26),IF(Calculator!C11="Interest Only",C5*Calculator!C8/12,ABS(Calculator!C26)))</f>
        <v/>
      </c>
      <c r="E5" s="3">
        <f>IF(Calculator!C11="Interest Only",0,D5-F5)</f>
        <v/>
      </c>
      <c r="F5" s="3">
        <f>C5*Calculator!C8/12</f>
        <v/>
      </c>
      <c r="G5" s="3">
        <f>C5-E5</f>
        <v/>
      </c>
      <c r="H5" s="3">
        <f>H4+F5</f>
        <v/>
      </c>
      <c r="I5" s="3">
        <f>IF(Calculator!C11="Balloon",IF(A5=Calculator!C9*12,Calculator!C31,0),0)</f>
        <v/>
      </c>
    </row>
    <row r="6">
      <c r="A6">
        <f>A5+1</f>
        <v/>
      </c>
      <c r="B6" s="6">
        <f>EDATE(B5,1)</f>
        <v/>
      </c>
      <c r="C6" s="3">
        <f>G5</f>
        <v/>
      </c>
      <c r="D6" s="3">
        <f>IF(Calculator!C11="Standard",ABS(Calculator!C26),IF(Calculator!C11="Interest Only",C6*Calculator!C8/12,ABS(Calculator!C26)))</f>
        <v/>
      </c>
      <c r="E6" s="3">
        <f>IF(Calculator!C11="Interest Only",0,D6-F6)</f>
        <v/>
      </c>
      <c r="F6" s="3">
        <f>C6*Calculator!C8/12</f>
        <v/>
      </c>
      <c r="G6" s="3">
        <f>C6-E6</f>
        <v/>
      </c>
      <c r="H6" s="3">
        <f>H5+F6</f>
        <v/>
      </c>
      <c r="I6" s="3">
        <f>IF(Calculator!C11="Balloon",IF(A6=Calculator!C9*12,Calculator!C31,0),0)</f>
        <v/>
      </c>
    </row>
    <row r="7">
      <c r="A7">
        <f>A6+1</f>
        <v/>
      </c>
      <c r="B7" s="6">
        <f>EDATE(B6,1)</f>
        <v/>
      </c>
      <c r="C7" s="3">
        <f>G6</f>
        <v/>
      </c>
      <c r="D7" s="3">
        <f>IF(Calculator!C11="Standard",ABS(Calculator!C26),IF(Calculator!C11="Interest Only",C7*Calculator!C8/12,ABS(Calculator!C26)))</f>
        <v/>
      </c>
      <c r="E7" s="3">
        <f>IF(Calculator!C11="Interest Only",0,D7-F7)</f>
        <v/>
      </c>
      <c r="F7" s="3">
        <f>C7*Calculator!C8/12</f>
        <v/>
      </c>
      <c r="G7" s="3">
        <f>C7-E7</f>
        <v/>
      </c>
      <c r="H7" s="3">
        <f>H6+F7</f>
        <v/>
      </c>
      <c r="I7" s="3">
        <f>IF(Calculator!C11="Balloon",IF(A7=Calculator!C9*12,Calculator!C31,0),0)</f>
        <v/>
      </c>
    </row>
    <row r="8">
      <c r="A8">
        <f>A7+1</f>
        <v/>
      </c>
      <c r="B8" s="6">
        <f>EDATE(B7,1)</f>
        <v/>
      </c>
      <c r="C8" s="3">
        <f>G7</f>
        <v/>
      </c>
      <c r="D8" s="3">
        <f>IF(Calculator!C11="Standard",ABS(Calculator!C26),IF(Calculator!C11="Interest Only",C8*Calculator!C8/12,ABS(Calculator!C26)))</f>
        <v/>
      </c>
      <c r="E8" s="3">
        <f>IF(Calculator!C11="Interest Only",0,D8-F8)</f>
        <v/>
      </c>
      <c r="F8" s="3">
        <f>C8*Calculator!C8/12</f>
        <v/>
      </c>
      <c r="G8" s="3">
        <f>C8-E8</f>
        <v/>
      </c>
      <c r="H8" s="3">
        <f>H7+F8</f>
        <v/>
      </c>
      <c r="I8" s="3">
        <f>IF(Calculator!C11="Balloon",IF(A8=Calculator!C9*12,Calculator!C31,0),0)</f>
        <v/>
      </c>
    </row>
    <row r="9">
      <c r="A9">
        <f>A8+1</f>
        <v/>
      </c>
      <c r="B9" s="6">
        <f>EDATE(B8,1)</f>
        <v/>
      </c>
      <c r="C9" s="3">
        <f>G8</f>
        <v/>
      </c>
      <c r="D9" s="3">
        <f>IF(Calculator!C11="Standard",ABS(Calculator!C26),IF(Calculator!C11="Interest Only",C9*Calculator!C8/12,ABS(Calculator!C26)))</f>
        <v/>
      </c>
      <c r="E9" s="3">
        <f>IF(Calculator!C11="Interest Only",0,D9-F9)</f>
        <v/>
      </c>
      <c r="F9" s="3">
        <f>C9*Calculator!C8/12</f>
        <v/>
      </c>
      <c r="G9" s="3">
        <f>C9-E9</f>
        <v/>
      </c>
      <c r="H9" s="3">
        <f>H8+F9</f>
        <v/>
      </c>
      <c r="I9" s="3">
        <f>IF(Calculator!C11="Balloon",IF(A9=Calculator!C9*12,Calculator!C31,0),0)</f>
        <v/>
      </c>
    </row>
    <row r="10">
      <c r="A10">
        <f>A9+1</f>
        <v/>
      </c>
      <c r="B10" s="6">
        <f>EDATE(B9,1)</f>
        <v/>
      </c>
      <c r="C10" s="3">
        <f>G9</f>
        <v/>
      </c>
      <c r="D10" s="3">
        <f>IF(Calculator!C11="Standard",ABS(Calculator!C26),IF(Calculator!C11="Interest Only",C10*Calculator!C8/12,ABS(Calculator!C26)))</f>
        <v/>
      </c>
      <c r="E10" s="3">
        <f>IF(Calculator!C11="Interest Only",0,D10-F10)</f>
        <v/>
      </c>
      <c r="F10" s="3">
        <f>C10*Calculator!C8/12</f>
        <v/>
      </c>
      <c r="G10" s="3">
        <f>C10-E10</f>
        <v/>
      </c>
      <c r="H10" s="3">
        <f>H9+F10</f>
        <v/>
      </c>
      <c r="I10" s="3">
        <f>IF(Calculator!C11="Balloon",IF(A10=Calculator!C9*12,Calculator!C31,0),0)</f>
        <v/>
      </c>
    </row>
    <row r="11">
      <c r="A11">
        <f>A10+1</f>
        <v/>
      </c>
      <c r="B11" s="6">
        <f>EDATE(B10,1)</f>
        <v/>
      </c>
      <c r="C11" s="3">
        <f>G10</f>
        <v/>
      </c>
      <c r="D11" s="3">
        <f>IF(Calculator!C11="Standard",ABS(Calculator!C26),IF(Calculator!C11="Interest Only",C11*Calculator!C8/12,ABS(Calculator!C26)))</f>
        <v/>
      </c>
      <c r="E11" s="3">
        <f>IF(Calculator!C11="Interest Only",0,D11-F11)</f>
        <v/>
      </c>
      <c r="F11" s="3">
        <f>C11*Calculator!C8/12</f>
        <v/>
      </c>
      <c r="G11" s="3">
        <f>C11-E11</f>
        <v/>
      </c>
      <c r="H11" s="3">
        <f>H10+F11</f>
        <v/>
      </c>
      <c r="I11" s="3">
        <f>IF(Calculator!C11="Balloon",IF(A11=Calculator!C9*12,Calculator!C31,0),0)</f>
        <v/>
      </c>
    </row>
    <row r="12">
      <c r="A12">
        <f>A11+1</f>
        <v/>
      </c>
      <c r="B12" s="6">
        <f>EDATE(B11,1)</f>
        <v/>
      </c>
      <c r="C12" s="3">
        <f>G11</f>
        <v/>
      </c>
      <c r="D12" s="3">
        <f>IF(Calculator!C11="Standard",ABS(Calculator!C26),IF(Calculator!C11="Interest Only",C12*Calculator!C8/12,ABS(Calculator!C26)))</f>
        <v/>
      </c>
      <c r="E12" s="3">
        <f>IF(Calculator!C11="Interest Only",0,D12-F12)</f>
        <v/>
      </c>
      <c r="F12" s="3">
        <f>C12*Calculator!C8/12</f>
        <v/>
      </c>
      <c r="G12" s="3">
        <f>C12-E12</f>
        <v/>
      </c>
      <c r="H12" s="3">
        <f>H11+F12</f>
        <v/>
      </c>
      <c r="I12" s="3">
        <f>IF(Calculator!C11="Balloon",IF(A12=Calculator!C9*12,Calculator!C31,0),0)</f>
        <v/>
      </c>
    </row>
    <row r="13">
      <c r="A13">
        <f>A12+1</f>
        <v/>
      </c>
      <c r="B13" s="6">
        <f>EDATE(B12,1)</f>
        <v/>
      </c>
      <c r="C13" s="3">
        <f>G12</f>
        <v/>
      </c>
      <c r="D13" s="3">
        <f>IF(Calculator!C11="Standard",ABS(Calculator!C26),IF(Calculator!C11="Interest Only",C13*Calculator!C8/12,ABS(Calculator!C26)))</f>
        <v/>
      </c>
      <c r="E13" s="3">
        <f>IF(Calculator!C11="Interest Only",0,D13-F13)</f>
        <v/>
      </c>
      <c r="F13" s="3">
        <f>C13*Calculator!C8/12</f>
        <v/>
      </c>
      <c r="G13" s="3">
        <f>C13-E13</f>
        <v/>
      </c>
      <c r="H13" s="3">
        <f>H12+F13</f>
        <v/>
      </c>
      <c r="I13" s="3">
        <f>IF(Calculator!C11="Balloon",IF(A13=Calculator!C9*12,Calculator!C31,0),0)</f>
        <v/>
      </c>
    </row>
    <row r="14">
      <c r="A14">
        <f>A13+1</f>
        <v/>
      </c>
      <c r="B14" s="6">
        <f>EDATE(B13,1)</f>
        <v/>
      </c>
      <c r="C14" s="3">
        <f>G13</f>
        <v/>
      </c>
      <c r="D14" s="3">
        <f>IF(Calculator!C11="Standard",ABS(Calculator!C26),IF(Calculator!C11="Interest Only",C14*Calculator!C8/12,ABS(Calculator!C26)))</f>
        <v/>
      </c>
      <c r="E14" s="3">
        <f>IF(Calculator!C11="Interest Only",0,D14-F14)</f>
        <v/>
      </c>
      <c r="F14" s="3">
        <f>C14*Calculator!C8/12</f>
        <v/>
      </c>
      <c r="G14" s="3">
        <f>C14-E14</f>
        <v/>
      </c>
      <c r="H14" s="3">
        <f>H13+F14</f>
        <v/>
      </c>
      <c r="I14" s="3">
        <f>IF(Calculator!C11="Balloon",IF(A14=Calculator!C9*12,Calculator!C31,0),0)</f>
        <v/>
      </c>
    </row>
    <row r="15">
      <c r="A15">
        <f>A14+1</f>
        <v/>
      </c>
      <c r="B15" s="6">
        <f>EDATE(B14,1)</f>
        <v/>
      </c>
      <c r="C15" s="3">
        <f>G14</f>
        <v/>
      </c>
      <c r="D15" s="3">
        <f>IF(Calculator!C11="Standard",ABS(Calculator!C26),IF(Calculator!C11="Interest Only",C15*Calculator!C8/12,ABS(Calculator!C26)))</f>
        <v/>
      </c>
      <c r="E15" s="3">
        <f>IF(Calculator!C11="Interest Only",0,D15-F15)</f>
        <v/>
      </c>
      <c r="F15" s="3">
        <f>C15*Calculator!C8/12</f>
        <v/>
      </c>
      <c r="G15" s="3">
        <f>C15-E15</f>
        <v/>
      </c>
      <c r="H15" s="3">
        <f>H14+F15</f>
        <v/>
      </c>
      <c r="I15" s="3">
        <f>IF(Calculator!C11="Balloon",IF(A15=Calculator!C9*12,Calculator!C31,0),0)</f>
        <v/>
      </c>
    </row>
    <row r="16">
      <c r="A16">
        <f>A15+1</f>
        <v/>
      </c>
      <c r="B16" s="6">
        <f>EDATE(B15,1)</f>
        <v/>
      </c>
      <c r="C16" s="3">
        <f>G15</f>
        <v/>
      </c>
      <c r="D16" s="3">
        <f>IF(Calculator!C11="Standard",ABS(Calculator!C26),IF(Calculator!C11="Interest Only",C16*Calculator!C8/12,ABS(Calculator!C26)))</f>
        <v/>
      </c>
      <c r="E16" s="3">
        <f>IF(Calculator!C11="Interest Only",0,D16-F16)</f>
        <v/>
      </c>
      <c r="F16" s="3">
        <f>C16*Calculator!C8/12</f>
        <v/>
      </c>
      <c r="G16" s="3">
        <f>C16-E16</f>
        <v/>
      </c>
      <c r="H16" s="3">
        <f>H15+F16</f>
        <v/>
      </c>
      <c r="I16" s="3">
        <f>IF(Calculator!C11="Balloon",IF(A16=Calculator!C9*12,Calculator!C31,0),0)</f>
        <v/>
      </c>
    </row>
    <row r="17">
      <c r="A17">
        <f>A16+1</f>
        <v/>
      </c>
      <c r="B17" s="6">
        <f>EDATE(B16,1)</f>
        <v/>
      </c>
      <c r="C17" s="3">
        <f>G16</f>
        <v/>
      </c>
      <c r="D17" s="3">
        <f>IF(Calculator!C11="Standard",ABS(Calculator!C26),IF(Calculator!C11="Interest Only",C17*Calculator!C8/12,ABS(Calculator!C26)))</f>
        <v/>
      </c>
      <c r="E17" s="3">
        <f>IF(Calculator!C11="Interest Only",0,D17-F17)</f>
        <v/>
      </c>
      <c r="F17" s="3">
        <f>C17*Calculator!C8/12</f>
        <v/>
      </c>
      <c r="G17" s="3">
        <f>C17-E17</f>
        <v/>
      </c>
      <c r="H17" s="3">
        <f>H16+F17</f>
        <v/>
      </c>
      <c r="I17" s="3">
        <f>IF(Calculator!C11="Balloon",IF(A17=Calculator!C9*12,Calculator!C31,0),0)</f>
        <v/>
      </c>
    </row>
    <row r="18">
      <c r="A18">
        <f>A17+1</f>
        <v/>
      </c>
      <c r="B18" s="6">
        <f>EDATE(B17,1)</f>
        <v/>
      </c>
      <c r="C18" s="3">
        <f>G17</f>
        <v/>
      </c>
      <c r="D18" s="3">
        <f>IF(Calculator!C11="Standard",ABS(Calculator!C26),IF(Calculator!C11="Interest Only",C18*Calculator!C8/12,ABS(Calculator!C26)))</f>
        <v/>
      </c>
      <c r="E18" s="3">
        <f>IF(Calculator!C11="Interest Only",0,D18-F18)</f>
        <v/>
      </c>
      <c r="F18" s="3">
        <f>C18*Calculator!C8/12</f>
        <v/>
      </c>
      <c r="G18" s="3">
        <f>C18-E18</f>
        <v/>
      </c>
      <c r="H18" s="3">
        <f>H17+F18</f>
        <v/>
      </c>
      <c r="I18" s="3">
        <f>IF(Calculator!C11="Balloon",IF(A18=Calculator!C9*12,Calculator!C31,0),0)</f>
        <v/>
      </c>
    </row>
    <row r="19">
      <c r="A19">
        <f>A18+1</f>
        <v/>
      </c>
      <c r="B19" s="6">
        <f>EDATE(B18,1)</f>
        <v/>
      </c>
      <c r="C19" s="3">
        <f>G18</f>
        <v/>
      </c>
      <c r="D19" s="3">
        <f>IF(Calculator!C11="Standard",ABS(Calculator!C26),IF(Calculator!C11="Interest Only",C19*Calculator!C8/12,ABS(Calculator!C26)))</f>
        <v/>
      </c>
      <c r="E19" s="3">
        <f>IF(Calculator!C11="Interest Only",0,D19-F19)</f>
        <v/>
      </c>
      <c r="F19" s="3">
        <f>C19*Calculator!C8/12</f>
        <v/>
      </c>
      <c r="G19" s="3">
        <f>C19-E19</f>
        <v/>
      </c>
      <c r="H19" s="3">
        <f>H18+F19</f>
        <v/>
      </c>
      <c r="I19" s="3">
        <f>IF(Calculator!C11="Balloon",IF(A19=Calculator!C9*12,Calculator!C31,0),0)</f>
        <v/>
      </c>
    </row>
    <row r="20">
      <c r="A20">
        <f>A19+1</f>
        <v/>
      </c>
      <c r="B20" s="6">
        <f>EDATE(B19,1)</f>
        <v/>
      </c>
      <c r="C20" s="3">
        <f>G19</f>
        <v/>
      </c>
      <c r="D20" s="3">
        <f>IF(Calculator!C11="Standard",ABS(Calculator!C26),IF(Calculator!C11="Interest Only",C20*Calculator!C8/12,ABS(Calculator!C26)))</f>
        <v/>
      </c>
      <c r="E20" s="3">
        <f>IF(Calculator!C11="Interest Only",0,D20-F20)</f>
        <v/>
      </c>
      <c r="F20" s="3">
        <f>C20*Calculator!C8/12</f>
        <v/>
      </c>
      <c r="G20" s="3">
        <f>C20-E20</f>
        <v/>
      </c>
      <c r="H20" s="3">
        <f>H19+F20</f>
        <v/>
      </c>
      <c r="I20" s="3">
        <f>IF(Calculator!C11="Balloon",IF(A20=Calculator!C9*12,Calculator!C31,0),0)</f>
        <v/>
      </c>
    </row>
    <row r="21">
      <c r="A21">
        <f>A20+1</f>
        <v/>
      </c>
      <c r="B21" s="6">
        <f>EDATE(B20,1)</f>
        <v/>
      </c>
      <c r="C21" s="3">
        <f>G20</f>
        <v/>
      </c>
      <c r="D21" s="3">
        <f>IF(Calculator!C11="Standard",ABS(Calculator!C26),IF(Calculator!C11="Interest Only",C21*Calculator!C8/12,ABS(Calculator!C26)))</f>
        <v/>
      </c>
      <c r="E21" s="3">
        <f>IF(Calculator!C11="Interest Only",0,D21-F21)</f>
        <v/>
      </c>
      <c r="F21" s="3">
        <f>C21*Calculator!C8/12</f>
        <v/>
      </c>
      <c r="G21" s="3">
        <f>C21-E21</f>
        <v/>
      </c>
      <c r="H21" s="3">
        <f>H20+F21</f>
        <v/>
      </c>
      <c r="I21" s="3">
        <f>IF(Calculator!C11="Balloon",IF(A21=Calculator!C9*12,Calculator!C31,0),0)</f>
        <v/>
      </c>
    </row>
    <row r="22">
      <c r="A22">
        <f>A21+1</f>
        <v/>
      </c>
      <c r="B22" s="6">
        <f>EDATE(B21,1)</f>
        <v/>
      </c>
      <c r="C22" s="3">
        <f>G21</f>
        <v/>
      </c>
      <c r="D22" s="3">
        <f>IF(Calculator!C11="Standard",ABS(Calculator!C26),IF(Calculator!C11="Interest Only",C22*Calculator!C8/12,ABS(Calculator!C26)))</f>
        <v/>
      </c>
      <c r="E22" s="3">
        <f>IF(Calculator!C11="Interest Only",0,D22-F22)</f>
        <v/>
      </c>
      <c r="F22" s="3">
        <f>C22*Calculator!C8/12</f>
        <v/>
      </c>
      <c r="G22" s="3">
        <f>C22-E22</f>
        <v/>
      </c>
      <c r="H22" s="3">
        <f>H21+F22</f>
        <v/>
      </c>
      <c r="I22" s="3">
        <f>IF(Calculator!C11="Balloon",IF(A22=Calculator!C9*12,Calculator!C31,0),0)</f>
        <v/>
      </c>
    </row>
    <row r="23">
      <c r="A23">
        <f>A22+1</f>
        <v/>
      </c>
      <c r="B23" s="6">
        <f>EDATE(B22,1)</f>
        <v/>
      </c>
      <c r="C23" s="3">
        <f>G22</f>
        <v/>
      </c>
      <c r="D23" s="3">
        <f>IF(Calculator!C11="Standard",ABS(Calculator!C26),IF(Calculator!C11="Interest Only",C23*Calculator!C8/12,ABS(Calculator!C26)))</f>
        <v/>
      </c>
      <c r="E23" s="3">
        <f>IF(Calculator!C11="Interest Only",0,D23-F23)</f>
        <v/>
      </c>
      <c r="F23" s="3">
        <f>C23*Calculator!C8/12</f>
        <v/>
      </c>
      <c r="G23" s="3">
        <f>C23-E23</f>
        <v/>
      </c>
      <c r="H23" s="3">
        <f>H22+F23</f>
        <v/>
      </c>
      <c r="I23" s="3">
        <f>IF(Calculator!C11="Balloon",IF(A23=Calculator!C9*12,Calculator!C31,0),0)</f>
        <v/>
      </c>
    </row>
    <row r="24">
      <c r="A24">
        <f>A23+1</f>
        <v/>
      </c>
      <c r="B24" s="6">
        <f>EDATE(B23,1)</f>
        <v/>
      </c>
      <c r="C24" s="3">
        <f>G23</f>
        <v/>
      </c>
      <c r="D24" s="3">
        <f>IF(Calculator!C11="Standard",ABS(Calculator!C26),IF(Calculator!C11="Interest Only",C24*Calculator!C8/12,ABS(Calculator!C26)))</f>
        <v/>
      </c>
      <c r="E24" s="3">
        <f>IF(Calculator!C11="Interest Only",0,D24-F24)</f>
        <v/>
      </c>
      <c r="F24" s="3">
        <f>C24*Calculator!C8/12</f>
        <v/>
      </c>
      <c r="G24" s="3">
        <f>C24-E24</f>
        <v/>
      </c>
      <c r="H24" s="3">
        <f>H23+F24</f>
        <v/>
      </c>
      <c r="I24" s="3">
        <f>IF(Calculator!C11="Balloon",IF(A24=Calculator!C9*12,Calculator!C31,0),0)</f>
        <v/>
      </c>
    </row>
    <row r="25">
      <c r="A25">
        <f>A24+1</f>
        <v/>
      </c>
      <c r="B25" s="6">
        <f>EDATE(B24,1)</f>
        <v/>
      </c>
      <c r="C25" s="3">
        <f>G24</f>
        <v/>
      </c>
      <c r="D25" s="3">
        <f>IF(Calculator!C11="Standard",ABS(Calculator!C26),IF(Calculator!C11="Interest Only",C25*Calculator!C8/12,ABS(Calculator!C26)))</f>
        <v/>
      </c>
      <c r="E25" s="3">
        <f>IF(Calculator!C11="Interest Only",0,D25-F25)</f>
        <v/>
      </c>
      <c r="F25" s="3">
        <f>C25*Calculator!C8/12</f>
        <v/>
      </c>
      <c r="G25" s="3">
        <f>C25-E25</f>
        <v/>
      </c>
      <c r="H25" s="3">
        <f>H24+F25</f>
        <v/>
      </c>
      <c r="I25" s="3">
        <f>IF(Calculator!C11="Balloon",IF(A25=Calculator!C9*12,Calculator!C31,0),0)</f>
        <v/>
      </c>
    </row>
    <row r="26">
      <c r="A26">
        <f>A25+1</f>
        <v/>
      </c>
      <c r="B26" s="6">
        <f>EDATE(B25,1)</f>
        <v/>
      </c>
      <c r="C26" s="3">
        <f>G25</f>
        <v/>
      </c>
      <c r="D26" s="3">
        <f>IF(Calculator!C11="Standard",ABS(Calculator!C26),IF(Calculator!C11="Interest Only",C26*Calculator!C8/12,ABS(Calculator!C26)))</f>
        <v/>
      </c>
      <c r="E26" s="3">
        <f>IF(Calculator!C11="Interest Only",0,D26-F26)</f>
        <v/>
      </c>
      <c r="F26" s="3">
        <f>C26*Calculator!C8/12</f>
        <v/>
      </c>
      <c r="G26" s="3">
        <f>C26-E26</f>
        <v/>
      </c>
      <c r="H26" s="3">
        <f>H25+F26</f>
        <v/>
      </c>
      <c r="I26" s="3">
        <f>IF(Calculator!C11="Balloon",IF(A26=Calculator!C9*12,Calculator!C31,0),0)</f>
        <v/>
      </c>
    </row>
    <row r="27">
      <c r="A27">
        <f>A26+1</f>
        <v/>
      </c>
      <c r="B27" s="6">
        <f>EDATE(B26,1)</f>
        <v/>
      </c>
      <c r="C27" s="3">
        <f>G26</f>
        <v/>
      </c>
      <c r="D27" s="3">
        <f>IF(Calculator!C11="Standard",ABS(Calculator!C26),IF(Calculator!C11="Interest Only",C27*Calculator!C8/12,ABS(Calculator!C26)))</f>
        <v/>
      </c>
      <c r="E27" s="3">
        <f>IF(Calculator!C11="Interest Only",0,D27-F27)</f>
        <v/>
      </c>
      <c r="F27" s="3">
        <f>C27*Calculator!C8/12</f>
        <v/>
      </c>
      <c r="G27" s="3">
        <f>C27-E27</f>
        <v/>
      </c>
      <c r="H27" s="3">
        <f>H26+F27</f>
        <v/>
      </c>
      <c r="I27" s="3">
        <f>IF(Calculator!C11="Balloon",IF(A27=Calculator!C9*12,Calculator!C31,0),0)</f>
        <v/>
      </c>
    </row>
    <row r="28">
      <c r="A28">
        <f>A27+1</f>
        <v/>
      </c>
      <c r="B28" s="6">
        <f>EDATE(B27,1)</f>
        <v/>
      </c>
      <c r="C28" s="3">
        <f>G27</f>
        <v/>
      </c>
      <c r="D28" s="3">
        <f>IF(Calculator!C11="Standard",ABS(Calculator!C26),IF(Calculator!C11="Interest Only",C28*Calculator!C8/12,ABS(Calculator!C26)))</f>
        <v/>
      </c>
      <c r="E28" s="3">
        <f>IF(Calculator!C11="Interest Only",0,D28-F28)</f>
        <v/>
      </c>
      <c r="F28" s="3">
        <f>C28*Calculator!C8/12</f>
        <v/>
      </c>
      <c r="G28" s="3">
        <f>C28-E28</f>
        <v/>
      </c>
      <c r="H28" s="3">
        <f>H27+F28</f>
        <v/>
      </c>
      <c r="I28" s="3">
        <f>IF(Calculator!C11="Balloon",IF(A28=Calculator!C9*12,Calculator!C31,0),0)</f>
        <v/>
      </c>
    </row>
    <row r="29">
      <c r="A29">
        <f>A28+1</f>
        <v/>
      </c>
      <c r="B29" s="6">
        <f>EDATE(B28,1)</f>
        <v/>
      </c>
      <c r="C29" s="3">
        <f>G28</f>
        <v/>
      </c>
      <c r="D29" s="3">
        <f>IF(Calculator!C11="Standard",ABS(Calculator!C26),IF(Calculator!C11="Interest Only",C29*Calculator!C8/12,ABS(Calculator!C26)))</f>
        <v/>
      </c>
      <c r="E29" s="3">
        <f>IF(Calculator!C11="Interest Only",0,D29-F29)</f>
        <v/>
      </c>
      <c r="F29" s="3">
        <f>C29*Calculator!C8/12</f>
        <v/>
      </c>
      <c r="G29" s="3">
        <f>C29-E29</f>
        <v/>
      </c>
      <c r="H29" s="3">
        <f>H28+F29</f>
        <v/>
      </c>
      <c r="I29" s="3">
        <f>IF(Calculator!C11="Balloon",IF(A29=Calculator!C9*12,Calculator!C31,0),0)</f>
        <v/>
      </c>
    </row>
    <row r="30">
      <c r="A30">
        <f>A29+1</f>
        <v/>
      </c>
      <c r="B30" s="6">
        <f>EDATE(B29,1)</f>
        <v/>
      </c>
      <c r="C30" s="3">
        <f>G29</f>
        <v/>
      </c>
      <c r="D30" s="3">
        <f>IF(Calculator!C11="Standard",ABS(Calculator!C26),IF(Calculator!C11="Interest Only",C30*Calculator!C8/12,ABS(Calculator!C26)))</f>
        <v/>
      </c>
      <c r="E30" s="3">
        <f>IF(Calculator!C11="Interest Only",0,D30-F30)</f>
        <v/>
      </c>
      <c r="F30" s="3">
        <f>C30*Calculator!C8/12</f>
        <v/>
      </c>
      <c r="G30" s="3">
        <f>C30-E30</f>
        <v/>
      </c>
      <c r="H30" s="3">
        <f>H29+F30</f>
        <v/>
      </c>
      <c r="I30" s="3">
        <f>IF(Calculator!C11="Balloon",IF(A30=Calculator!C9*12,Calculator!C31,0),0)</f>
        <v/>
      </c>
    </row>
    <row r="31">
      <c r="A31">
        <f>A30+1</f>
        <v/>
      </c>
      <c r="B31" s="6">
        <f>EDATE(B30,1)</f>
        <v/>
      </c>
      <c r="C31" s="3">
        <f>G30</f>
        <v/>
      </c>
      <c r="D31" s="3">
        <f>IF(Calculator!C11="Standard",ABS(Calculator!C26),IF(Calculator!C11="Interest Only",C31*Calculator!C8/12,ABS(Calculator!C26)))</f>
        <v/>
      </c>
      <c r="E31" s="3">
        <f>IF(Calculator!C11="Interest Only",0,D31-F31)</f>
        <v/>
      </c>
      <c r="F31" s="3">
        <f>C31*Calculator!C8/12</f>
        <v/>
      </c>
      <c r="G31" s="3">
        <f>C31-E31</f>
        <v/>
      </c>
      <c r="H31" s="3">
        <f>H30+F31</f>
        <v/>
      </c>
      <c r="I31" s="3">
        <f>IF(Calculator!C11="Balloon",IF(A31=Calculator!C9*12,Calculator!C31,0),0)</f>
        <v/>
      </c>
    </row>
    <row r="32">
      <c r="A32">
        <f>A31+1</f>
        <v/>
      </c>
      <c r="B32" s="6">
        <f>EDATE(B31,1)</f>
        <v/>
      </c>
      <c r="C32" s="3">
        <f>G31</f>
        <v/>
      </c>
      <c r="D32" s="3">
        <f>IF(Calculator!C11="Standard",ABS(Calculator!C26),IF(Calculator!C11="Interest Only",C32*Calculator!C8/12,ABS(Calculator!C26)))</f>
        <v/>
      </c>
      <c r="E32" s="3">
        <f>IF(Calculator!C11="Interest Only",0,D32-F32)</f>
        <v/>
      </c>
      <c r="F32" s="3">
        <f>C32*Calculator!C8/12</f>
        <v/>
      </c>
      <c r="G32" s="3">
        <f>C32-E32</f>
        <v/>
      </c>
      <c r="H32" s="3">
        <f>H31+F32</f>
        <v/>
      </c>
      <c r="I32" s="3">
        <f>IF(Calculator!C11="Balloon",IF(A32=Calculator!C9*12,Calculator!C31,0),0)</f>
        <v/>
      </c>
    </row>
    <row r="33">
      <c r="A33">
        <f>A32+1</f>
        <v/>
      </c>
      <c r="B33" s="6">
        <f>EDATE(B32,1)</f>
        <v/>
      </c>
      <c r="C33" s="3">
        <f>G32</f>
        <v/>
      </c>
      <c r="D33" s="3">
        <f>IF(Calculator!C11="Standard",ABS(Calculator!C26),IF(Calculator!C11="Interest Only",C33*Calculator!C8/12,ABS(Calculator!C26)))</f>
        <v/>
      </c>
      <c r="E33" s="3">
        <f>IF(Calculator!C11="Interest Only",0,D33-F33)</f>
        <v/>
      </c>
      <c r="F33" s="3">
        <f>C33*Calculator!C8/12</f>
        <v/>
      </c>
      <c r="G33" s="3">
        <f>C33-E33</f>
        <v/>
      </c>
      <c r="H33" s="3">
        <f>H32+F33</f>
        <v/>
      </c>
      <c r="I33" s="3">
        <f>IF(Calculator!C11="Balloon",IF(A33=Calculator!C9*12,Calculator!C31,0),0)</f>
        <v/>
      </c>
    </row>
    <row r="34">
      <c r="A34">
        <f>A33+1</f>
        <v/>
      </c>
      <c r="B34" s="6">
        <f>EDATE(B33,1)</f>
        <v/>
      </c>
      <c r="C34" s="3">
        <f>G33</f>
        <v/>
      </c>
      <c r="D34" s="3">
        <f>IF(Calculator!C11="Standard",ABS(Calculator!C26),IF(Calculator!C11="Interest Only",C34*Calculator!C8/12,ABS(Calculator!C26)))</f>
        <v/>
      </c>
      <c r="E34" s="3">
        <f>IF(Calculator!C11="Interest Only",0,D34-F34)</f>
        <v/>
      </c>
      <c r="F34" s="3">
        <f>C34*Calculator!C8/12</f>
        <v/>
      </c>
      <c r="G34" s="3">
        <f>C34-E34</f>
        <v/>
      </c>
      <c r="H34" s="3">
        <f>H33+F34</f>
        <v/>
      </c>
      <c r="I34" s="3">
        <f>IF(Calculator!C11="Balloon",IF(A34=Calculator!C9*12,Calculator!C31,0),0)</f>
        <v/>
      </c>
    </row>
    <row r="35">
      <c r="A35">
        <f>A34+1</f>
        <v/>
      </c>
      <c r="B35" s="6">
        <f>EDATE(B34,1)</f>
        <v/>
      </c>
      <c r="C35" s="3">
        <f>G34</f>
        <v/>
      </c>
      <c r="D35" s="3">
        <f>IF(Calculator!C11="Standard",ABS(Calculator!C26),IF(Calculator!C11="Interest Only",C35*Calculator!C8/12,ABS(Calculator!C26)))</f>
        <v/>
      </c>
      <c r="E35" s="3">
        <f>IF(Calculator!C11="Interest Only",0,D35-F35)</f>
        <v/>
      </c>
      <c r="F35" s="3">
        <f>C35*Calculator!C8/12</f>
        <v/>
      </c>
      <c r="G35" s="3">
        <f>C35-E35</f>
        <v/>
      </c>
      <c r="H35" s="3">
        <f>H34+F35</f>
        <v/>
      </c>
      <c r="I35" s="3">
        <f>IF(Calculator!C11="Balloon",IF(A35=Calculator!C9*12,Calculator!C31,0),0)</f>
        <v/>
      </c>
    </row>
    <row r="36">
      <c r="A36">
        <f>A35+1</f>
        <v/>
      </c>
      <c r="B36" s="6">
        <f>EDATE(B35,1)</f>
        <v/>
      </c>
      <c r="C36" s="3">
        <f>G35</f>
        <v/>
      </c>
      <c r="D36" s="3">
        <f>IF(Calculator!C11="Standard",ABS(Calculator!C26),IF(Calculator!C11="Interest Only",C36*Calculator!C8/12,ABS(Calculator!C26)))</f>
        <v/>
      </c>
      <c r="E36" s="3">
        <f>IF(Calculator!C11="Interest Only",0,D36-F36)</f>
        <v/>
      </c>
      <c r="F36" s="3">
        <f>C36*Calculator!C8/12</f>
        <v/>
      </c>
      <c r="G36" s="3">
        <f>C36-E36</f>
        <v/>
      </c>
      <c r="H36" s="3">
        <f>H35+F36</f>
        <v/>
      </c>
      <c r="I36" s="3">
        <f>IF(Calculator!C11="Balloon",IF(A36=Calculator!C9*12,Calculator!C31,0),0)</f>
        <v/>
      </c>
    </row>
    <row r="37">
      <c r="A37">
        <f>A36+1</f>
        <v/>
      </c>
      <c r="B37" s="6">
        <f>EDATE(B36,1)</f>
        <v/>
      </c>
      <c r="C37" s="3">
        <f>G36</f>
        <v/>
      </c>
      <c r="D37" s="3">
        <f>IF(Calculator!C11="Standard",ABS(Calculator!C26),IF(Calculator!C11="Interest Only",C37*Calculator!C8/12,ABS(Calculator!C26)))</f>
        <v/>
      </c>
      <c r="E37" s="3">
        <f>IF(Calculator!C11="Interest Only",0,D37-F37)</f>
        <v/>
      </c>
      <c r="F37" s="3">
        <f>C37*Calculator!C8/12</f>
        <v/>
      </c>
      <c r="G37" s="3">
        <f>C37-E37</f>
        <v/>
      </c>
      <c r="H37" s="3">
        <f>H36+F37</f>
        <v/>
      </c>
      <c r="I37" s="3">
        <f>IF(Calculator!C11="Balloon",IF(A37=Calculator!C9*12,Calculator!C31,0),0)</f>
        <v/>
      </c>
    </row>
    <row r="38">
      <c r="A38">
        <f>A37+1</f>
        <v/>
      </c>
      <c r="B38" s="6">
        <f>EDATE(B37,1)</f>
        <v/>
      </c>
      <c r="C38" s="3">
        <f>G37</f>
        <v/>
      </c>
      <c r="D38" s="3">
        <f>IF(Calculator!C11="Standard",ABS(Calculator!C26),IF(Calculator!C11="Interest Only",C38*Calculator!C8/12,ABS(Calculator!C26)))</f>
        <v/>
      </c>
      <c r="E38" s="3">
        <f>IF(Calculator!C11="Interest Only",0,D38-F38)</f>
        <v/>
      </c>
      <c r="F38" s="3">
        <f>C38*Calculator!C8/12</f>
        <v/>
      </c>
      <c r="G38" s="3">
        <f>C38-E38</f>
        <v/>
      </c>
      <c r="H38" s="3">
        <f>H37+F38</f>
        <v/>
      </c>
      <c r="I38" s="3">
        <f>IF(Calculator!C11="Balloon",IF(A38=Calculator!C9*12,Calculator!C31,0),0)</f>
        <v/>
      </c>
    </row>
    <row r="39">
      <c r="A39">
        <f>A38+1</f>
        <v/>
      </c>
      <c r="B39" s="6">
        <f>EDATE(B38,1)</f>
        <v/>
      </c>
      <c r="C39" s="3">
        <f>G38</f>
        <v/>
      </c>
      <c r="D39" s="3">
        <f>IF(Calculator!C11="Standard",ABS(Calculator!C26),IF(Calculator!C11="Interest Only",C39*Calculator!C8/12,ABS(Calculator!C26)))</f>
        <v/>
      </c>
      <c r="E39" s="3">
        <f>IF(Calculator!C11="Interest Only",0,D39-F39)</f>
        <v/>
      </c>
      <c r="F39" s="3">
        <f>C39*Calculator!C8/12</f>
        <v/>
      </c>
      <c r="G39" s="3">
        <f>C39-E39</f>
        <v/>
      </c>
      <c r="H39" s="3">
        <f>H38+F39</f>
        <v/>
      </c>
      <c r="I39" s="3">
        <f>IF(Calculator!C11="Balloon",IF(A39=Calculator!C9*12,Calculator!C31,0),0)</f>
        <v/>
      </c>
    </row>
    <row r="40">
      <c r="A40">
        <f>A39+1</f>
        <v/>
      </c>
      <c r="B40" s="6">
        <f>EDATE(B39,1)</f>
        <v/>
      </c>
      <c r="C40" s="3">
        <f>G39</f>
        <v/>
      </c>
      <c r="D40" s="3">
        <f>IF(Calculator!C11="Standard",ABS(Calculator!C26),IF(Calculator!C11="Interest Only",C40*Calculator!C8/12,ABS(Calculator!C26)))</f>
        <v/>
      </c>
      <c r="E40" s="3">
        <f>IF(Calculator!C11="Interest Only",0,D40-F40)</f>
        <v/>
      </c>
      <c r="F40" s="3">
        <f>C40*Calculator!C8/12</f>
        <v/>
      </c>
      <c r="G40" s="3">
        <f>C40-E40</f>
        <v/>
      </c>
      <c r="H40" s="3">
        <f>H39+F40</f>
        <v/>
      </c>
      <c r="I40" s="3">
        <f>IF(Calculator!C11="Balloon",IF(A40=Calculator!C9*12,Calculator!C31,0),0)</f>
        <v/>
      </c>
    </row>
    <row r="41">
      <c r="A41">
        <f>A40+1</f>
        <v/>
      </c>
      <c r="B41" s="6">
        <f>EDATE(B40,1)</f>
        <v/>
      </c>
      <c r="C41" s="3">
        <f>G40</f>
        <v/>
      </c>
      <c r="D41" s="3">
        <f>IF(Calculator!C11="Standard",ABS(Calculator!C26),IF(Calculator!C11="Interest Only",C41*Calculator!C8/12,ABS(Calculator!C26)))</f>
        <v/>
      </c>
      <c r="E41" s="3">
        <f>IF(Calculator!C11="Interest Only",0,D41-F41)</f>
        <v/>
      </c>
      <c r="F41" s="3">
        <f>C41*Calculator!C8/12</f>
        <v/>
      </c>
      <c r="G41" s="3">
        <f>C41-E41</f>
        <v/>
      </c>
      <c r="H41" s="3">
        <f>H40+F41</f>
        <v/>
      </c>
      <c r="I41" s="3">
        <f>IF(Calculator!C11="Balloon",IF(A41=Calculator!C9*12,Calculator!C31,0),0)</f>
        <v/>
      </c>
    </row>
    <row r="42">
      <c r="A42">
        <f>A41+1</f>
        <v/>
      </c>
      <c r="B42" s="6">
        <f>EDATE(B41,1)</f>
        <v/>
      </c>
      <c r="C42" s="3">
        <f>G41</f>
        <v/>
      </c>
      <c r="D42" s="3">
        <f>IF(Calculator!C11="Standard",ABS(Calculator!C26),IF(Calculator!C11="Interest Only",C42*Calculator!C8/12,ABS(Calculator!C26)))</f>
        <v/>
      </c>
      <c r="E42" s="3">
        <f>IF(Calculator!C11="Interest Only",0,D42-F42)</f>
        <v/>
      </c>
      <c r="F42" s="3">
        <f>C42*Calculator!C8/12</f>
        <v/>
      </c>
      <c r="G42" s="3">
        <f>C42-E42</f>
        <v/>
      </c>
      <c r="H42" s="3">
        <f>H41+F42</f>
        <v/>
      </c>
      <c r="I42" s="3">
        <f>IF(Calculator!C11="Balloon",IF(A42=Calculator!C9*12,Calculator!C31,0),0)</f>
        <v/>
      </c>
    </row>
    <row r="43">
      <c r="A43">
        <f>A42+1</f>
        <v/>
      </c>
      <c r="B43" s="6">
        <f>EDATE(B42,1)</f>
        <v/>
      </c>
      <c r="C43" s="3">
        <f>G42</f>
        <v/>
      </c>
      <c r="D43" s="3">
        <f>IF(Calculator!C11="Standard",ABS(Calculator!C26),IF(Calculator!C11="Interest Only",C43*Calculator!C8/12,ABS(Calculator!C26)))</f>
        <v/>
      </c>
      <c r="E43" s="3">
        <f>IF(Calculator!C11="Interest Only",0,D43-F43)</f>
        <v/>
      </c>
      <c r="F43" s="3">
        <f>C43*Calculator!C8/12</f>
        <v/>
      </c>
      <c r="G43" s="3">
        <f>C43-E43</f>
        <v/>
      </c>
      <c r="H43" s="3">
        <f>H42+F43</f>
        <v/>
      </c>
      <c r="I43" s="3">
        <f>IF(Calculator!C11="Balloon",IF(A43=Calculator!C9*12,Calculator!C31,0),0)</f>
        <v/>
      </c>
    </row>
    <row r="44">
      <c r="A44">
        <f>A43+1</f>
        <v/>
      </c>
      <c r="B44" s="6">
        <f>EDATE(B43,1)</f>
        <v/>
      </c>
      <c r="C44" s="3">
        <f>G43</f>
        <v/>
      </c>
      <c r="D44" s="3">
        <f>IF(Calculator!C11="Standard",ABS(Calculator!C26),IF(Calculator!C11="Interest Only",C44*Calculator!C8/12,ABS(Calculator!C26)))</f>
        <v/>
      </c>
      <c r="E44" s="3">
        <f>IF(Calculator!C11="Interest Only",0,D44-F44)</f>
        <v/>
      </c>
      <c r="F44" s="3">
        <f>C44*Calculator!C8/12</f>
        <v/>
      </c>
      <c r="G44" s="3">
        <f>C44-E44</f>
        <v/>
      </c>
      <c r="H44" s="3">
        <f>H43+F44</f>
        <v/>
      </c>
      <c r="I44" s="3">
        <f>IF(Calculator!C11="Balloon",IF(A44=Calculator!C9*12,Calculator!C31,0),0)</f>
        <v/>
      </c>
    </row>
    <row r="45">
      <c r="A45">
        <f>A44+1</f>
        <v/>
      </c>
      <c r="B45" s="6">
        <f>EDATE(B44,1)</f>
        <v/>
      </c>
      <c r="C45" s="3">
        <f>G44</f>
        <v/>
      </c>
      <c r="D45" s="3">
        <f>IF(Calculator!C11="Standard",ABS(Calculator!C26),IF(Calculator!C11="Interest Only",C45*Calculator!C8/12,ABS(Calculator!C26)))</f>
        <v/>
      </c>
      <c r="E45" s="3">
        <f>IF(Calculator!C11="Interest Only",0,D45-F45)</f>
        <v/>
      </c>
      <c r="F45" s="3">
        <f>C45*Calculator!C8/12</f>
        <v/>
      </c>
      <c r="G45" s="3">
        <f>C45-E45</f>
        <v/>
      </c>
      <c r="H45" s="3">
        <f>H44+F45</f>
        <v/>
      </c>
      <c r="I45" s="3">
        <f>IF(Calculator!C11="Balloon",IF(A45=Calculator!C9*12,Calculator!C31,0),0)</f>
        <v/>
      </c>
    </row>
    <row r="46">
      <c r="A46">
        <f>A45+1</f>
        <v/>
      </c>
      <c r="B46" s="6">
        <f>EDATE(B45,1)</f>
        <v/>
      </c>
      <c r="C46" s="3">
        <f>G45</f>
        <v/>
      </c>
      <c r="D46" s="3">
        <f>IF(Calculator!C11="Standard",ABS(Calculator!C26),IF(Calculator!C11="Interest Only",C46*Calculator!C8/12,ABS(Calculator!C26)))</f>
        <v/>
      </c>
      <c r="E46" s="3">
        <f>IF(Calculator!C11="Interest Only",0,D46-F46)</f>
        <v/>
      </c>
      <c r="F46" s="3">
        <f>C46*Calculator!C8/12</f>
        <v/>
      </c>
      <c r="G46" s="3">
        <f>C46-E46</f>
        <v/>
      </c>
      <c r="H46" s="3">
        <f>H45+F46</f>
        <v/>
      </c>
      <c r="I46" s="3">
        <f>IF(Calculator!C11="Balloon",IF(A46=Calculator!C9*12,Calculator!C31,0),0)</f>
        <v/>
      </c>
    </row>
    <row r="47">
      <c r="A47">
        <f>A46+1</f>
        <v/>
      </c>
      <c r="B47" s="6">
        <f>EDATE(B46,1)</f>
        <v/>
      </c>
      <c r="C47" s="3">
        <f>G46</f>
        <v/>
      </c>
      <c r="D47" s="3">
        <f>IF(Calculator!C11="Standard",ABS(Calculator!C26),IF(Calculator!C11="Interest Only",C47*Calculator!C8/12,ABS(Calculator!C26)))</f>
        <v/>
      </c>
      <c r="E47" s="3">
        <f>IF(Calculator!C11="Interest Only",0,D47-F47)</f>
        <v/>
      </c>
      <c r="F47" s="3">
        <f>C47*Calculator!C8/12</f>
        <v/>
      </c>
      <c r="G47" s="3">
        <f>C47-E47</f>
        <v/>
      </c>
      <c r="H47" s="3">
        <f>H46+F47</f>
        <v/>
      </c>
      <c r="I47" s="3">
        <f>IF(Calculator!C11="Balloon",IF(A47=Calculator!C9*12,Calculator!C31,0),0)</f>
        <v/>
      </c>
    </row>
    <row r="48">
      <c r="A48">
        <f>A47+1</f>
        <v/>
      </c>
      <c r="B48" s="6">
        <f>EDATE(B47,1)</f>
        <v/>
      </c>
      <c r="C48" s="3">
        <f>G47</f>
        <v/>
      </c>
      <c r="D48" s="3">
        <f>IF(Calculator!C11="Standard",ABS(Calculator!C26),IF(Calculator!C11="Interest Only",C48*Calculator!C8/12,ABS(Calculator!C26)))</f>
        <v/>
      </c>
      <c r="E48" s="3">
        <f>IF(Calculator!C11="Interest Only",0,D48-F48)</f>
        <v/>
      </c>
      <c r="F48" s="3">
        <f>C48*Calculator!C8/12</f>
        <v/>
      </c>
      <c r="G48" s="3">
        <f>C48-E48</f>
        <v/>
      </c>
      <c r="H48" s="3">
        <f>H47+F48</f>
        <v/>
      </c>
      <c r="I48" s="3">
        <f>IF(Calculator!C11="Balloon",IF(A48=Calculator!C9*12,Calculator!C31,0),0)</f>
        <v/>
      </c>
    </row>
    <row r="49">
      <c r="A49">
        <f>A48+1</f>
        <v/>
      </c>
      <c r="B49" s="6">
        <f>EDATE(B48,1)</f>
        <v/>
      </c>
      <c r="C49" s="3">
        <f>G48</f>
        <v/>
      </c>
      <c r="D49" s="3">
        <f>IF(Calculator!C11="Standard",ABS(Calculator!C26),IF(Calculator!C11="Interest Only",C49*Calculator!C8/12,ABS(Calculator!C26)))</f>
        <v/>
      </c>
      <c r="E49" s="3">
        <f>IF(Calculator!C11="Interest Only",0,D49-F49)</f>
        <v/>
      </c>
      <c r="F49" s="3">
        <f>C49*Calculator!C8/12</f>
        <v/>
      </c>
      <c r="G49" s="3">
        <f>C49-E49</f>
        <v/>
      </c>
      <c r="H49" s="3">
        <f>H48+F49</f>
        <v/>
      </c>
      <c r="I49" s="3">
        <f>IF(Calculator!C11="Balloon",IF(A49=Calculator!C9*12,Calculator!C31,0),0)</f>
        <v/>
      </c>
    </row>
    <row r="50">
      <c r="A50">
        <f>A49+1</f>
        <v/>
      </c>
      <c r="B50" s="6">
        <f>EDATE(B49,1)</f>
        <v/>
      </c>
      <c r="C50" s="3">
        <f>G49</f>
        <v/>
      </c>
      <c r="D50" s="3">
        <f>IF(Calculator!C11="Standard",ABS(Calculator!C26),IF(Calculator!C11="Interest Only",C50*Calculator!C8/12,ABS(Calculator!C26)))</f>
        <v/>
      </c>
      <c r="E50" s="3">
        <f>IF(Calculator!C11="Interest Only",0,D50-F50)</f>
        <v/>
      </c>
      <c r="F50" s="3">
        <f>C50*Calculator!C8/12</f>
        <v/>
      </c>
      <c r="G50" s="3">
        <f>C50-E50</f>
        <v/>
      </c>
      <c r="H50" s="3">
        <f>H49+F50</f>
        <v/>
      </c>
      <c r="I50" s="3">
        <f>IF(Calculator!C11="Balloon",IF(A50=Calculator!C9*12,Calculator!C31,0),0)</f>
        <v/>
      </c>
    </row>
    <row r="51">
      <c r="A51">
        <f>A50+1</f>
        <v/>
      </c>
      <c r="B51" s="6">
        <f>EDATE(B50,1)</f>
        <v/>
      </c>
      <c r="C51" s="3">
        <f>G50</f>
        <v/>
      </c>
      <c r="D51" s="3">
        <f>IF(Calculator!C11="Standard",ABS(Calculator!C26),IF(Calculator!C11="Interest Only",C51*Calculator!C8/12,ABS(Calculator!C26)))</f>
        <v/>
      </c>
      <c r="E51" s="3">
        <f>IF(Calculator!C11="Interest Only",0,D51-F51)</f>
        <v/>
      </c>
      <c r="F51" s="3">
        <f>C51*Calculator!C8/12</f>
        <v/>
      </c>
      <c r="G51" s="3">
        <f>C51-E51</f>
        <v/>
      </c>
      <c r="H51" s="3">
        <f>H50+F51</f>
        <v/>
      </c>
      <c r="I51" s="3">
        <f>IF(Calculator!C11="Balloon",IF(A51=Calculator!C9*12,Calculator!C31,0),0)</f>
        <v/>
      </c>
    </row>
    <row r="52">
      <c r="A52">
        <f>A51+1</f>
        <v/>
      </c>
      <c r="B52" s="6">
        <f>EDATE(B51,1)</f>
        <v/>
      </c>
      <c r="C52" s="3">
        <f>G51</f>
        <v/>
      </c>
      <c r="D52" s="3">
        <f>IF(Calculator!C11="Standard",ABS(Calculator!C26),IF(Calculator!C11="Interest Only",C52*Calculator!C8/12,ABS(Calculator!C26)))</f>
        <v/>
      </c>
      <c r="E52" s="3">
        <f>IF(Calculator!C11="Interest Only",0,D52-F52)</f>
        <v/>
      </c>
      <c r="F52" s="3">
        <f>C52*Calculator!C8/12</f>
        <v/>
      </c>
      <c r="G52" s="3">
        <f>C52-E52</f>
        <v/>
      </c>
      <c r="H52" s="3">
        <f>H51+F52</f>
        <v/>
      </c>
      <c r="I52" s="3">
        <f>IF(Calculator!C11="Balloon",IF(A52=Calculator!C9*12,Calculator!C31,0),0)</f>
        <v/>
      </c>
    </row>
    <row r="53">
      <c r="A53">
        <f>A52+1</f>
        <v/>
      </c>
      <c r="B53" s="6">
        <f>EDATE(B52,1)</f>
        <v/>
      </c>
      <c r="C53" s="3">
        <f>G52</f>
        <v/>
      </c>
      <c r="D53" s="3">
        <f>IF(Calculator!C11="Standard",ABS(Calculator!C26),IF(Calculator!C11="Interest Only",C53*Calculator!C8/12,ABS(Calculator!C26)))</f>
        <v/>
      </c>
      <c r="E53" s="3">
        <f>IF(Calculator!C11="Interest Only",0,D53-F53)</f>
        <v/>
      </c>
      <c r="F53" s="3">
        <f>C53*Calculator!C8/12</f>
        <v/>
      </c>
      <c r="G53" s="3">
        <f>C53-E53</f>
        <v/>
      </c>
      <c r="H53" s="3">
        <f>H52+F53</f>
        <v/>
      </c>
      <c r="I53" s="3">
        <f>IF(Calculator!C11="Balloon",IF(A53=Calculator!C9*12,Calculator!C31,0),0)</f>
        <v/>
      </c>
    </row>
    <row r="54">
      <c r="A54">
        <f>A53+1</f>
        <v/>
      </c>
      <c r="B54" s="6">
        <f>EDATE(B53,1)</f>
        <v/>
      </c>
      <c r="C54" s="3">
        <f>G53</f>
        <v/>
      </c>
      <c r="D54" s="3">
        <f>IF(Calculator!C11="Standard",ABS(Calculator!C26),IF(Calculator!C11="Interest Only",C54*Calculator!C8/12,ABS(Calculator!C26)))</f>
        <v/>
      </c>
      <c r="E54" s="3">
        <f>IF(Calculator!C11="Interest Only",0,D54-F54)</f>
        <v/>
      </c>
      <c r="F54" s="3">
        <f>C54*Calculator!C8/12</f>
        <v/>
      </c>
      <c r="G54" s="3">
        <f>C54-E54</f>
        <v/>
      </c>
      <c r="H54" s="3">
        <f>H53+F54</f>
        <v/>
      </c>
      <c r="I54" s="3">
        <f>IF(Calculator!C11="Balloon",IF(A54=Calculator!C9*12,Calculator!C31,0),0)</f>
        <v/>
      </c>
    </row>
    <row r="55">
      <c r="A55">
        <f>A54+1</f>
        <v/>
      </c>
      <c r="B55" s="6">
        <f>EDATE(B54,1)</f>
        <v/>
      </c>
      <c r="C55" s="3">
        <f>G54</f>
        <v/>
      </c>
      <c r="D55" s="3">
        <f>IF(Calculator!C11="Standard",ABS(Calculator!C26),IF(Calculator!C11="Interest Only",C55*Calculator!C8/12,ABS(Calculator!C26)))</f>
        <v/>
      </c>
      <c r="E55" s="3">
        <f>IF(Calculator!C11="Interest Only",0,D55-F55)</f>
        <v/>
      </c>
      <c r="F55" s="3">
        <f>C55*Calculator!C8/12</f>
        <v/>
      </c>
      <c r="G55" s="3">
        <f>C55-E55</f>
        <v/>
      </c>
      <c r="H55" s="3">
        <f>H54+F55</f>
        <v/>
      </c>
      <c r="I55" s="3">
        <f>IF(Calculator!C11="Balloon",IF(A55=Calculator!C9*12,Calculator!C31,0),0)</f>
        <v/>
      </c>
    </row>
    <row r="56">
      <c r="A56">
        <f>A55+1</f>
        <v/>
      </c>
      <c r="B56" s="6">
        <f>EDATE(B55,1)</f>
        <v/>
      </c>
      <c r="C56" s="3">
        <f>G55</f>
        <v/>
      </c>
      <c r="D56" s="3">
        <f>IF(Calculator!C11="Standard",ABS(Calculator!C26),IF(Calculator!C11="Interest Only",C56*Calculator!C8/12,ABS(Calculator!C26)))</f>
        <v/>
      </c>
      <c r="E56" s="3">
        <f>IF(Calculator!C11="Interest Only",0,D56-F56)</f>
        <v/>
      </c>
      <c r="F56" s="3">
        <f>C56*Calculator!C8/12</f>
        <v/>
      </c>
      <c r="G56" s="3">
        <f>C56-E56</f>
        <v/>
      </c>
      <c r="H56" s="3">
        <f>H55+F56</f>
        <v/>
      </c>
      <c r="I56" s="3">
        <f>IF(Calculator!C11="Balloon",IF(A56=Calculator!C9*12,Calculator!C31,0),0)</f>
        <v/>
      </c>
    </row>
    <row r="57">
      <c r="A57">
        <f>A56+1</f>
        <v/>
      </c>
      <c r="B57" s="6">
        <f>EDATE(B56,1)</f>
        <v/>
      </c>
      <c r="C57" s="3">
        <f>G56</f>
        <v/>
      </c>
      <c r="D57" s="3">
        <f>IF(Calculator!C11="Standard",ABS(Calculator!C26),IF(Calculator!C11="Interest Only",C57*Calculator!C8/12,ABS(Calculator!C26)))</f>
        <v/>
      </c>
      <c r="E57" s="3">
        <f>IF(Calculator!C11="Interest Only",0,D57-F57)</f>
        <v/>
      </c>
      <c r="F57" s="3">
        <f>C57*Calculator!C8/12</f>
        <v/>
      </c>
      <c r="G57" s="3">
        <f>C57-E57</f>
        <v/>
      </c>
      <c r="H57" s="3">
        <f>H56+F57</f>
        <v/>
      </c>
      <c r="I57" s="3">
        <f>IF(Calculator!C11="Balloon",IF(A57=Calculator!C9*12,Calculator!C31,0),0)</f>
        <v/>
      </c>
    </row>
    <row r="58">
      <c r="A58">
        <f>A57+1</f>
        <v/>
      </c>
      <c r="B58" s="6">
        <f>EDATE(B57,1)</f>
        <v/>
      </c>
      <c r="C58" s="3">
        <f>G57</f>
        <v/>
      </c>
      <c r="D58" s="3">
        <f>IF(Calculator!C11="Standard",ABS(Calculator!C26),IF(Calculator!C11="Interest Only",C58*Calculator!C8/12,ABS(Calculator!C26)))</f>
        <v/>
      </c>
      <c r="E58" s="3">
        <f>IF(Calculator!C11="Interest Only",0,D58-F58)</f>
        <v/>
      </c>
      <c r="F58" s="3">
        <f>C58*Calculator!C8/12</f>
        <v/>
      </c>
      <c r="G58" s="3">
        <f>C58-E58</f>
        <v/>
      </c>
      <c r="H58" s="3">
        <f>H57+F58</f>
        <v/>
      </c>
      <c r="I58" s="3">
        <f>IF(Calculator!C11="Balloon",IF(A58=Calculator!C9*12,Calculator!C31,0),0)</f>
        <v/>
      </c>
    </row>
    <row r="59">
      <c r="A59">
        <f>A58+1</f>
        <v/>
      </c>
      <c r="B59" s="6">
        <f>EDATE(B58,1)</f>
        <v/>
      </c>
      <c r="C59" s="3">
        <f>G58</f>
        <v/>
      </c>
      <c r="D59" s="3">
        <f>IF(Calculator!C11="Standard",ABS(Calculator!C26),IF(Calculator!C11="Interest Only",C59*Calculator!C8/12,ABS(Calculator!C26)))</f>
        <v/>
      </c>
      <c r="E59" s="3">
        <f>IF(Calculator!C11="Interest Only",0,D59-F59)</f>
        <v/>
      </c>
      <c r="F59" s="3">
        <f>C59*Calculator!C8/12</f>
        <v/>
      </c>
      <c r="G59" s="3">
        <f>C59-E59</f>
        <v/>
      </c>
      <c r="H59" s="3">
        <f>H58+F59</f>
        <v/>
      </c>
      <c r="I59" s="3">
        <f>IF(Calculator!C11="Balloon",IF(A59=Calculator!C9*12,Calculator!C31,0),0)</f>
        <v/>
      </c>
    </row>
    <row r="60">
      <c r="A60">
        <f>A59+1</f>
        <v/>
      </c>
      <c r="B60" s="6">
        <f>EDATE(B59,1)</f>
        <v/>
      </c>
      <c r="C60" s="3">
        <f>G59</f>
        <v/>
      </c>
      <c r="D60" s="3">
        <f>IF(Calculator!C11="Standard",ABS(Calculator!C26),IF(Calculator!C11="Interest Only",C60*Calculator!C8/12,ABS(Calculator!C26)))</f>
        <v/>
      </c>
      <c r="E60" s="3">
        <f>IF(Calculator!C11="Interest Only",0,D60-F60)</f>
        <v/>
      </c>
      <c r="F60" s="3">
        <f>C60*Calculator!C8/12</f>
        <v/>
      </c>
      <c r="G60" s="3">
        <f>C60-E60</f>
        <v/>
      </c>
      <c r="H60" s="3">
        <f>H59+F60</f>
        <v/>
      </c>
      <c r="I60" s="3">
        <f>IF(Calculator!C11="Balloon",IF(A60=Calculator!C9*12,Calculator!C31,0),0)</f>
        <v/>
      </c>
    </row>
    <row r="61">
      <c r="A61">
        <f>A60+1</f>
        <v/>
      </c>
      <c r="B61" s="6">
        <f>EDATE(B60,1)</f>
        <v/>
      </c>
      <c r="C61" s="3">
        <f>G60</f>
        <v/>
      </c>
      <c r="D61" s="3">
        <f>IF(Calculator!C11="Standard",ABS(Calculator!C26),IF(Calculator!C11="Interest Only",C61*Calculator!C8/12,ABS(Calculator!C26)))</f>
        <v/>
      </c>
      <c r="E61" s="3">
        <f>IF(Calculator!C11="Interest Only",0,D61-F61)</f>
        <v/>
      </c>
      <c r="F61" s="3">
        <f>C61*Calculator!C8/12</f>
        <v/>
      </c>
      <c r="G61" s="3">
        <f>C61-E61</f>
        <v/>
      </c>
      <c r="H61" s="3">
        <f>H60+F61</f>
        <v/>
      </c>
      <c r="I61" s="3">
        <f>IF(Calculator!C11="Balloon",IF(A61=Calculator!C9*12,Calculator!C31,0),0)</f>
        <v/>
      </c>
    </row>
    <row r="62">
      <c r="A62">
        <f>A61+1</f>
        <v/>
      </c>
      <c r="B62" s="6">
        <f>EDATE(B61,1)</f>
        <v/>
      </c>
      <c r="C62" s="3">
        <f>G61</f>
        <v/>
      </c>
      <c r="D62" s="3">
        <f>IF(Calculator!C11="Standard",ABS(Calculator!C26),IF(Calculator!C11="Interest Only",C62*Calculator!C8/12,ABS(Calculator!C26)))</f>
        <v/>
      </c>
      <c r="E62" s="3">
        <f>IF(Calculator!C11="Interest Only",0,D62-F62)</f>
        <v/>
      </c>
      <c r="F62" s="3">
        <f>C62*Calculator!C8/12</f>
        <v/>
      </c>
      <c r="G62" s="3">
        <f>C62-E62</f>
        <v/>
      </c>
      <c r="H62" s="3">
        <f>H61+F62</f>
        <v/>
      </c>
      <c r="I62" s="3">
        <f>IF(Calculator!C11="Balloon",IF(A62=Calculator!C9*12,Calculator!C31,0),0)</f>
        <v/>
      </c>
    </row>
    <row r="63">
      <c r="A63">
        <f>A62+1</f>
        <v/>
      </c>
      <c r="B63" s="6">
        <f>EDATE(B62,1)</f>
        <v/>
      </c>
      <c r="C63" s="3">
        <f>G62</f>
        <v/>
      </c>
      <c r="D63" s="3">
        <f>IF(Calculator!C11="Standard",ABS(Calculator!C26),IF(Calculator!C11="Interest Only",C63*Calculator!C8/12,ABS(Calculator!C26)))</f>
        <v/>
      </c>
      <c r="E63" s="3">
        <f>IF(Calculator!C11="Interest Only",0,D63-F63)</f>
        <v/>
      </c>
      <c r="F63" s="3">
        <f>C63*Calculator!C8/12</f>
        <v/>
      </c>
      <c r="G63" s="3">
        <f>C63-E63</f>
        <v/>
      </c>
      <c r="H63" s="3">
        <f>H62+F63</f>
        <v/>
      </c>
      <c r="I63" s="3">
        <f>IF(Calculator!C11="Balloon",IF(A63=Calculator!C9*12,Calculator!C31,0),0)</f>
        <v/>
      </c>
    </row>
    <row r="64">
      <c r="A64">
        <f>A63+1</f>
        <v/>
      </c>
      <c r="B64" s="6">
        <f>EDATE(B63,1)</f>
        <v/>
      </c>
      <c r="C64" s="3">
        <f>G63</f>
        <v/>
      </c>
      <c r="D64" s="3">
        <f>IF(Calculator!C11="Standard",ABS(Calculator!C26),IF(Calculator!C11="Interest Only",C64*Calculator!C8/12,ABS(Calculator!C26)))</f>
        <v/>
      </c>
      <c r="E64" s="3">
        <f>IF(Calculator!C11="Interest Only",0,D64-F64)</f>
        <v/>
      </c>
      <c r="F64" s="3">
        <f>C64*Calculator!C8/12</f>
        <v/>
      </c>
      <c r="G64" s="3">
        <f>C64-E64</f>
        <v/>
      </c>
      <c r="H64" s="3">
        <f>H63+F64</f>
        <v/>
      </c>
      <c r="I64" s="3">
        <f>IF(Calculator!C11="Balloon",IF(A64=Calculator!C9*12,Calculator!C31,0),0)</f>
        <v/>
      </c>
    </row>
    <row r="65">
      <c r="A65">
        <f>A64+1</f>
        <v/>
      </c>
      <c r="B65" s="6">
        <f>EDATE(B64,1)</f>
        <v/>
      </c>
      <c r="C65" s="3">
        <f>G64</f>
        <v/>
      </c>
      <c r="D65" s="3">
        <f>IF(Calculator!C11="Standard",ABS(Calculator!C26),IF(Calculator!C11="Interest Only",C65*Calculator!C8/12,ABS(Calculator!C26)))</f>
        <v/>
      </c>
      <c r="E65" s="3">
        <f>IF(Calculator!C11="Interest Only",0,D65-F65)</f>
        <v/>
      </c>
      <c r="F65" s="3">
        <f>C65*Calculator!C8/12</f>
        <v/>
      </c>
      <c r="G65" s="3">
        <f>C65-E65</f>
        <v/>
      </c>
      <c r="H65" s="3">
        <f>H64+F65</f>
        <v/>
      </c>
      <c r="I65" s="3">
        <f>IF(Calculator!C11="Balloon",IF(A65=Calculator!C9*12,Calculator!C31,0),0)</f>
        <v/>
      </c>
    </row>
    <row r="66">
      <c r="A66">
        <f>A65+1</f>
        <v/>
      </c>
      <c r="B66" s="6">
        <f>EDATE(B65,1)</f>
        <v/>
      </c>
      <c r="C66" s="3">
        <f>G65</f>
        <v/>
      </c>
      <c r="D66" s="3">
        <f>IF(Calculator!C11="Standard",ABS(Calculator!C26),IF(Calculator!C11="Interest Only",C66*Calculator!C8/12,ABS(Calculator!C26)))</f>
        <v/>
      </c>
      <c r="E66" s="3">
        <f>IF(Calculator!C11="Interest Only",0,D66-F66)</f>
        <v/>
      </c>
      <c r="F66" s="3">
        <f>C66*Calculator!C8/12</f>
        <v/>
      </c>
      <c r="G66" s="3">
        <f>C66-E66</f>
        <v/>
      </c>
      <c r="H66" s="3">
        <f>H65+F66</f>
        <v/>
      </c>
      <c r="I66" s="3">
        <f>IF(Calculator!C11="Balloon",IF(A66=Calculator!C9*12,Calculator!C31,0),0)</f>
        <v/>
      </c>
    </row>
    <row r="67">
      <c r="A67">
        <f>A66+1</f>
        <v/>
      </c>
      <c r="B67" s="6">
        <f>EDATE(B66,1)</f>
        <v/>
      </c>
      <c r="C67" s="3">
        <f>G66</f>
        <v/>
      </c>
      <c r="D67" s="3">
        <f>IF(Calculator!C11="Standard",ABS(Calculator!C26),IF(Calculator!C11="Interest Only",C67*Calculator!C8/12,ABS(Calculator!C26)))</f>
        <v/>
      </c>
      <c r="E67" s="3">
        <f>IF(Calculator!C11="Interest Only",0,D67-F67)</f>
        <v/>
      </c>
      <c r="F67" s="3">
        <f>C67*Calculator!C8/12</f>
        <v/>
      </c>
      <c r="G67" s="3">
        <f>C67-E67</f>
        <v/>
      </c>
      <c r="H67" s="3">
        <f>H66+F67</f>
        <v/>
      </c>
      <c r="I67" s="3">
        <f>IF(Calculator!C11="Balloon",IF(A67=Calculator!C9*12,Calculator!C31,0),0)</f>
        <v/>
      </c>
    </row>
    <row r="68">
      <c r="A68">
        <f>A67+1</f>
        <v/>
      </c>
      <c r="B68" s="6">
        <f>EDATE(B67,1)</f>
        <v/>
      </c>
      <c r="C68" s="3">
        <f>G67</f>
        <v/>
      </c>
      <c r="D68" s="3">
        <f>IF(Calculator!C11="Standard",ABS(Calculator!C26),IF(Calculator!C11="Interest Only",C68*Calculator!C8/12,ABS(Calculator!C26)))</f>
        <v/>
      </c>
      <c r="E68" s="3">
        <f>IF(Calculator!C11="Interest Only",0,D68-F68)</f>
        <v/>
      </c>
      <c r="F68" s="3">
        <f>C68*Calculator!C8/12</f>
        <v/>
      </c>
      <c r="G68" s="3">
        <f>C68-E68</f>
        <v/>
      </c>
      <c r="H68" s="3">
        <f>H67+F68</f>
        <v/>
      </c>
      <c r="I68" s="3">
        <f>IF(Calculator!C11="Balloon",IF(A68=Calculator!C9*12,Calculator!C31,0),0)</f>
        <v/>
      </c>
    </row>
    <row r="69">
      <c r="A69">
        <f>A68+1</f>
        <v/>
      </c>
      <c r="B69" s="6">
        <f>EDATE(B68,1)</f>
        <v/>
      </c>
      <c r="C69" s="3">
        <f>G68</f>
        <v/>
      </c>
      <c r="D69" s="3">
        <f>IF(Calculator!C11="Standard",ABS(Calculator!C26),IF(Calculator!C11="Interest Only",C69*Calculator!C8/12,ABS(Calculator!C26)))</f>
        <v/>
      </c>
      <c r="E69" s="3">
        <f>IF(Calculator!C11="Interest Only",0,D69-F69)</f>
        <v/>
      </c>
      <c r="F69" s="3">
        <f>C69*Calculator!C8/12</f>
        <v/>
      </c>
      <c r="G69" s="3">
        <f>C69-E69</f>
        <v/>
      </c>
      <c r="H69" s="3">
        <f>H68+F69</f>
        <v/>
      </c>
      <c r="I69" s="3">
        <f>IF(Calculator!C11="Balloon",IF(A69=Calculator!C9*12,Calculator!C31,0),0)</f>
        <v/>
      </c>
    </row>
    <row r="70">
      <c r="A70">
        <f>A69+1</f>
        <v/>
      </c>
      <c r="B70" s="6">
        <f>EDATE(B69,1)</f>
        <v/>
      </c>
      <c r="C70" s="3">
        <f>G69</f>
        <v/>
      </c>
      <c r="D70" s="3">
        <f>IF(Calculator!C11="Standard",ABS(Calculator!C26),IF(Calculator!C11="Interest Only",C70*Calculator!C8/12,ABS(Calculator!C26)))</f>
        <v/>
      </c>
      <c r="E70" s="3">
        <f>IF(Calculator!C11="Interest Only",0,D70-F70)</f>
        <v/>
      </c>
      <c r="F70" s="3">
        <f>C70*Calculator!C8/12</f>
        <v/>
      </c>
      <c r="G70" s="3">
        <f>C70-E70</f>
        <v/>
      </c>
      <c r="H70" s="3">
        <f>H69+F70</f>
        <v/>
      </c>
      <c r="I70" s="3">
        <f>IF(Calculator!C11="Balloon",IF(A70=Calculator!C9*12,Calculator!C31,0),0)</f>
        <v/>
      </c>
    </row>
    <row r="71">
      <c r="A71">
        <f>A70+1</f>
        <v/>
      </c>
      <c r="B71" s="6">
        <f>EDATE(B70,1)</f>
        <v/>
      </c>
      <c r="C71" s="3">
        <f>G70</f>
        <v/>
      </c>
      <c r="D71" s="3">
        <f>IF(Calculator!C11="Standard",ABS(Calculator!C26),IF(Calculator!C11="Interest Only",C71*Calculator!C8/12,ABS(Calculator!C26)))</f>
        <v/>
      </c>
      <c r="E71" s="3">
        <f>IF(Calculator!C11="Interest Only",0,D71-F71)</f>
        <v/>
      </c>
      <c r="F71" s="3">
        <f>C71*Calculator!C8/12</f>
        <v/>
      </c>
      <c r="G71" s="3">
        <f>C71-E71</f>
        <v/>
      </c>
      <c r="H71" s="3">
        <f>H70+F71</f>
        <v/>
      </c>
      <c r="I71" s="3">
        <f>IF(Calculator!C11="Balloon",IF(A71=Calculator!C9*12,Calculator!C31,0),0)</f>
        <v/>
      </c>
    </row>
    <row r="72">
      <c r="A72">
        <f>A71+1</f>
        <v/>
      </c>
      <c r="B72" s="6">
        <f>EDATE(B71,1)</f>
        <v/>
      </c>
      <c r="C72" s="3">
        <f>G71</f>
        <v/>
      </c>
      <c r="D72" s="3">
        <f>IF(Calculator!C11="Standard",ABS(Calculator!C26),IF(Calculator!C11="Interest Only",C72*Calculator!C8/12,ABS(Calculator!C26)))</f>
        <v/>
      </c>
      <c r="E72" s="3">
        <f>IF(Calculator!C11="Interest Only",0,D72-F72)</f>
        <v/>
      </c>
      <c r="F72" s="3">
        <f>C72*Calculator!C8/12</f>
        <v/>
      </c>
      <c r="G72" s="3">
        <f>C72-E72</f>
        <v/>
      </c>
      <c r="H72" s="3">
        <f>H71+F72</f>
        <v/>
      </c>
      <c r="I72" s="3">
        <f>IF(Calculator!C11="Balloon",IF(A72=Calculator!C9*12,Calculator!C31,0),0)</f>
        <v/>
      </c>
    </row>
    <row r="73">
      <c r="A73">
        <f>A72+1</f>
        <v/>
      </c>
      <c r="B73" s="6">
        <f>EDATE(B72,1)</f>
        <v/>
      </c>
      <c r="C73" s="3">
        <f>G72</f>
        <v/>
      </c>
      <c r="D73" s="3">
        <f>IF(Calculator!C11="Standard",ABS(Calculator!C26),IF(Calculator!C11="Interest Only",C73*Calculator!C8/12,ABS(Calculator!C26)))</f>
        <v/>
      </c>
      <c r="E73" s="3">
        <f>IF(Calculator!C11="Interest Only",0,D73-F73)</f>
        <v/>
      </c>
      <c r="F73" s="3">
        <f>C73*Calculator!C8/12</f>
        <v/>
      </c>
      <c r="G73" s="3">
        <f>C73-E73</f>
        <v/>
      </c>
      <c r="H73" s="3">
        <f>H72+F73</f>
        <v/>
      </c>
      <c r="I73" s="3">
        <f>IF(Calculator!C11="Balloon",IF(A73=Calculator!C9*12,Calculator!C31,0),0)</f>
        <v/>
      </c>
    </row>
    <row r="74">
      <c r="A74">
        <f>A73+1</f>
        <v/>
      </c>
      <c r="B74" s="6">
        <f>EDATE(B73,1)</f>
        <v/>
      </c>
      <c r="C74" s="3">
        <f>G73</f>
        <v/>
      </c>
      <c r="D74" s="3">
        <f>IF(Calculator!C11="Standard",ABS(Calculator!C26),IF(Calculator!C11="Interest Only",C74*Calculator!C8/12,ABS(Calculator!C26)))</f>
        <v/>
      </c>
      <c r="E74" s="3">
        <f>IF(Calculator!C11="Interest Only",0,D74-F74)</f>
        <v/>
      </c>
      <c r="F74" s="3">
        <f>C74*Calculator!C8/12</f>
        <v/>
      </c>
      <c r="G74" s="3">
        <f>C74-E74</f>
        <v/>
      </c>
      <c r="H74" s="3">
        <f>H73+F74</f>
        <v/>
      </c>
      <c r="I74" s="3">
        <f>IF(Calculator!C11="Balloon",IF(A74=Calculator!C9*12,Calculator!C31,0),0)</f>
        <v/>
      </c>
    </row>
    <row r="75">
      <c r="A75">
        <f>A74+1</f>
        <v/>
      </c>
      <c r="B75" s="6">
        <f>EDATE(B74,1)</f>
        <v/>
      </c>
      <c r="C75" s="3">
        <f>G74</f>
        <v/>
      </c>
      <c r="D75" s="3">
        <f>IF(Calculator!C11="Standard",ABS(Calculator!C26),IF(Calculator!C11="Interest Only",C75*Calculator!C8/12,ABS(Calculator!C26)))</f>
        <v/>
      </c>
      <c r="E75" s="3">
        <f>IF(Calculator!C11="Interest Only",0,D75-F75)</f>
        <v/>
      </c>
      <c r="F75" s="3">
        <f>C75*Calculator!C8/12</f>
        <v/>
      </c>
      <c r="G75" s="3">
        <f>C75-E75</f>
        <v/>
      </c>
      <c r="H75" s="3">
        <f>H74+F75</f>
        <v/>
      </c>
      <c r="I75" s="3">
        <f>IF(Calculator!C11="Balloon",IF(A75=Calculator!C9*12,Calculator!C31,0),0)</f>
        <v/>
      </c>
    </row>
    <row r="76">
      <c r="A76">
        <f>A75+1</f>
        <v/>
      </c>
      <c r="B76" s="6">
        <f>EDATE(B75,1)</f>
        <v/>
      </c>
      <c r="C76" s="3">
        <f>G75</f>
        <v/>
      </c>
      <c r="D76" s="3">
        <f>IF(Calculator!C11="Standard",ABS(Calculator!C26),IF(Calculator!C11="Interest Only",C76*Calculator!C8/12,ABS(Calculator!C26)))</f>
        <v/>
      </c>
      <c r="E76" s="3">
        <f>IF(Calculator!C11="Interest Only",0,D76-F76)</f>
        <v/>
      </c>
      <c r="F76" s="3">
        <f>C76*Calculator!C8/12</f>
        <v/>
      </c>
      <c r="G76" s="3">
        <f>C76-E76</f>
        <v/>
      </c>
      <c r="H76" s="3">
        <f>H75+F76</f>
        <v/>
      </c>
      <c r="I76" s="3">
        <f>IF(Calculator!C11="Balloon",IF(A76=Calculator!C9*12,Calculator!C31,0),0)</f>
        <v/>
      </c>
    </row>
    <row r="77">
      <c r="A77">
        <f>A76+1</f>
        <v/>
      </c>
      <c r="B77" s="6">
        <f>EDATE(B76,1)</f>
        <v/>
      </c>
      <c r="C77" s="3">
        <f>G76</f>
        <v/>
      </c>
      <c r="D77" s="3">
        <f>IF(Calculator!C11="Standard",ABS(Calculator!C26),IF(Calculator!C11="Interest Only",C77*Calculator!C8/12,ABS(Calculator!C26)))</f>
        <v/>
      </c>
      <c r="E77" s="3">
        <f>IF(Calculator!C11="Interest Only",0,D77-F77)</f>
        <v/>
      </c>
      <c r="F77" s="3">
        <f>C77*Calculator!C8/12</f>
        <v/>
      </c>
      <c r="G77" s="3">
        <f>C77-E77</f>
        <v/>
      </c>
      <c r="H77" s="3">
        <f>H76+F77</f>
        <v/>
      </c>
      <c r="I77" s="3">
        <f>IF(Calculator!C11="Balloon",IF(A77=Calculator!C9*12,Calculator!C31,0),0)</f>
        <v/>
      </c>
    </row>
    <row r="78">
      <c r="A78">
        <f>A77+1</f>
        <v/>
      </c>
      <c r="B78" s="6">
        <f>EDATE(B77,1)</f>
        <v/>
      </c>
      <c r="C78" s="3">
        <f>G77</f>
        <v/>
      </c>
      <c r="D78" s="3">
        <f>IF(Calculator!C11="Standard",ABS(Calculator!C26),IF(Calculator!C11="Interest Only",C78*Calculator!C8/12,ABS(Calculator!C26)))</f>
        <v/>
      </c>
      <c r="E78" s="3">
        <f>IF(Calculator!C11="Interest Only",0,D78-F78)</f>
        <v/>
      </c>
      <c r="F78" s="3">
        <f>C78*Calculator!C8/12</f>
        <v/>
      </c>
      <c r="G78" s="3">
        <f>C78-E78</f>
        <v/>
      </c>
      <c r="H78" s="3">
        <f>H77+F78</f>
        <v/>
      </c>
      <c r="I78" s="3">
        <f>IF(Calculator!C11="Balloon",IF(A78=Calculator!C9*12,Calculator!C31,0),0)</f>
        <v/>
      </c>
    </row>
    <row r="79">
      <c r="A79">
        <f>A78+1</f>
        <v/>
      </c>
      <c r="B79" s="6">
        <f>EDATE(B78,1)</f>
        <v/>
      </c>
      <c r="C79" s="3">
        <f>G78</f>
        <v/>
      </c>
      <c r="D79" s="3">
        <f>IF(Calculator!C11="Standard",ABS(Calculator!C26),IF(Calculator!C11="Interest Only",C79*Calculator!C8/12,ABS(Calculator!C26)))</f>
        <v/>
      </c>
      <c r="E79" s="3">
        <f>IF(Calculator!C11="Interest Only",0,D79-F79)</f>
        <v/>
      </c>
      <c r="F79" s="3">
        <f>C79*Calculator!C8/12</f>
        <v/>
      </c>
      <c r="G79" s="3">
        <f>C79-E79</f>
        <v/>
      </c>
      <c r="H79" s="3">
        <f>H78+F79</f>
        <v/>
      </c>
      <c r="I79" s="3">
        <f>IF(Calculator!C11="Balloon",IF(A79=Calculator!C9*12,Calculator!C31,0),0)</f>
        <v/>
      </c>
    </row>
    <row r="80">
      <c r="A80">
        <f>A79+1</f>
        <v/>
      </c>
      <c r="B80" s="6">
        <f>EDATE(B79,1)</f>
        <v/>
      </c>
      <c r="C80" s="3">
        <f>G79</f>
        <v/>
      </c>
      <c r="D80" s="3">
        <f>IF(Calculator!C11="Standard",ABS(Calculator!C26),IF(Calculator!C11="Interest Only",C80*Calculator!C8/12,ABS(Calculator!C26)))</f>
        <v/>
      </c>
      <c r="E80" s="3">
        <f>IF(Calculator!C11="Interest Only",0,D80-F80)</f>
        <v/>
      </c>
      <c r="F80" s="3">
        <f>C80*Calculator!C8/12</f>
        <v/>
      </c>
      <c r="G80" s="3">
        <f>C80-E80</f>
        <v/>
      </c>
      <c r="H80" s="3">
        <f>H79+F80</f>
        <v/>
      </c>
      <c r="I80" s="3">
        <f>IF(Calculator!C11="Balloon",IF(A80=Calculator!C9*12,Calculator!C31,0),0)</f>
        <v/>
      </c>
    </row>
    <row r="81">
      <c r="A81">
        <f>A80+1</f>
        <v/>
      </c>
      <c r="B81" s="6">
        <f>EDATE(B80,1)</f>
        <v/>
      </c>
      <c r="C81" s="3">
        <f>G80</f>
        <v/>
      </c>
      <c r="D81" s="3">
        <f>IF(Calculator!C11="Standard",ABS(Calculator!C26),IF(Calculator!C11="Interest Only",C81*Calculator!C8/12,ABS(Calculator!C26)))</f>
        <v/>
      </c>
      <c r="E81" s="3">
        <f>IF(Calculator!C11="Interest Only",0,D81-F81)</f>
        <v/>
      </c>
      <c r="F81" s="3">
        <f>C81*Calculator!C8/12</f>
        <v/>
      </c>
      <c r="G81" s="3">
        <f>C81-E81</f>
        <v/>
      </c>
      <c r="H81" s="3">
        <f>H80+F81</f>
        <v/>
      </c>
      <c r="I81" s="3">
        <f>IF(Calculator!C11="Balloon",IF(A81=Calculator!C9*12,Calculator!C31,0),0)</f>
        <v/>
      </c>
    </row>
    <row r="82">
      <c r="A82">
        <f>A81+1</f>
        <v/>
      </c>
      <c r="B82" s="6">
        <f>EDATE(B81,1)</f>
        <v/>
      </c>
      <c r="C82" s="3">
        <f>G81</f>
        <v/>
      </c>
      <c r="D82" s="3">
        <f>IF(Calculator!C11="Standard",ABS(Calculator!C26),IF(Calculator!C11="Interest Only",C82*Calculator!C8/12,ABS(Calculator!C26)))</f>
        <v/>
      </c>
      <c r="E82" s="3">
        <f>IF(Calculator!C11="Interest Only",0,D82-F82)</f>
        <v/>
      </c>
      <c r="F82" s="3">
        <f>C82*Calculator!C8/12</f>
        <v/>
      </c>
      <c r="G82" s="3">
        <f>C82-E82</f>
        <v/>
      </c>
      <c r="H82" s="3">
        <f>H81+F82</f>
        <v/>
      </c>
      <c r="I82" s="3">
        <f>IF(Calculator!C11="Balloon",IF(A82=Calculator!C9*12,Calculator!C31,0),0)</f>
        <v/>
      </c>
    </row>
    <row r="83">
      <c r="A83">
        <f>A82+1</f>
        <v/>
      </c>
      <c r="B83" s="6">
        <f>EDATE(B82,1)</f>
        <v/>
      </c>
      <c r="C83" s="3">
        <f>G82</f>
        <v/>
      </c>
      <c r="D83" s="3">
        <f>IF(Calculator!C11="Standard",ABS(Calculator!C26),IF(Calculator!C11="Interest Only",C83*Calculator!C8/12,ABS(Calculator!C26)))</f>
        <v/>
      </c>
      <c r="E83" s="3">
        <f>IF(Calculator!C11="Interest Only",0,D83-F83)</f>
        <v/>
      </c>
      <c r="F83" s="3">
        <f>C83*Calculator!C8/12</f>
        <v/>
      </c>
      <c r="G83" s="3">
        <f>C83-E83</f>
        <v/>
      </c>
      <c r="H83" s="3">
        <f>H82+F83</f>
        <v/>
      </c>
      <c r="I83" s="3">
        <f>IF(Calculator!C11="Balloon",IF(A83=Calculator!C9*12,Calculator!C31,0),0)</f>
        <v/>
      </c>
    </row>
    <row r="84">
      <c r="A84">
        <f>A83+1</f>
        <v/>
      </c>
      <c r="B84" s="6">
        <f>EDATE(B83,1)</f>
        <v/>
      </c>
      <c r="C84" s="3">
        <f>G83</f>
        <v/>
      </c>
      <c r="D84" s="3">
        <f>IF(Calculator!C11="Standard",ABS(Calculator!C26),IF(Calculator!C11="Interest Only",C84*Calculator!C8/12,ABS(Calculator!C26)))</f>
        <v/>
      </c>
      <c r="E84" s="3">
        <f>IF(Calculator!C11="Interest Only",0,D84-F84)</f>
        <v/>
      </c>
      <c r="F84" s="3">
        <f>C84*Calculator!C8/12</f>
        <v/>
      </c>
      <c r="G84" s="3">
        <f>C84-E84</f>
        <v/>
      </c>
      <c r="H84" s="3">
        <f>H83+F84</f>
        <v/>
      </c>
      <c r="I84" s="3">
        <f>IF(Calculator!C11="Balloon",IF(A84=Calculator!C9*12,Calculator!C31,0),0)</f>
        <v/>
      </c>
    </row>
    <row r="85">
      <c r="A85">
        <f>A84+1</f>
        <v/>
      </c>
      <c r="B85" s="6">
        <f>EDATE(B84,1)</f>
        <v/>
      </c>
      <c r="C85" s="3">
        <f>G84</f>
        <v/>
      </c>
      <c r="D85" s="3">
        <f>IF(Calculator!C11="Standard",ABS(Calculator!C26),IF(Calculator!C11="Interest Only",C85*Calculator!C8/12,ABS(Calculator!C26)))</f>
        <v/>
      </c>
      <c r="E85" s="3">
        <f>IF(Calculator!C11="Interest Only",0,D85-F85)</f>
        <v/>
      </c>
      <c r="F85" s="3">
        <f>C85*Calculator!C8/12</f>
        <v/>
      </c>
      <c r="G85" s="3">
        <f>C85-E85</f>
        <v/>
      </c>
      <c r="H85" s="3">
        <f>H84+F85</f>
        <v/>
      </c>
      <c r="I85" s="3">
        <f>IF(Calculator!C11="Balloon",IF(A85=Calculator!C9*12,Calculator!C31,0),0)</f>
        <v/>
      </c>
    </row>
    <row r="86">
      <c r="A86">
        <f>A85+1</f>
        <v/>
      </c>
      <c r="B86" s="6">
        <f>EDATE(B85,1)</f>
        <v/>
      </c>
      <c r="C86" s="3">
        <f>G85</f>
        <v/>
      </c>
      <c r="D86" s="3">
        <f>IF(Calculator!C11="Standard",ABS(Calculator!C26),IF(Calculator!C11="Interest Only",C86*Calculator!C8/12,ABS(Calculator!C26)))</f>
        <v/>
      </c>
      <c r="E86" s="3">
        <f>IF(Calculator!C11="Interest Only",0,D86-F86)</f>
        <v/>
      </c>
      <c r="F86" s="3">
        <f>C86*Calculator!C8/12</f>
        <v/>
      </c>
      <c r="G86" s="3">
        <f>C86-E86</f>
        <v/>
      </c>
      <c r="H86" s="3">
        <f>H85+F86</f>
        <v/>
      </c>
      <c r="I86" s="3">
        <f>IF(Calculator!C11="Balloon",IF(A86=Calculator!C9*12,Calculator!C31,0),0)</f>
        <v/>
      </c>
    </row>
    <row r="87">
      <c r="A87">
        <f>A86+1</f>
        <v/>
      </c>
      <c r="B87" s="6">
        <f>EDATE(B86,1)</f>
        <v/>
      </c>
      <c r="C87" s="3">
        <f>G86</f>
        <v/>
      </c>
      <c r="D87" s="3">
        <f>IF(Calculator!C11="Standard",ABS(Calculator!C26),IF(Calculator!C11="Interest Only",C87*Calculator!C8/12,ABS(Calculator!C26)))</f>
        <v/>
      </c>
      <c r="E87" s="3">
        <f>IF(Calculator!C11="Interest Only",0,D87-F87)</f>
        <v/>
      </c>
      <c r="F87" s="3">
        <f>C87*Calculator!C8/12</f>
        <v/>
      </c>
      <c r="G87" s="3">
        <f>C87-E87</f>
        <v/>
      </c>
      <c r="H87" s="3">
        <f>H86+F87</f>
        <v/>
      </c>
      <c r="I87" s="3">
        <f>IF(Calculator!C11="Balloon",IF(A87=Calculator!C9*12,Calculator!C31,0),0)</f>
        <v/>
      </c>
    </row>
    <row r="88">
      <c r="A88">
        <f>A87+1</f>
        <v/>
      </c>
      <c r="B88" s="6">
        <f>EDATE(B87,1)</f>
        <v/>
      </c>
      <c r="C88" s="3">
        <f>G87</f>
        <v/>
      </c>
      <c r="D88" s="3">
        <f>IF(Calculator!C11="Standard",ABS(Calculator!C26),IF(Calculator!C11="Interest Only",C88*Calculator!C8/12,ABS(Calculator!C26)))</f>
        <v/>
      </c>
      <c r="E88" s="3">
        <f>IF(Calculator!C11="Interest Only",0,D88-F88)</f>
        <v/>
      </c>
      <c r="F88" s="3">
        <f>C88*Calculator!C8/12</f>
        <v/>
      </c>
      <c r="G88" s="3">
        <f>C88-E88</f>
        <v/>
      </c>
      <c r="H88" s="3">
        <f>H87+F88</f>
        <v/>
      </c>
      <c r="I88" s="3">
        <f>IF(Calculator!C11="Balloon",IF(A88=Calculator!C9*12,Calculator!C31,0),0)</f>
        <v/>
      </c>
    </row>
    <row r="89">
      <c r="A89">
        <f>A88+1</f>
        <v/>
      </c>
      <c r="B89" s="6">
        <f>EDATE(B88,1)</f>
        <v/>
      </c>
      <c r="C89" s="3">
        <f>G88</f>
        <v/>
      </c>
      <c r="D89" s="3">
        <f>IF(Calculator!C11="Standard",ABS(Calculator!C26),IF(Calculator!C11="Interest Only",C89*Calculator!C8/12,ABS(Calculator!C26)))</f>
        <v/>
      </c>
      <c r="E89" s="3">
        <f>IF(Calculator!C11="Interest Only",0,D89-F89)</f>
        <v/>
      </c>
      <c r="F89" s="3">
        <f>C89*Calculator!C8/12</f>
        <v/>
      </c>
      <c r="G89" s="3">
        <f>C89-E89</f>
        <v/>
      </c>
      <c r="H89" s="3">
        <f>H88+F89</f>
        <v/>
      </c>
      <c r="I89" s="3">
        <f>IF(Calculator!C11="Balloon",IF(A89=Calculator!C9*12,Calculator!C31,0),0)</f>
        <v/>
      </c>
    </row>
    <row r="90">
      <c r="A90">
        <f>A89+1</f>
        <v/>
      </c>
      <c r="B90" s="6">
        <f>EDATE(B89,1)</f>
        <v/>
      </c>
      <c r="C90" s="3">
        <f>G89</f>
        <v/>
      </c>
      <c r="D90" s="3">
        <f>IF(Calculator!C11="Standard",ABS(Calculator!C26),IF(Calculator!C11="Interest Only",C90*Calculator!C8/12,ABS(Calculator!C26)))</f>
        <v/>
      </c>
      <c r="E90" s="3">
        <f>IF(Calculator!C11="Interest Only",0,D90-F90)</f>
        <v/>
      </c>
      <c r="F90" s="3">
        <f>C90*Calculator!C8/12</f>
        <v/>
      </c>
      <c r="G90" s="3">
        <f>C90-E90</f>
        <v/>
      </c>
      <c r="H90" s="3">
        <f>H89+F90</f>
        <v/>
      </c>
      <c r="I90" s="3">
        <f>IF(Calculator!C11="Balloon",IF(A90=Calculator!C9*12,Calculator!C31,0),0)</f>
        <v/>
      </c>
    </row>
    <row r="91">
      <c r="A91">
        <f>A90+1</f>
        <v/>
      </c>
      <c r="B91" s="6">
        <f>EDATE(B90,1)</f>
        <v/>
      </c>
      <c r="C91" s="3">
        <f>G90</f>
        <v/>
      </c>
      <c r="D91" s="3">
        <f>IF(Calculator!C11="Standard",ABS(Calculator!C26),IF(Calculator!C11="Interest Only",C91*Calculator!C8/12,ABS(Calculator!C26)))</f>
        <v/>
      </c>
      <c r="E91" s="3">
        <f>IF(Calculator!C11="Interest Only",0,D91-F91)</f>
        <v/>
      </c>
      <c r="F91" s="3">
        <f>C91*Calculator!C8/12</f>
        <v/>
      </c>
      <c r="G91" s="3">
        <f>C91-E91</f>
        <v/>
      </c>
      <c r="H91" s="3">
        <f>H90+F91</f>
        <v/>
      </c>
      <c r="I91" s="3">
        <f>IF(Calculator!C11="Balloon",IF(A91=Calculator!C9*12,Calculator!C31,0),0)</f>
        <v/>
      </c>
    </row>
    <row r="92">
      <c r="A92">
        <f>A91+1</f>
        <v/>
      </c>
      <c r="B92" s="6">
        <f>EDATE(B91,1)</f>
        <v/>
      </c>
      <c r="C92" s="3">
        <f>G91</f>
        <v/>
      </c>
      <c r="D92" s="3">
        <f>IF(Calculator!C11="Standard",ABS(Calculator!C26),IF(Calculator!C11="Interest Only",C92*Calculator!C8/12,ABS(Calculator!C26)))</f>
        <v/>
      </c>
      <c r="E92" s="3">
        <f>IF(Calculator!C11="Interest Only",0,D92-F92)</f>
        <v/>
      </c>
      <c r="F92" s="3">
        <f>C92*Calculator!C8/12</f>
        <v/>
      </c>
      <c r="G92" s="3">
        <f>C92-E92</f>
        <v/>
      </c>
      <c r="H92" s="3">
        <f>H91+F92</f>
        <v/>
      </c>
      <c r="I92" s="3">
        <f>IF(Calculator!C11="Balloon",IF(A92=Calculator!C9*12,Calculator!C31,0),0)</f>
        <v/>
      </c>
    </row>
    <row r="93">
      <c r="A93">
        <f>A92+1</f>
        <v/>
      </c>
      <c r="B93" s="6">
        <f>EDATE(B92,1)</f>
        <v/>
      </c>
      <c r="C93" s="3">
        <f>G92</f>
        <v/>
      </c>
      <c r="D93" s="3">
        <f>IF(Calculator!C11="Standard",ABS(Calculator!C26),IF(Calculator!C11="Interest Only",C93*Calculator!C8/12,ABS(Calculator!C26)))</f>
        <v/>
      </c>
      <c r="E93" s="3">
        <f>IF(Calculator!C11="Interest Only",0,D93-F93)</f>
        <v/>
      </c>
      <c r="F93" s="3">
        <f>C93*Calculator!C8/12</f>
        <v/>
      </c>
      <c r="G93" s="3">
        <f>C93-E93</f>
        <v/>
      </c>
      <c r="H93" s="3">
        <f>H92+F93</f>
        <v/>
      </c>
      <c r="I93" s="3">
        <f>IF(Calculator!C11="Balloon",IF(A93=Calculator!C9*12,Calculator!C31,0),0)</f>
        <v/>
      </c>
    </row>
    <row r="94">
      <c r="A94">
        <f>A93+1</f>
        <v/>
      </c>
      <c r="B94" s="6">
        <f>EDATE(B93,1)</f>
        <v/>
      </c>
      <c r="C94" s="3">
        <f>G93</f>
        <v/>
      </c>
      <c r="D94" s="3">
        <f>IF(Calculator!C11="Standard",ABS(Calculator!C26),IF(Calculator!C11="Interest Only",C94*Calculator!C8/12,ABS(Calculator!C26)))</f>
        <v/>
      </c>
      <c r="E94" s="3">
        <f>IF(Calculator!C11="Interest Only",0,D94-F94)</f>
        <v/>
      </c>
      <c r="F94" s="3">
        <f>C94*Calculator!C8/12</f>
        <v/>
      </c>
      <c r="G94" s="3">
        <f>C94-E94</f>
        <v/>
      </c>
      <c r="H94" s="3">
        <f>H93+F94</f>
        <v/>
      </c>
      <c r="I94" s="3">
        <f>IF(Calculator!C11="Balloon",IF(A94=Calculator!C9*12,Calculator!C31,0),0)</f>
        <v/>
      </c>
    </row>
    <row r="95">
      <c r="A95">
        <f>A94+1</f>
        <v/>
      </c>
      <c r="B95" s="6">
        <f>EDATE(B94,1)</f>
        <v/>
      </c>
      <c r="C95" s="3">
        <f>G94</f>
        <v/>
      </c>
      <c r="D95" s="3">
        <f>IF(Calculator!C11="Standard",ABS(Calculator!C26),IF(Calculator!C11="Interest Only",C95*Calculator!C8/12,ABS(Calculator!C26)))</f>
        <v/>
      </c>
      <c r="E95" s="3">
        <f>IF(Calculator!C11="Interest Only",0,D95-F95)</f>
        <v/>
      </c>
      <c r="F95" s="3">
        <f>C95*Calculator!C8/12</f>
        <v/>
      </c>
      <c r="G95" s="3">
        <f>C95-E95</f>
        <v/>
      </c>
      <c r="H95" s="3">
        <f>H94+F95</f>
        <v/>
      </c>
      <c r="I95" s="3">
        <f>IF(Calculator!C11="Balloon",IF(A95=Calculator!C9*12,Calculator!C31,0),0)</f>
        <v/>
      </c>
    </row>
    <row r="96">
      <c r="A96">
        <f>A95+1</f>
        <v/>
      </c>
      <c r="B96" s="6">
        <f>EDATE(B95,1)</f>
        <v/>
      </c>
      <c r="C96" s="3">
        <f>G95</f>
        <v/>
      </c>
      <c r="D96" s="3">
        <f>IF(Calculator!C11="Standard",ABS(Calculator!C26),IF(Calculator!C11="Interest Only",C96*Calculator!C8/12,ABS(Calculator!C26)))</f>
        <v/>
      </c>
      <c r="E96" s="3">
        <f>IF(Calculator!C11="Interest Only",0,D96-F96)</f>
        <v/>
      </c>
      <c r="F96" s="3">
        <f>C96*Calculator!C8/12</f>
        <v/>
      </c>
      <c r="G96" s="3">
        <f>C96-E96</f>
        <v/>
      </c>
      <c r="H96" s="3">
        <f>H95+F96</f>
        <v/>
      </c>
      <c r="I96" s="3">
        <f>IF(Calculator!C11="Balloon",IF(A96=Calculator!C9*12,Calculator!C31,0),0)</f>
        <v/>
      </c>
    </row>
    <row r="97">
      <c r="A97">
        <f>A96+1</f>
        <v/>
      </c>
      <c r="B97" s="6">
        <f>EDATE(B96,1)</f>
        <v/>
      </c>
      <c r="C97" s="3">
        <f>G96</f>
        <v/>
      </c>
      <c r="D97" s="3">
        <f>IF(Calculator!C11="Standard",ABS(Calculator!C26),IF(Calculator!C11="Interest Only",C97*Calculator!C8/12,ABS(Calculator!C26)))</f>
        <v/>
      </c>
      <c r="E97" s="3">
        <f>IF(Calculator!C11="Interest Only",0,D97-F97)</f>
        <v/>
      </c>
      <c r="F97" s="3">
        <f>C97*Calculator!C8/12</f>
        <v/>
      </c>
      <c r="G97" s="3">
        <f>C97-E97</f>
        <v/>
      </c>
      <c r="H97" s="3">
        <f>H96+F97</f>
        <v/>
      </c>
      <c r="I97" s="3">
        <f>IF(Calculator!C11="Balloon",IF(A97=Calculator!C9*12,Calculator!C31,0),0)</f>
        <v/>
      </c>
    </row>
    <row r="98">
      <c r="A98">
        <f>A97+1</f>
        <v/>
      </c>
      <c r="B98" s="6">
        <f>EDATE(B97,1)</f>
        <v/>
      </c>
      <c r="C98" s="3">
        <f>G97</f>
        <v/>
      </c>
      <c r="D98" s="3">
        <f>IF(Calculator!C11="Standard",ABS(Calculator!C26),IF(Calculator!C11="Interest Only",C98*Calculator!C8/12,ABS(Calculator!C26)))</f>
        <v/>
      </c>
      <c r="E98" s="3">
        <f>IF(Calculator!C11="Interest Only",0,D98-F98)</f>
        <v/>
      </c>
      <c r="F98" s="3">
        <f>C98*Calculator!C8/12</f>
        <v/>
      </c>
      <c r="G98" s="3">
        <f>C98-E98</f>
        <v/>
      </c>
      <c r="H98" s="3">
        <f>H97+F98</f>
        <v/>
      </c>
      <c r="I98" s="3">
        <f>IF(Calculator!C11="Balloon",IF(A98=Calculator!C9*12,Calculator!C31,0),0)</f>
        <v/>
      </c>
    </row>
    <row r="99">
      <c r="A99">
        <f>A98+1</f>
        <v/>
      </c>
      <c r="B99" s="6">
        <f>EDATE(B98,1)</f>
        <v/>
      </c>
      <c r="C99" s="3">
        <f>G98</f>
        <v/>
      </c>
      <c r="D99" s="3">
        <f>IF(Calculator!C11="Standard",ABS(Calculator!C26),IF(Calculator!C11="Interest Only",C99*Calculator!C8/12,ABS(Calculator!C26)))</f>
        <v/>
      </c>
      <c r="E99" s="3">
        <f>IF(Calculator!C11="Interest Only",0,D99-F99)</f>
        <v/>
      </c>
      <c r="F99" s="3">
        <f>C99*Calculator!C8/12</f>
        <v/>
      </c>
      <c r="G99" s="3">
        <f>C99-E99</f>
        <v/>
      </c>
      <c r="H99" s="3">
        <f>H98+F99</f>
        <v/>
      </c>
      <c r="I99" s="3">
        <f>IF(Calculator!C11="Balloon",IF(A99=Calculator!C9*12,Calculator!C31,0),0)</f>
        <v/>
      </c>
    </row>
    <row r="100">
      <c r="A100">
        <f>A99+1</f>
        <v/>
      </c>
      <c r="B100" s="6">
        <f>EDATE(B99,1)</f>
        <v/>
      </c>
      <c r="C100" s="3">
        <f>G99</f>
        <v/>
      </c>
      <c r="D100" s="3">
        <f>IF(Calculator!C11="Standard",ABS(Calculator!C26),IF(Calculator!C11="Interest Only",C100*Calculator!C8/12,ABS(Calculator!C26)))</f>
        <v/>
      </c>
      <c r="E100" s="3">
        <f>IF(Calculator!C11="Interest Only",0,D100-F100)</f>
        <v/>
      </c>
      <c r="F100" s="3">
        <f>C100*Calculator!C8/12</f>
        <v/>
      </c>
      <c r="G100" s="3">
        <f>C100-E100</f>
        <v/>
      </c>
      <c r="H100" s="3">
        <f>H99+F100</f>
        <v/>
      </c>
      <c r="I100" s="3">
        <f>IF(Calculator!C11="Balloon",IF(A100=Calculator!C9*12,Calculator!C31,0),0)</f>
        <v/>
      </c>
    </row>
    <row r="101">
      <c r="A101">
        <f>A100+1</f>
        <v/>
      </c>
      <c r="B101" s="6">
        <f>EDATE(B100,1)</f>
        <v/>
      </c>
      <c r="C101" s="3">
        <f>G100</f>
        <v/>
      </c>
      <c r="D101" s="3">
        <f>IF(Calculator!C11="Standard",ABS(Calculator!C26),IF(Calculator!C11="Interest Only",C101*Calculator!C8/12,ABS(Calculator!C26)))</f>
        <v/>
      </c>
      <c r="E101" s="3">
        <f>IF(Calculator!C11="Interest Only",0,D101-F101)</f>
        <v/>
      </c>
      <c r="F101" s="3">
        <f>C101*Calculator!C8/12</f>
        <v/>
      </c>
      <c r="G101" s="3">
        <f>C101-E101</f>
        <v/>
      </c>
      <c r="H101" s="3">
        <f>H100+F101</f>
        <v/>
      </c>
      <c r="I101" s="3">
        <f>IF(Calculator!C11="Balloon",IF(A101=Calculator!C9*12,Calculator!C31,0),0)</f>
        <v/>
      </c>
    </row>
    <row r="102">
      <c r="A102">
        <f>A101+1</f>
        <v/>
      </c>
      <c r="B102" s="6">
        <f>EDATE(B101,1)</f>
        <v/>
      </c>
      <c r="C102" s="3">
        <f>G101</f>
        <v/>
      </c>
      <c r="D102" s="3">
        <f>IF(Calculator!C11="Standard",ABS(Calculator!C26),IF(Calculator!C11="Interest Only",C102*Calculator!C8/12,ABS(Calculator!C26)))</f>
        <v/>
      </c>
      <c r="E102" s="3">
        <f>IF(Calculator!C11="Interest Only",0,D102-F102)</f>
        <v/>
      </c>
      <c r="F102" s="3">
        <f>C102*Calculator!C8/12</f>
        <v/>
      </c>
      <c r="G102" s="3">
        <f>C102-E102</f>
        <v/>
      </c>
      <c r="H102" s="3">
        <f>H101+F102</f>
        <v/>
      </c>
      <c r="I102" s="3">
        <f>IF(Calculator!C11="Balloon",IF(A102=Calculator!C9*12,Calculator!C31,0),0)</f>
        <v/>
      </c>
    </row>
    <row r="103">
      <c r="A103">
        <f>A102+1</f>
        <v/>
      </c>
      <c r="B103" s="6">
        <f>EDATE(B102,1)</f>
        <v/>
      </c>
      <c r="C103" s="3">
        <f>G102</f>
        <v/>
      </c>
      <c r="D103" s="3">
        <f>IF(Calculator!C11="Standard",ABS(Calculator!C26),IF(Calculator!C11="Interest Only",C103*Calculator!C8/12,ABS(Calculator!C26)))</f>
        <v/>
      </c>
      <c r="E103" s="3">
        <f>IF(Calculator!C11="Interest Only",0,D103-F103)</f>
        <v/>
      </c>
      <c r="F103" s="3">
        <f>C103*Calculator!C8/12</f>
        <v/>
      </c>
      <c r="G103" s="3">
        <f>C103-E103</f>
        <v/>
      </c>
      <c r="H103" s="3">
        <f>H102+F103</f>
        <v/>
      </c>
      <c r="I103" s="3">
        <f>IF(Calculator!C11="Balloon",IF(A103=Calculator!C9*12,Calculator!C31,0),0)</f>
        <v/>
      </c>
    </row>
    <row r="104">
      <c r="A104">
        <f>A103+1</f>
        <v/>
      </c>
      <c r="B104" s="6">
        <f>EDATE(B103,1)</f>
        <v/>
      </c>
      <c r="C104" s="3">
        <f>G103</f>
        <v/>
      </c>
      <c r="D104" s="3">
        <f>IF(Calculator!C11="Standard",ABS(Calculator!C26),IF(Calculator!C11="Interest Only",C104*Calculator!C8/12,ABS(Calculator!C26)))</f>
        <v/>
      </c>
      <c r="E104" s="3">
        <f>IF(Calculator!C11="Interest Only",0,D104-F104)</f>
        <v/>
      </c>
      <c r="F104" s="3">
        <f>C104*Calculator!C8/12</f>
        <v/>
      </c>
      <c r="G104" s="3">
        <f>C104-E104</f>
        <v/>
      </c>
      <c r="H104" s="3">
        <f>H103+F104</f>
        <v/>
      </c>
      <c r="I104" s="3">
        <f>IF(Calculator!C11="Balloon",IF(A104=Calculator!C9*12,Calculator!C31,0),0)</f>
        <v/>
      </c>
    </row>
    <row r="105">
      <c r="A105">
        <f>A104+1</f>
        <v/>
      </c>
      <c r="B105" s="6">
        <f>EDATE(B104,1)</f>
        <v/>
      </c>
      <c r="C105" s="3">
        <f>G104</f>
        <v/>
      </c>
      <c r="D105" s="3">
        <f>IF(Calculator!C11="Standard",ABS(Calculator!C26),IF(Calculator!C11="Interest Only",C105*Calculator!C8/12,ABS(Calculator!C26)))</f>
        <v/>
      </c>
      <c r="E105" s="3">
        <f>IF(Calculator!C11="Interest Only",0,D105-F105)</f>
        <v/>
      </c>
      <c r="F105" s="3">
        <f>C105*Calculator!C8/12</f>
        <v/>
      </c>
      <c r="G105" s="3">
        <f>C105-E105</f>
        <v/>
      </c>
      <c r="H105" s="3">
        <f>H104+F105</f>
        <v/>
      </c>
      <c r="I105" s="3">
        <f>IF(Calculator!C11="Balloon",IF(A105=Calculator!C9*12,Calculator!C31,0),0)</f>
        <v/>
      </c>
    </row>
    <row r="106">
      <c r="A106">
        <f>A105+1</f>
        <v/>
      </c>
      <c r="B106" s="6">
        <f>EDATE(B105,1)</f>
        <v/>
      </c>
      <c r="C106" s="3">
        <f>G105</f>
        <v/>
      </c>
      <c r="D106" s="3">
        <f>IF(Calculator!C11="Standard",ABS(Calculator!C26),IF(Calculator!C11="Interest Only",C106*Calculator!C8/12,ABS(Calculator!C26)))</f>
        <v/>
      </c>
      <c r="E106" s="3">
        <f>IF(Calculator!C11="Interest Only",0,D106-F106)</f>
        <v/>
      </c>
      <c r="F106" s="3">
        <f>C106*Calculator!C8/12</f>
        <v/>
      </c>
      <c r="G106" s="3">
        <f>C106-E106</f>
        <v/>
      </c>
      <c r="H106" s="3">
        <f>H105+F106</f>
        <v/>
      </c>
      <c r="I106" s="3">
        <f>IF(Calculator!C11="Balloon",IF(A106=Calculator!C9*12,Calculator!C31,0),0)</f>
        <v/>
      </c>
    </row>
    <row r="107">
      <c r="A107">
        <f>A106+1</f>
        <v/>
      </c>
      <c r="B107" s="6">
        <f>EDATE(B106,1)</f>
        <v/>
      </c>
      <c r="C107" s="3">
        <f>G106</f>
        <v/>
      </c>
      <c r="D107" s="3">
        <f>IF(Calculator!C11="Standard",ABS(Calculator!C26),IF(Calculator!C11="Interest Only",C107*Calculator!C8/12,ABS(Calculator!C26)))</f>
        <v/>
      </c>
      <c r="E107" s="3">
        <f>IF(Calculator!C11="Interest Only",0,D107-F107)</f>
        <v/>
      </c>
      <c r="F107" s="3">
        <f>C107*Calculator!C8/12</f>
        <v/>
      </c>
      <c r="G107" s="3">
        <f>C107-E107</f>
        <v/>
      </c>
      <c r="H107" s="3">
        <f>H106+F107</f>
        <v/>
      </c>
      <c r="I107" s="3">
        <f>IF(Calculator!C11="Balloon",IF(A107=Calculator!C9*12,Calculator!C31,0),0)</f>
        <v/>
      </c>
    </row>
    <row r="108">
      <c r="A108">
        <f>A107+1</f>
        <v/>
      </c>
      <c r="B108" s="6">
        <f>EDATE(B107,1)</f>
        <v/>
      </c>
      <c r="C108" s="3">
        <f>G107</f>
        <v/>
      </c>
      <c r="D108" s="3">
        <f>IF(Calculator!C11="Standard",ABS(Calculator!C26),IF(Calculator!C11="Interest Only",C108*Calculator!C8/12,ABS(Calculator!C26)))</f>
        <v/>
      </c>
      <c r="E108" s="3">
        <f>IF(Calculator!C11="Interest Only",0,D108-F108)</f>
        <v/>
      </c>
      <c r="F108" s="3">
        <f>C108*Calculator!C8/12</f>
        <v/>
      </c>
      <c r="G108" s="3">
        <f>C108-E108</f>
        <v/>
      </c>
      <c r="H108" s="3">
        <f>H107+F108</f>
        <v/>
      </c>
      <c r="I108" s="3">
        <f>IF(Calculator!C11="Balloon",IF(A108=Calculator!C9*12,Calculator!C31,0),0)</f>
        <v/>
      </c>
    </row>
    <row r="109">
      <c r="A109">
        <f>A108+1</f>
        <v/>
      </c>
      <c r="B109" s="6">
        <f>EDATE(B108,1)</f>
        <v/>
      </c>
      <c r="C109" s="3">
        <f>G108</f>
        <v/>
      </c>
      <c r="D109" s="3">
        <f>IF(Calculator!C11="Standard",ABS(Calculator!C26),IF(Calculator!C11="Interest Only",C109*Calculator!C8/12,ABS(Calculator!C26)))</f>
        <v/>
      </c>
      <c r="E109" s="3">
        <f>IF(Calculator!C11="Interest Only",0,D109-F109)</f>
        <v/>
      </c>
      <c r="F109" s="3">
        <f>C109*Calculator!C8/12</f>
        <v/>
      </c>
      <c r="G109" s="3">
        <f>C109-E109</f>
        <v/>
      </c>
      <c r="H109" s="3">
        <f>H108+F109</f>
        <v/>
      </c>
      <c r="I109" s="3">
        <f>IF(Calculator!C11="Balloon",IF(A109=Calculator!C9*12,Calculator!C31,0),0)</f>
        <v/>
      </c>
    </row>
    <row r="110">
      <c r="A110">
        <f>A109+1</f>
        <v/>
      </c>
      <c r="B110" s="6">
        <f>EDATE(B109,1)</f>
        <v/>
      </c>
      <c r="C110" s="3">
        <f>G109</f>
        <v/>
      </c>
      <c r="D110" s="3">
        <f>IF(Calculator!C11="Standard",ABS(Calculator!C26),IF(Calculator!C11="Interest Only",C110*Calculator!C8/12,ABS(Calculator!C26)))</f>
        <v/>
      </c>
      <c r="E110" s="3">
        <f>IF(Calculator!C11="Interest Only",0,D110-F110)</f>
        <v/>
      </c>
      <c r="F110" s="3">
        <f>C110*Calculator!C8/12</f>
        <v/>
      </c>
      <c r="G110" s="3">
        <f>C110-E110</f>
        <v/>
      </c>
      <c r="H110" s="3">
        <f>H109+F110</f>
        <v/>
      </c>
      <c r="I110" s="3">
        <f>IF(Calculator!C11="Balloon",IF(A110=Calculator!C9*12,Calculator!C31,0),0)</f>
        <v/>
      </c>
    </row>
    <row r="111">
      <c r="A111">
        <f>A110+1</f>
        <v/>
      </c>
      <c r="B111" s="6">
        <f>EDATE(B110,1)</f>
        <v/>
      </c>
      <c r="C111" s="3">
        <f>G110</f>
        <v/>
      </c>
      <c r="D111" s="3">
        <f>IF(Calculator!C11="Standard",ABS(Calculator!C26),IF(Calculator!C11="Interest Only",C111*Calculator!C8/12,ABS(Calculator!C26)))</f>
        <v/>
      </c>
      <c r="E111" s="3">
        <f>IF(Calculator!C11="Interest Only",0,D111-F111)</f>
        <v/>
      </c>
      <c r="F111" s="3">
        <f>C111*Calculator!C8/12</f>
        <v/>
      </c>
      <c r="G111" s="3">
        <f>C111-E111</f>
        <v/>
      </c>
      <c r="H111" s="3">
        <f>H110+F111</f>
        <v/>
      </c>
      <c r="I111" s="3">
        <f>IF(Calculator!C11="Balloon",IF(A111=Calculator!C9*12,Calculator!C31,0),0)</f>
        <v/>
      </c>
    </row>
    <row r="112">
      <c r="A112">
        <f>A111+1</f>
        <v/>
      </c>
      <c r="B112" s="6">
        <f>EDATE(B111,1)</f>
        <v/>
      </c>
      <c r="C112" s="3">
        <f>G111</f>
        <v/>
      </c>
      <c r="D112" s="3">
        <f>IF(Calculator!C11="Standard",ABS(Calculator!C26),IF(Calculator!C11="Interest Only",C112*Calculator!C8/12,ABS(Calculator!C26)))</f>
        <v/>
      </c>
      <c r="E112" s="3">
        <f>IF(Calculator!C11="Interest Only",0,D112-F112)</f>
        <v/>
      </c>
      <c r="F112" s="3">
        <f>C112*Calculator!C8/12</f>
        <v/>
      </c>
      <c r="G112" s="3">
        <f>C112-E112</f>
        <v/>
      </c>
      <c r="H112" s="3">
        <f>H111+F112</f>
        <v/>
      </c>
      <c r="I112" s="3">
        <f>IF(Calculator!C11="Balloon",IF(A112=Calculator!C9*12,Calculator!C31,0),0)</f>
        <v/>
      </c>
    </row>
    <row r="113">
      <c r="A113">
        <f>A112+1</f>
        <v/>
      </c>
      <c r="B113" s="6">
        <f>EDATE(B112,1)</f>
        <v/>
      </c>
      <c r="C113" s="3">
        <f>G112</f>
        <v/>
      </c>
      <c r="D113" s="3">
        <f>IF(Calculator!C11="Standard",ABS(Calculator!C26),IF(Calculator!C11="Interest Only",C113*Calculator!C8/12,ABS(Calculator!C26)))</f>
        <v/>
      </c>
      <c r="E113" s="3">
        <f>IF(Calculator!C11="Interest Only",0,D113-F113)</f>
        <v/>
      </c>
      <c r="F113" s="3">
        <f>C113*Calculator!C8/12</f>
        <v/>
      </c>
      <c r="G113" s="3">
        <f>C113-E113</f>
        <v/>
      </c>
      <c r="H113" s="3">
        <f>H112+F113</f>
        <v/>
      </c>
      <c r="I113" s="3">
        <f>IF(Calculator!C11="Balloon",IF(A113=Calculator!C9*12,Calculator!C31,0),0)</f>
        <v/>
      </c>
    </row>
    <row r="114">
      <c r="A114">
        <f>A113+1</f>
        <v/>
      </c>
      <c r="B114" s="6">
        <f>EDATE(B113,1)</f>
        <v/>
      </c>
      <c r="C114" s="3">
        <f>G113</f>
        <v/>
      </c>
      <c r="D114" s="3">
        <f>IF(Calculator!C11="Standard",ABS(Calculator!C26),IF(Calculator!C11="Interest Only",C114*Calculator!C8/12,ABS(Calculator!C26)))</f>
        <v/>
      </c>
      <c r="E114" s="3">
        <f>IF(Calculator!C11="Interest Only",0,D114-F114)</f>
        <v/>
      </c>
      <c r="F114" s="3">
        <f>C114*Calculator!C8/12</f>
        <v/>
      </c>
      <c r="G114" s="3">
        <f>C114-E114</f>
        <v/>
      </c>
      <c r="H114" s="3">
        <f>H113+F114</f>
        <v/>
      </c>
      <c r="I114" s="3">
        <f>IF(Calculator!C11="Balloon",IF(A114=Calculator!C9*12,Calculator!C31,0),0)</f>
        <v/>
      </c>
    </row>
    <row r="115">
      <c r="A115">
        <f>A114+1</f>
        <v/>
      </c>
      <c r="B115" s="6">
        <f>EDATE(B114,1)</f>
        <v/>
      </c>
      <c r="C115" s="3">
        <f>G114</f>
        <v/>
      </c>
      <c r="D115" s="3">
        <f>IF(Calculator!C11="Standard",ABS(Calculator!C26),IF(Calculator!C11="Interest Only",C115*Calculator!C8/12,ABS(Calculator!C26)))</f>
        <v/>
      </c>
      <c r="E115" s="3">
        <f>IF(Calculator!C11="Interest Only",0,D115-F115)</f>
        <v/>
      </c>
      <c r="F115" s="3">
        <f>C115*Calculator!C8/12</f>
        <v/>
      </c>
      <c r="G115" s="3">
        <f>C115-E115</f>
        <v/>
      </c>
      <c r="H115" s="3">
        <f>H114+F115</f>
        <v/>
      </c>
      <c r="I115" s="3">
        <f>IF(Calculator!C11="Balloon",IF(A115=Calculator!C9*12,Calculator!C31,0),0)</f>
        <v/>
      </c>
    </row>
    <row r="116">
      <c r="A116">
        <f>A115+1</f>
        <v/>
      </c>
      <c r="B116" s="6">
        <f>EDATE(B115,1)</f>
        <v/>
      </c>
      <c r="C116" s="3">
        <f>G115</f>
        <v/>
      </c>
      <c r="D116" s="3">
        <f>IF(Calculator!C11="Standard",ABS(Calculator!C26),IF(Calculator!C11="Interest Only",C116*Calculator!C8/12,ABS(Calculator!C26)))</f>
        <v/>
      </c>
      <c r="E116" s="3">
        <f>IF(Calculator!C11="Interest Only",0,D116-F116)</f>
        <v/>
      </c>
      <c r="F116" s="3">
        <f>C116*Calculator!C8/12</f>
        <v/>
      </c>
      <c r="G116" s="3">
        <f>C116-E116</f>
        <v/>
      </c>
      <c r="H116" s="3">
        <f>H115+F116</f>
        <v/>
      </c>
      <c r="I116" s="3">
        <f>IF(Calculator!C11="Balloon",IF(A116=Calculator!C9*12,Calculator!C31,0),0)</f>
        <v/>
      </c>
    </row>
    <row r="117">
      <c r="A117">
        <f>A116+1</f>
        <v/>
      </c>
      <c r="B117" s="6">
        <f>EDATE(B116,1)</f>
        <v/>
      </c>
      <c r="C117" s="3">
        <f>G116</f>
        <v/>
      </c>
      <c r="D117" s="3">
        <f>IF(Calculator!C11="Standard",ABS(Calculator!C26),IF(Calculator!C11="Interest Only",C117*Calculator!C8/12,ABS(Calculator!C26)))</f>
        <v/>
      </c>
      <c r="E117" s="3">
        <f>IF(Calculator!C11="Interest Only",0,D117-F117)</f>
        <v/>
      </c>
      <c r="F117" s="3">
        <f>C117*Calculator!C8/12</f>
        <v/>
      </c>
      <c r="G117" s="3">
        <f>C117-E117</f>
        <v/>
      </c>
      <c r="H117" s="3">
        <f>H116+F117</f>
        <v/>
      </c>
      <c r="I117" s="3">
        <f>IF(Calculator!C11="Balloon",IF(A117=Calculator!C9*12,Calculator!C31,0),0)</f>
        <v/>
      </c>
    </row>
    <row r="118">
      <c r="A118">
        <f>A117+1</f>
        <v/>
      </c>
      <c r="B118" s="6">
        <f>EDATE(B117,1)</f>
        <v/>
      </c>
      <c r="C118" s="3">
        <f>G117</f>
        <v/>
      </c>
      <c r="D118" s="3">
        <f>IF(Calculator!C11="Standard",ABS(Calculator!C26),IF(Calculator!C11="Interest Only",C118*Calculator!C8/12,ABS(Calculator!C26)))</f>
        <v/>
      </c>
      <c r="E118" s="3">
        <f>IF(Calculator!C11="Interest Only",0,D118-F118)</f>
        <v/>
      </c>
      <c r="F118" s="3">
        <f>C118*Calculator!C8/12</f>
        <v/>
      </c>
      <c r="G118" s="3">
        <f>C118-E118</f>
        <v/>
      </c>
      <c r="H118" s="3">
        <f>H117+F118</f>
        <v/>
      </c>
      <c r="I118" s="3">
        <f>IF(Calculator!C11="Balloon",IF(A118=Calculator!C9*12,Calculator!C31,0),0)</f>
        <v/>
      </c>
    </row>
    <row r="119">
      <c r="A119">
        <f>A118+1</f>
        <v/>
      </c>
      <c r="B119" s="6">
        <f>EDATE(B118,1)</f>
        <v/>
      </c>
      <c r="C119" s="3">
        <f>G118</f>
        <v/>
      </c>
      <c r="D119" s="3">
        <f>IF(Calculator!C11="Standard",ABS(Calculator!C26),IF(Calculator!C11="Interest Only",C119*Calculator!C8/12,ABS(Calculator!C26)))</f>
        <v/>
      </c>
      <c r="E119" s="3">
        <f>IF(Calculator!C11="Interest Only",0,D119-F119)</f>
        <v/>
      </c>
      <c r="F119" s="3">
        <f>C119*Calculator!C8/12</f>
        <v/>
      </c>
      <c r="G119" s="3">
        <f>C119-E119</f>
        <v/>
      </c>
      <c r="H119" s="3">
        <f>H118+F119</f>
        <v/>
      </c>
      <c r="I119" s="3">
        <f>IF(Calculator!C11="Balloon",IF(A119=Calculator!C9*12,Calculator!C31,0),0)</f>
        <v/>
      </c>
    </row>
    <row r="120">
      <c r="A120">
        <f>A119+1</f>
        <v/>
      </c>
      <c r="B120" s="6">
        <f>EDATE(B119,1)</f>
        <v/>
      </c>
      <c r="C120" s="3">
        <f>G119</f>
        <v/>
      </c>
      <c r="D120" s="3">
        <f>IF(Calculator!C11="Standard",ABS(Calculator!C26),IF(Calculator!C11="Interest Only",C120*Calculator!C8/12,ABS(Calculator!C26)))</f>
        <v/>
      </c>
      <c r="E120" s="3">
        <f>IF(Calculator!C11="Interest Only",0,D120-F120)</f>
        <v/>
      </c>
      <c r="F120" s="3">
        <f>C120*Calculator!C8/12</f>
        <v/>
      </c>
      <c r="G120" s="3">
        <f>C120-E120</f>
        <v/>
      </c>
      <c r="H120" s="3">
        <f>H119+F120</f>
        <v/>
      </c>
      <c r="I120" s="3">
        <f>IF(Calculator!C11="Balloon",IF(A120=Calculator!C9*12,Calculator!C31,0),0)</f>
        <v/>
      </c>
    </row>
    <row r="121">
      <c r="A121">
        <f>A120+1</f>
        <v/>
      </c>
      <c r="B121" s="6">
        <f>EDATE(B120,1)</f>
        <v/>
      </c>
      <c r="C121" s="3">
        <f>G120</f>
        <v/>
      </c>
      <c r="D121" s="3">
        <f>IF(Calculator!C11="Standard",ABS(Calculator!C26),IF(Calculator!C11="Interest Only",C121*Calculator!C8/12,ABS(Calculator!C26)))</f>
        <v/>
      </c>
      <c r="E121" s="3">
        <f>IF(Calculator!C11="Interest Only",0,D121-F121)</f>
        <v/>
      </c>
      <c r="F121" s="3">
        <f>C121*Calculator!C8/12</f>
        <v/>
      </c>
      <c r="G121" s="3">
        <f>C121-E121</f>
        <v/>
      </c>
      <c r="H121" s="3">
        <f>H120+F121</f>
        <v/>
      </c>
      <c r="I121" s="3">
        <f>IF(Calculator!C11="Balloon",IF(A121=Calculator!C9*12,Calculator!C31,0),0)</f>
        <v/>
      </c>
    </row>
    <row r="122">
      <c r="A122">
        <f>A121+1</f>
        <v/>
      </c>
      <c r="B122" s="6">
        <f>EDATE(B121,1)</f>
        <v/>
      </c>
      <c r="C122" s="3">
        <f>G121</f>
        <v/>
      </c>
      <c r="D122" s="3">
        <f>IF(Calculator!C11="Standard",ABS(Calculator!C26),IF(Calculator!C11="Interest Only",C122*Calculator!C8/12,ABS(Calculator!C26)))</f>
        <v/>
      </c>
      <c r="E122" s="3">
        <f>IF(Calculator!C11="Interest Only",0,D122-F122)</f>
        <v/>
      </c>
      <c r="F122" s="3">
        <f>C122*Calculator!C8/12</f>
        <v/>
      </c>
      <c r="G122" s="3">
        <f>C122-E122</f>
        <v/>
      </c>
      <c r="H122" s="3">
        <f>H121+F122</f>
        <v/>
      </c>
      <c r="I122" s="3">
        <f>IF(Calculator!C11="Balloon",IF(A122=Calculator!C9*12,Calculator!C31,0),0)</f>
        <v/>
      </c>
    </row>
    <row r="123">
      <c r="A123">
        <f>A122+1</f>
        <v/>
      </c>
      <c r="B123" s="6">
        <f>EDATE(B122,1)</f>
        <v/>
      </c>
      <c r="C123" s="3">
        <f>G122</f>
        <v/>
      </c>
      <c r="D123" s="3">
        <f>IF(Calculator!C11="Standard",ABS(Calculator!C26),IF(Calculator!C11="Interest Only",C123*Calculator!C8/12,ABS(Calculator!C26)))</f>
        <v/>
      </c>
      <c r="E123" s="3">
        <f>IF(Calculator!C11="Interest Only",0,D123-F123)</f>
        <v/>
      </c>
      <c r="F123" s="3">
        <f>C123*Calculator!C8/12</f>
        <v/>
      </c>
      <c r="G123" s="3">
        <f>C123-E123</f>
        <v/>
      </c>
      <c r="H123" s="3">
        <f>H122+F123</f>
        <v/>
      </c>
      <c r="I123" s="3">
        <f>IF(Calculator!C11="Balloon",IF(A123=Calculator!C9*12,Calculator!C31,0),0)</f>
        <v/>
      </c>
    </row>
    <row r="124">
      <c r="A124">
        <f>A123+1</f>
        <v/>
      </c>
      <c r="B124" s="6">
        <f>EDATE(B123,1)</f>
        <v/>
      </c>
      <c r="C124" s="3">
        <f>G123</f>
        <v/>
      </c>
      <c r="D124" s="3">
        <f>IF(Calculator!C11="Standard",ABS(Calculator!C26),IF(Calculator!C11="Interest Only",C124*Calculator!C8/12,ABS(Calculator!C26)))</f>
        <v/>
      </c>
      <c r="E124" s="3">
        <f>IF(Calculator!C11="Interest Only",0,D124-F124)</f>
        <v/>
      </c>
      <c r="F124" s="3">
        <f>C124*Calculator!C8/12</f>
        <v/>
      </c>
      <c r="G124" s="3">
        <f>C124-E124</f>
        <v/>
      </c>
      <c r="H124" s="3">
        <f>H123+F124</f>
        <v/>
      </c>
      <c r="I124" s="3">
        <f>IF(Calculator!C11="Balloon",IF(A124=Calculator!C9*12,Calculator!C31,0),0)</f>
        <v/>
      </c>
    </row>
    <row r="125">
      <c r="A125">
        <f>A124+1</f>
        <v/>
      </c>
      <c r="B125" s="6">
        <f>EDATE(B124,1)</f>
        <v/>
      </c>
      <c r="C125" s="3">
        <f>G124</f>
        <v/>
      </c>
      <c r="D125" s="3">
        <f>IF(Calculator!C11="Standard",ABS(Calculator!C26),IF(Calculator!C11="Interest Only",C125*Calculator!C8/12,ABS(Calculator!C26)))</f>
        <v/>
      </c>
      <c r="E125" s="3">
        <f>IF(Calculator!C11="Interest Only",0,D125-F125)</f>
        <v/>
      </c>
      <c r="F125" s="3">
        <f>C125*Calculator!C8/12</f>
        <v/>
      </c>
      <c r="G125" s="3">
        <f>C125-E125</f>
        <v/>
      </c>
      <c r="H125" s="3">
        <f>H124+F125</f>
        <v/>
      </c>
      <c r="I125" s="3">
        <f>IF(Calculator!C11="Balloon",IF(A125=Calculator!C9*12,Calculator!C31,0),0)</f>
        <v/>
      </c>
    </row>
    <row r="126">
      <c r="A126">
        <f>A125+1</f>
        <v/>
      </c>
      <c r="B126" s="6">
        <f>EDATE(B125,1)</f>
        <v/>
      </c>
      <c r="C126" s="3">
        <f>G125</f>
        <v/>
      </c>
      <c r="D126" s="3">
        <f>IF(Calculator!C11="Standard",ABS(Calculator!C26),IF(Calculator!C11="Interest Only",C126*Calculator!C8/12,ABS(Calculator!C26)))</f>
        <v/>
      </c>
      <c r="E126" s="3">
        <f>IF(Calculator!C11="Interest Only",0,D126-F126)</f>
        <v/>
      </c>
      <c r="F126" s="3">
        <f>C126*Calculator!C8/12</f>
        <v/>
      </c>
      <c r="G126" s="3">
        <f>C126-E126</f>
        <v/>
      </c>
      <c r="H126" s="3">
        <f>H125+F126</f>
        <v/>
      </c>
      <c r="I126" s="3">
        <f>IF(Calculator!C11="Balloon",IF(A126=Calculator!C9*12,Calculator!C31,0),0)</f>
        <v/>
      </c>
    </row>
    <row r="127">
      <c r="A127">
        <f>A126+1</f>
        <v/>
      </c>
      <c r="B127" s="6">
        <f>EDATE(B126,1)</f>
        <v/>
      </c>
      <c r="C127" s="3">
        <f>G126</f>
        <v/>
      </c>
      <c r="D127" s="3">
        <f>IF(Calculator!C11="Standard",ABS(Calculator!C26),IF(Calculator!C11="Interest Only",C127*Calculator!C8/12,ABS(Calculator!C26)))</f>
        <v/>
      </c>
      <c r="E127" s="3">
        <f>IF(Calculator!C11="Interest Only",0,D127-F127)</f>
        <v/>
      </c>
      <c r="F127" s="3">
        <f>C127*Calculator!C8/12</f>
        <v/>
      </c>
      <c r="G127" s="3">
        <f>C127-E127</f>
        <v/>
      </c>
      <c r="H127" s="3">
        <f>H126+F127</f>
        <v/>
      </c>
      <c r="I127" s="3">
        <f>IF(Calculator!C11="Balloon",IF(A127=Calculator!C9*12,Calculator!C31,0),0)</f>
        <v/>
      </c>
    </row>
    <row r="128">
      <c r="A128">
        <f>A127+1</f>
        <v/>
      </c>
      <c r="B128" s="6">
        <f>EDATE(B127,1)</f>
        <v/>
      </c>
      <c r="C128" s="3">
        <f>G127</f>
        <v/>
      </c>
      <c r="D128" s="3">
        <f>IF(Calculator!C11="Standard",ABS(Calculator!C26),IF(Calculator!C11="Interest Only",C128*Calculator!C8/12,ABS(Calculator!C26)))</f>
        <v/>
      </c>
      <c r="E128" s="3">
        <f>IF(Calculator!C11="Interest Only",0,D128-F128)</f>
        <v/>
      </c>
      <c r="F128" s="3">
        <f>C128*Calculator!C8/12</f>
        <v/>
      </c>
      <c r="G128" s="3">
        <f>C128-E128</f>
        <v/>
      </c>
      <c r="H128" s="3">
        <f>H127+F128</f>
        <v/>
      </c>
      <c r="I128" s="3">
        <f>IF(Calculator!C11="Balloon",IF(A128=Calculator!C9*12,Calculator!C31,0),0)</f>
        <v/>
      </c>
    </row>
    <row r="129">
      <c r="A129">
        <f>A128+1</f>
        <v/>
      </c>
      <c r="B129" s="6">
        <f>EDATE(B128,1)</f>
        <v/>
      </c>
      <c r="C129" s="3">
        <f>G128</f>
        <v/>
      </c>
      <c r="D129" s="3">
        <f>IF(Calculator!C11="Standard",ABS(Calculator!C26),IF(Calculator!C11="Interest Only",C129*Calculator!C8/12,ABS(Calculator!C26)))</f>
        <v/>
      </c>
      <c r="E129" s="3">
        <f>IF(Calculator!C11="Interest Only",0,D129-F129)</f>
        <v/>
      </c>
      <c r="F129" s="3">
        <f>C129*Calculator!C8/12</f>
        <v/>
      </c>
      <c r="G129" s="3">
        <f>C129-E129</f>
        <v/>
      </c>
      <c r="H129" s="3">
        <f>H128+F129</f>
        <v/>
      </c>
      <c r="I129" s="3">
        <f>IF(Calculator!C11="Balloon",IF(A129=Calculator!C9*12,Calculator!C31,0),0)</f>
        <v/>
      </c>
    </row>
    <row r="130">
      <c r="A130">
        <f>A129+1</f>
        <v/>
      </c>
      <c r="B130" s="6">
        <f>EDATE(B129,1)</f>
        <v/>
      </c>
      <c r="C130" s="3">
        <f>G129</f>
        <v/>
      </c>
      <c r="D130" s="3">
        <f>IF(Calculator!C11="Standard",ABS(Calculator!C26),IF(Calculator!C11="Interest Only",C130*Calculator!C8/12,ABS(Calculator!C26)))</f>
        <v/>
      </c>
      <c r="E130" s="3">
        <f>IF(Calculator!C11="Interest Only",0,D130-F130)</f>
        <v/>
      </c>
      <c r="F130" s="3">
        <f>C130*Calculator!C8/12</f>
        <v/>
      </c>
      <c r="G130" s="3">
        <f>C130-E130</f>
        <v/>
      </c>
      <c r="H130" s="3">
        <f>H129+F130</f>
        <v/>
      </c>
      <c r="I130" s="3">
        <f>IF(Calculator!C11="Balloon",IF(A130=Calculator!C9*12,Calculator!C31,0),0)</f>
        <v/>
      </c>
    </row>
    <row r="131">
      <c r="A131">
        <f>A130+1</f>
        <v/>
      </c>
      <c r="B131" s="6">
        <f>EDATE(B130,1)</f>
        <v/>
      </c>
      <c r="C131" s="3">
        <f>G130</f>
        <v/>
      </c>
      <c r="D131" s="3">
        <f>IF(Calculator!C11="Standard",ABS(Calculator!C26),IF(Calculator!C11="Interest Only",C131*Calculator!C8/12,ABS(Calculator!C26)))</f>
        <v/>
      </c>
      <c r="E131" s="3">
        <f>IF(Calculator!C11="Interest Only",0,D131-F131)</f>
        <v/>
      </c>
      <c r="F131" s="3">
        <f>C131*Calculator!C8/12</f>
        <v/>
      </c>
      <c r="G131" s="3">
        <f>C131-E131</f>
        <v/>
      </c>
      <c r="H131" s="3">
        <f>H130+F131</f>
        <v/>
      </c>
      <c r="I131" s="3">
        <f>IF(Calculator!C11="Balloon",IF(A131=Calculator!C9*12,Calculator!C31,0),0)</f>
        <v/>
      </c>
    </row>
    <row r="132">
      <c r="A132">
        <f>A131+1</f>
        <v/>
      </c>
      <c r="B132" s="6">
        <f>EDATE(B131,1)</f>
        <v/>
      </c>
      <c r="C132" s="3">
        <f>G131</f>
        <v/>
      </c>
      <c r="D132" s="3">
        <f>IF(Calculator!C11="Standard",ABS(Calculator!C26),IF(Calculator!C11="Interest Only",C132*Calculator!C8/12,ABS(Calculator!C26)))</f>
        <v/>
      </c>
      <c r="E132" s="3">
        <f>IF(Calculator!C11="Interest Only",0,D132-F132)</f>
        <v/>
      </c>
      <c r="F132" s="3">
        <f>C132*Calculator!C8/12</f>
        <v/>
      </c>
      <c r="G132" s="3">
        <f>C132-E132</f>
        <v/>
      </c>
      <c r="H132" s="3">
        <f>H131+F132</f>
        <v/>
      </c>
      <c r="I132" s="3">
        <f>IF(Calculator!C11="Balloon",IF(A132=Calculator!C9*12,Calculator!C31,0),0)</f>
        <v/>
      </c>
    </row>
    <row r="133">
      <c r="A133">
        <f>A132+1</f>
        <v/>
      </c>
      <c r="B133" s="6">
        <f>EDATE(B132,1)</f>
        <v/>
      </c>
      <c r="C133" s="3">
        <f>G132</f>
        <v/>
      </c>
      <c r="D133" s="3">
        <f>IF(Calculator!C11="Standard",ABS(Calculator!C26),IF(Calculator!C11="Interest Only",C133*Calculator!C8/12,ABS(Calculator!C26)))</f>
        <v/>
      </c>
      <c r="E133" s="3">
        <f>IF(Calculator!C11="Interest Only",0,D133-F133)</f>
        <v/>
      </c>
      <c r="F133" s="3">
        <f>C133*Calculator!C8/12</f>
        <v/>
      </c>
      <c r="G133" s="3">
        <f>C133-E133</f>
        <v/>
      </c>
      <c r="H133" s="3">
        <f>H132+F133</f>
        <v/>
      </c>
      <c r="I133" s="3">
        <f>IF(Calculator!C11="Balloon",IF(A133=Calculator!C9*12,Calculator!C31,0),0)</f>
        <v/>
      </c>
    </row>
    <row r="134">
      <c r="A134">
        <f>A133+1</f>
        <v/>
      </c>
      <c r="B134" s="6">
        <f>EDATE(B133,1)</f>
        <v/>
      </c>
      <c r="C134" s="3">
        <f>G133</f>
        <v/>
      </c>
      <c r="D134" s="3">
        <f>IF(Calculator!C11="Standard",ABS(Calculator!C26),IF(Calculator!C11="Interest Only",C134*Calculator!C8/12,ABS(Calculator!C26)))</f>
        <v/>
      </c>
      <c r="E134" s="3">
        <f>IF(Calculator!C11="Interest Only",0,D134-F134)</f>
        <v/>
      </c>
      <c r="F134" s="3">
        <f>C134*Calculator!C8/12</f>
        <v/>
      </c>
      <c r="G134" s="3">
        <f>C134-E134</f>
        <v/>
      </c>
      <c r="H134" s="3">
        <f>H133+F134</f>
        <v/>
      </c>
      <c r="I134" s="3">
        <f>IF(Calculator!C11="Balloon",IF(A134=Calculator!C9*12,Calculator!C31,0),0)</f>
        <v/>
      </c>
    </row>
    <row r="135">
      <c r="A135">
        <f>A134+1</f>
        <v/>
      </c>
      <c r="B135" s="6">
        <f>EDATE(B134,1)</f>
        <v/>
      </c>
      <c r="C135" s="3">
        <f>G134</f>
        <v/>
      </c>
      <c r="D135" s="3">
        <f>IF(Calculator!C11="Standard",ABS(Calculator!C26),IF(Calculator!C11="Interest Only",C135*Calculator!C8/12,ABS(Calculator!C26)))</f>
        <v/>
      </c>
      <c r="E135" s="3">
        <f>IF(Calculator!C11="Interest Only",0,D135-F135)</f>
        <v/>
      </c>
      <c r="F135" s="3">
        <f>C135*Calculator!C8/12</f>
        <v/>
      </c>
      <c r="G135" s="3">
        <f>C135-E135</f>
        <v/>
      </c>
      <c r="H135" s="3">
        <f>H134+F135</f>
        <v/>
      </c>
      <c r="I135" s="3">
        <f>IF(Calculator!C11="Balloon",IF(A135=Calculator!C9*12,Calculator!C31,0),0)</f>
        <v/>
      </c>
    </row>
    <row r="136">
      <c r="A136">
        <f>A135+1</f>
        <v/>
      </c>
      <c r="B136" s="6">
        <f>EDATE(B135,1)</f>
        <v/>
      </c>
      <c r="C136" s="3">
        <f>G135</f>
        <v/>
      </c>
      <c r="D136" s="3">
        <f>IF(Calculator!C11="Standard",ABS(Calculator!C26),IF(Calculator!C11="Interest Only",C136*Calculator!C8/12,ABS(Calculator!C26)))</f>
        <v/>
      </c>
      <c r="E136" s="3">
        <f>IF(Calculator!C11="Interest Only",0,D136-F136)</f>
        <v/>
      </c>
      <c r="F136" s="3">
        <f>C136*Calculator!C8/12</f>
        <v/>
      </c>
      <c r="G136" s="3">
        <f>C136-E136</f>
        <v/>
      </c>
      <c r="H136" s="3">
        <f>H135+F136</f>
        <v/>
      </c>
      <c r="I136" s="3">
        <f>IF(Calculator!C11="Balloon",IF(A136=Calculator!C9*12,Calculator!C31,0),0)</f>
        <v/>
      </c>
    </row>
    <row r="137">
      <c r="A137">
        <f>A136+1</f>
        <v/>
      </c>
      <c r="B137" s="6">
        <f>EDATE(B136,1)</f>
        <v/>
      </c>
      <c r="C137" s="3">
        <f>G136</f>
        <v/>
      </c>
      <c r="D137" s="3">
        <f>IF(Calculator!C11="Standard",ABS(Calculator!C26),IF(Calculator!C11="Interest Only",C137*Calculator!C8/12,ABS(Calculator!C26)))</f>
        <v/>
      </c>
      <c r="E137" s="3">
        <f>IF(Calculator!C11="Interest Only",0,D137-F137)</f>
        <v/>
      </c>
      <c r="F137" s="3">
        <f>C137*Calculator!C8/12</f>
        <v/>
      </c>
      <c r="G137" s="3">
        <f>C137-E137</f>
        <v/>
      </c>
      <c r="H137" s="3">
        <f>H136+F137</f>
        <v/>
      </c>
      <c r="I137" s="3">
        <f>IF(Calculator!C11="Balloon",IF(A137=Calculator!C9*12,Calculator!C31,0),0)</f>
        <v/>
      </c>
    </row>
    <row r="138">
      <c r="A138">
        <f>A137+1</f>
        <v/>
      </c>
      <c r="B138" s="6">
        <f>EDATE(B137,1)</f>
        <v/>
      </c>
      <c r="C138" s="3">
        <f>G137</f>
        <v/>
      </c>
      <c r="D138" s="3">
        <f>IF(Calculator!C11="Standard",ABS(Calculator!C26),IF(Calculator!C11="Interest Only",C138*Calculator!C8/12,ABS(Calculator!C26)))</f>
        <v/>
      </c>
      <c r="E138" s="3">
        <f>IF(Calculator!C11="Interest Only",0,D138-F138)</f>
        <v/>
      </c>
      <c r="F138" s="3">
        <f>C138*Calculator!C8/12</f>
        <v/>
      </c>
      <c r="G138" s="3">
        <f>C138-E138</f>
        <v/>
      </c>
      <c r="H138" s="3">
        <f>H137+F138</f>
        <v/>
      </c>
      <c r="I138" s="3">
        <f>IF(Calculator!C11="Balloon",IF(A138=Calculator!C9*12,Calculator!C31,0),0)</f>
        <v/>
      </c>
    </row>
    <row r="139">
      <c r="A139">
        <f>A138+1</f>
        <v/>
      </c>
      <c r="B139" s="6">
        <f>EDATE(B138,1)</f>
        <v/>
      </c>
      <c r="C139" s="3">
        <f>G138</f>
        <v/>
      </c>
      <c r="D139" s="3">
        <f>IF(Calculator!C11="Standard",ABS(Calculator!C26),IF(Calculator!C11="Interest Only",C139*Calculator!C8/12,ABS(Calculator!C26)))</f>
        <v/>
      </c>
      <c r="E139" s="3">
        <f>IF(Calculator!C11="Interest Only",0,D139-F139)</f>
        <v/>
      </c>
      <c r="F139" s="3">
        <f>C139*Calculator!C8/12</f>
        <v/>
      </c>
      <c r="G139" s="3">
        <f>C139-E139</f>
        <v/>
      </c>
      <c r="H139" s="3">
        <f>H138+F139</f>
        <v/>
      </c>
      <c r="I139" s="3">
        <f>IF(Calculator!C11="Balloon",IF(A139=Calculator!C9*12,Calculator!C31,0),0)</f>
        <v/>
      </c>
    </row>
    <row r="140">
      <c r="A140">
        <f>A139+1</f>
        <v/>
      </c>
      <c r="B140" s="6">
        <f>EDATE(B139,1)</f>
        <v/>
      </c>
      <c r="C140" s="3">
        <f>G139</f>
        <v/>
      </c>
      <c r="D140" s="3">
        <f>IF(Calculator!C11="Standard",ABS(Calculator!C26),IF(Calculator!C11="Interest Only",C140*Calculator!C8/12,ABS(Calculator!C26)))</f>
        <v/>
      </c>
      <c r="E140" s="3">
        <f>IF(Calculator!C11="Interest Only",0,D140-F140)</f>
        <v/>
      </c>
      <c r="F140" s="3">
        <f>C140*Calculator!C8/12</f>
        <v/>
      </c>
      <c r="G140" s="3">
        <f>C140-E140</f>
        <v/>
      </c>
      <c r="H140" s="3">
        <f>H139+F140</f>
        <v/>
      </c>
      <c r="I140" s="3">
        <f>IF(Calculator!C11="Balloon",IF(A140=Calculator!C9*12,Calculator!C31,0),0)</f>
        <v/>
      </c>
    </row>
    <row r="141">
      <c r="A141">
        <f>A140+1</f>
        <v/>
      </c>
      <c r="B141" s="6">
        <f>EDATE(B140,1)</f>
        <v/>
      </c>
      <c r="C141" s="3">
        <f>G140</f>
        <v/>
      </c>
      <c r="D141" s="3">
        <f>IF(Calculator!C11="Standard",ABS(Calculator!C26),IF(Calculator!C11="Interest Only",C141*Calculator!C8/12,ABS(Calculator!C26)))</f>
        <v/>
      </c>
      <c r="E141" s="3">
        <f>IF(Calculator!C11="Interest Only",0,D141-F141)</f>
        <v/>
      </c>
      <c r="F141" s="3">
        <f>C141*Calculator!C8/12</f>
        <v/>
      </c>
      <c r="G141" s="3">
        <f>C141-E141</f>
        <v/>
      </c>
      <c r="H141" s="3">
        <f>H140+F141</f>
        <v/>
      </c>
      <c r="I141" s="3">
        <f>IF(Calculator!C11="Balloon",IF(A141=Calculator!C9*12,Calculator!C31,0),0)</f>
        <v/>
      </c>
    </row>
    <row r="142">
      <c r="A142">
        <f>A141+1</f>
        <v/>
      </c>
      <c r="B142" s="6">
        <f>EDATE(B141,1)</f>
        <v/>
      </c>
      <c r="C142" s="3">
        <f>G141</f>
        <v/>
      </c>
      <c r="D142" s="3">
        <f>IF(Calculator!C11="Standard",ABS(Calculator!C26),IF(Calculator!C11="Interest Only",C142*Calculator!C8/12,ABS(Calculator!C26)))</f>
        <v/>
      </c>
      <c r="E142" s="3">
        <f>IF(Calculator!C11="Interest Only",0,D142-F142)</f>
        <v/>
      </c>
      <c r="F142" s="3">
        <f>C142*Calculator!C8/12</f>
        <v/>
      </c>
      <c r="G142" s="3">
        <f>C142-E142</f>
        <v/>
      </c>
      <c r="H142" s="3">
        <f>H141+F142</f>
        <v/>
      </c>
      <c r="I142" s="3">
        <f>IF(Calculator!C11="Balloon",IF(A142=Calculator!C9*12,Calculator!C31,0),0)</f>
        <v/>
      </c>
    </row>
    <row r="143">
      <c r="A143">
        <f>A142+1</f>
        <v/>
      </c>
      <c r="B143" s="6">
        <f>EDATE(B142,1)</f>
        <v/>
      </c>
      <c r="C143" s="3">
        <f>G142</f>
        <v/>
      </c>
      <c r="D143" s="3">
        <f>IF(Calculator!C11="Standard",ABS(Calculator!C26),IF(Calculator!C11="Interest Only",C143*Calculator!C8/12,ABS(Calculator!C26)))</f>
        <v/>
      </c>
      <c r="E143" s="3">
        <f>IF(Calculator!C11="Interest Only",0,D143-F143)</f>
        <v/>
      </c>
      <c r="F143" s="3">
        <f>C143*Calculator!C8/12</f>
        <v/>
      </c>
      <c r="G143" s="3">
        <f>C143-E143</f>
        <v/>
      </c>
      <c r="H143" s="3">
        <f>H142+F143</f>
        <v/>
      </c>
      <c r="I143" s="3">
        <f>IF(Calculator!C11="Balloon",IF(A143=Calculator!C9*12,Calculator!C31,0),0)</f>
        <v/>
      </c>
    </row>
    <row r="144">
      <c r="A144">
        <f>A143+1</f>
        <v/>
      </c>
      <c r="B144" s="6">
        <f>EDATE(B143,1)</f>
        <v/>
      </c>
      <c r="C144" s="3">
        <f>G143</f>
        <v/>
      </c>
      <c r="D144" s="3">
        <f>IF(Calculator!C11="Standard",ABS(Calculator!C26),IF(Calculator!C11="Interest Only",C144*Calculator!C8/12,ABS(Calculator!C26)))</f>
        <v/>
      </c>
      <c r="E144" s="3">
        <f>IF(Calculator!C11="Interest Only",0,D144-F144)</f>
        <v/>
      </c>
      <c r="F144" s="3">
        <f>C144*Calculator!C8/12</f>
        <v/>
      </c>
      <c r="G144" s="3">
        <f>C144-E144</f>
        <v/>
      </c>
      <c r="H144" s="3">
        <f>H143+F144</f>
        <v/>
      </c>
      <c r="I144" s="3">
        <f>IF(Calculator!C11="Balloon",IF(A144=Calculator!C9*12,Calculator!C31,0),0)</f>
        <v/>
      </c>
    </row>
    <row r="145">
      <c r="A145">
        <f>A144+1</f>
        <v/>
      </c>
      <c r="B145" s="6">
        <f>EDATE(B144,1)</f>
        <v/>
      </c>
      <c r="C145" s="3">
        <f>G144</f>
        <v/>
      </c>
      <c r="D145" s="3">
        <f>IF(Calculator!C11="Standard",ABS(Calculator!C26),IF(Calculator!C11="Interest Only",C145*Calculator!C8/12,ABS(Calculator!C26)))</f>
        <v/>
      </c>
      <c r="E145" s="3">
        <f>IF(Calculator!C11="Interest Only",0,D145-F145)</f>
        <v/>
      </c>
      <c r="F145" s="3">
        <f>C145*Calculator!C8/12</f>
        <v/>
      </c>
      <c r="G145" s="3">
        <f>C145-E145</f>
        <v/>
      </c>
      <c r="H145" s="3">
        <f>H144+F145</f>
        <v/>
      </c>
      <c r="I145" s="3">
        <f>IF(Calculator!C11="Balloon",IF(A145=Calculator!C9*12,Calculator!C31,0),0)</f>
        <v/>
      </c>
    </row>
    <row r="146">
      <c r="A146">
        <f>A145+1</f>
        <v/>
      </c>
      <c r="B146" s="6">
        <f>EDATE(B145,1)</f>
        <v/>
      </c>
      <c r="C146" s="3">
        <f>G145</f>
        <v/>
      </c>
      <c r="D146" s="3">
        <f>IF(Calculator!C11="Standard",ABS(Calculator!C26),IF(Calculator!C11="Interest Only",C146*Calculator!C8/12,ABS(Calculator!C26)))</f>
        <v/>
      </c>
      <c r="E146" s="3">
        <f>IF(Calculator!C11="Interest Only",0,D146-F146)</f>
        <v/>
      </c>
      <c r="F146" s="3">
        <f>C146*Calculator!C8/12</f>
        <v/>
      </c>
      <c r="G146" s="3">
        <f>C146-E146</f>
        <v/>
      </c>
      <c r="H146" s="3">
        <f>H145+F146</f>
        <v/>
      </c>
      <c r="I146" s="3">
        <f>IF(Calculator!C11="Balloon",IF(A146=Calculator!C9*12,Calculator!C31,0),0)</f>
        <v/>
      </c>
    </row>
    <row r="147">
      <c r="A147">
        <f>A146+1</f>
        <v/>
      </c>
      <c r="B147" s="6">
        <f>EDATE(B146,1)</f>
        <v/>
      </c>
      <c r="C147" s="3">
        <f>G146</f>
        <v/>
      </c>
      <c r="D147" s="3">
        <f>IF(Calculator!C11="Standard",ABS(Calculator!C26),IF(Calculator!C11="Interest Only",C147*Calculator!C8/12,ABS(Calculator!C26)))</f>
        <v/>
      </c>
      <c r="E147" s="3">
        <f>IF(Calculator!C11="Interest Only",0,D147-F147)</f>
        <v/>
      </c>
      <c r="F147" s="3">
        <f>C147*Calculator!C8/12</f>
        <v/>
      </c>
      <c r="G147" s="3">
        <f>C147-E147</f>
        <v/>
      </c>
      <c r="H147" s="3">
        <f>H146+F147</f>
        <v/>
      </c>
      <c r="I147" s="3">
        <f>IF(Calculator!C11="Balloon",IF(A147=Calculator!C9*12,Calculator!C31,0),0)</f>
        <v/>
      </c>
    </row>
    <row r="148">
      <c r="A148">
        <f>A147+1</f>
        <v/>
      </c>
      <c r="B148" s="6">
        <f>EDATE(B147,1)</f>
        <v/>
      </c>
      <c r="C148" s="3">
        <f>G147</f>
        <v/>
      </c>
      <c r="D148" s="3">
        <f>IF(Calculator!C11="Standard",ABS(Calculator!C26),IF(Calculator!C11="Interest Only",C148*Calculator!C8/12,ABS(Calculator!C26)))</f>
        <v/>
      </c>
      <c r="E148" s="3">
        <f>IF(Calculator!C11="Interest Only",0,D148-F148)</f>
        <v/>
      </c>
      <c r="F148" s="3">
        <f>C148*Calculator!C8/12</f>
        <v/>
      </c>
      <c r="G148" s="3">
        <f>C148-E148</f>
        <v/>
      </c>
      <c r="H148" s="3">
        <f>H147+F148</f>
        <v/>
      </c>
      <c r="I148" s="3">
        <f>IF(Calculator!C11="Balloon",IF(A148=Calculator!C9*12,Calculator!C31,0),0)</f>
        <v/>
      </c>
    </row>
    <row r="149">
      <c r="A149">
        <f>A148+1</f>
        <v/>
      </c>
      <c r="B149" s="6">
        <f>EDATE(B148,1)</f>
        <v/>
      </c>
      <c r="C149" s="3">
        <f>G148</f>
        <v/>
      </c>
      <c r="D149" s="3">
        <f>IF(Calculator!C11="Standard",ABS(Calculator!C26),IF(Calculator!C11="Interest Only",C149*Calculator!C8/12,ABS(Calculator!C26)))</f>
        <v/>
      </c>
      <c r="E149" s="3">
        <f>IF(Calculator!C11="Interest Only",0,D149-F149)</f>
        <v/>
      </c>
      <c r="F149" s="3">
        <f>C149*Calculator!C8/12</f>
        <v/>
      </c>
      <c r="G149" s="3">
        <f>C149-E149</f>
        <v/>
      </c>
      <c r="H149" s="3">
        <f>H148+F149</f>
        <v/>
      </c>
      <c r="I149" s="3">
        <f>IF(Calculator!C11="Balloon",IF(A149=Calculator!C9*12,Calculator!C31,0),0)</f>
        <v/>
      </c>
    </row>
    <row r="150">
      <c r="A150">
        <f>A149+1</f>
        <v/>
      </c>
      <c r="B150" s="6">
        <f>EDATE(B149,1)</f>
        <v/>
      </c>
      <c r="C150" s="3">
        <f>G149</f>
        <v/>
      </c>
      <c r="D150" s="3">
        <f>IF(Calculator!C11="Standard",ABS(Calculator!C26),IF(Calculator!C11="Interest Only",C150*Calculator!C8/12,ABS(Calculator!C26)))</f>
        <v/>
      </c>
      <c r="E150" s="3">
        <f>IF(Calculator!C11="Interest Only",0,D150-F150)</f>
        <v/>
      </c>
      <c r="F150" s="3">
        <f>C150*Calculator!C8/12</f>
        <v/>
      </c>
      <c r="G150" s="3">
        <f>C150-E150</f>
        <v/>
      </c>
      <c r="H150" s="3">
        <f>H149+F150</f>
        <v/>
      </c>
      <c r="I150" s="3">
        <f>IF(Calculator!C11="Balloon",IF(A150=Calculator!C9*12,Calculator!C31,0),0)</f>
        <v/>
      </c>
    </row>
    <row r="151">
      <c r="A151">
        <f>A150+1</f>
        <v/>
      </c>
      <c r="B151" s="6">
        <f>EDATE(B150,1)</f>
        <v/>
      </c>
      <c r="C151" s="3">
        <f>G150</f>
        <v/>
      </c>
      <c r="D151" s="3">
        <f>IF(Calculator!C11="Standard",ABS(Calculator!C26),IF(Calculator!C11="Interest Only",C151*Calculator!C8/12,ABS(Calculator!C26)))</f>
        <v/>
      </c>
      <c r="E151" s="3">
        <f>IF(Calculator!C11="Interest Only",0,D151-F151)</f>
        <v/>
      </c>
      <c r="F151" s="3">
        <f>C151*Calculator!C8/12</f>
        <v/>
      </c>
      <c r="G151" s="3">
        <f>C151-E151</f>
        <v/>
      </c>
      <c r="H151" s="3">
        <f>H150+F151</f>
        <v/>
      </c>
      <c r="I151" s="3">
        <f>IF(Calculator!C11="Balloon",IF(A151=Calculator!C9*12,Calculator!C31,0),0)</f>
        <v/>
      </c>
    </row>
    <row r="152">
      <c r="A152">
        <f>A151+1</f>
        <v/>
      </c>
      <c r="B152" s="6">
        <f>EDATE(B151,1)</f>
        <v/>
      </c>
      <c r="C152" s="3">
        <f>G151</f>
        <v/>
      </c>
      <c r="D152" s="3">
        <f>IF(Calculator!C11="Standard",ABS(Calculator!C26),IF(Calculator!C11="Interest Only",C152*Calculator!C8/12,ABS(Calculator!C26)))</f>
        <v/>
      </c>
      <c r="E152" s="3">
        <f>IF(Calculator!C11="Interest Only",0,D152-F152)</f>
        <v/>
      </c>
      <c r="F152" s="3">
        <f>C152*Calculator!C8/12</f>
        <v/>
      </c>
      <c r="G152" s="3">
        <f>C152-E152</f>
        <v/>
      </c>
      <c r="H152" s="3">
        <f>H151+F152</f>
        <v/>
      </c>
      <c r="I152" s="3">
        <f>IF(Calculator!C11="Balloon",IF(A152=Calculator!C9*12,Calculator!C31,0),0)</f>
        <v/>
      </c>
    </row>
    <row r="153">
      <c r="A153">
        <f>A152+1</f>
        <v/>
      </c>
      <c r="B153" s="6">
        <f>EDATE(B152,1)</f>
        <v/>
      </c>
      <c r="C153" s="3">
        <f>G152</f>
        <v/>
      </c>
      <c r="D153" s="3">
        <f>IF(Calculator!C11="Standard",ABS(Calculator!C26),IF(Calculator!C11="Interest Only",C153*Calculator!C8/12,ABS(Calculator!C26)))</f>
        <v/>
      </c>
      <c r="E153" s="3">
        <f>IF(Calculator!C11="Interest Only",0,D153-F153)</f>
        <v/>
      </c>
      <c r="F153" s="3">
        <f>C153*Calculator!C8/12</f>
        <v/>
      </c>
      <c r="G153" s="3">
        <f>C153-E153</f>
        <v/>
      </c>
      <c r="H153" s="3">
        <f>H152+F153</f>
        <v/>
      </c>
      <c r="I153" s="3">
        <f>IF(Calculator!C11="Balloon",IF(A153=Calculator!C9*12,Calculator!C31,0),0)</f>
        <v/>
      </c>
    </row>
    <row r="154">
      <c r="A154">
        <f>A153+1</f>
        <v/>
      </c>
      <c r="B154" s="6">
        <f>EDATE(B153,1)</f>
        <v/>
      </c>
      <c r="C154" s="3">
        <f>G153</f>
        <v/>
      </c>
      <c r="D154" s="3">
        <f>IF(Calculator!C11="Standard",ABS(Calculator!C26),IF(Calculator!C11="Interest Only",C154*Calculator!C8/12,ABS(Calculator!C26)))</f>
        <v/>
      </c>
      <c r="E154" s="3">
        <f>IF(Calculator!C11="Interest Only",0,D154-F154)</f>
        <v/>
      </c>
      <c r="F154" s="3">
        <f>C154*Calculator!C8/12</f>
        <v/>
      </c>
      <c r="G154" s="3">
        <f>C154-E154</f>
        <v/>
      </c>
      <c r="H154" s="3">
        <f>H153+F154</f>
        <v/>
      </c>
      <c r="I154" s="3">
        <f>IF(Calculator!C11="Balloon",IF(A154=Calculator!C9*12,Calculator!C31,0),0)</f>
        <v/>
      </c>
    </row>
    <row r="155">
      <c r="A155">
        <f>A154+1</f>
        <v/>
      </c>
      <c r="B155" s="6">
        <f>EDATE(B154,1)</f>
        <v/>
      </c>
      <c r="C155" s="3">
        <f>G154</f>
        <v/>
      </c>
      <c r="D155" s="3">
        <f>IF(Calculator!C11="Standard",ABS(Calculator!C26),IF(Calculator!C11="Interest Only",C155*Calculator!C8/12,ABS(Calculator!C26)))</f>
        <v/>
      </c>
      <c r="E155" s="3">
        <f>IF(Calculator!C11="Interest Only",0,D155-F155)</f>
        <v/>
      </c>
      <c r="F155" s="3">
        <f>C155*Calculator!C8/12</f>
        <v/>
      </c>
      <c r="G155" s="3">
        <f>C155-E155</f>
        <v/>
      </c>
      <c r="H155" s="3">
        <f>H154+F155</f>
        <v/>
      </c>
      <c r="I155" s="3">
        <f>IF(Calculator!C11="Balloon",IF(A155=Calculator!C9*12,Calculator!C31,0),0)</f>
        <v/>
      </c>
    </row>
    <row r="156">
      <c r="A156">
        <f>A155+1</f>
        <v/>
      </c>
      <c r="B156" s="6">
        <f>EDATE(B155,1)</f>
        <v/>
      </c>
      <c r="C156" s="3">
        <f>G155</f>
        <v/>
      </c>
      <c r="D156" s="3">
        <f>IF(Calculator!C11="Standard",ABS(Calculator!C26),IF(Calculator!C11="Interest Only",C156*Calculator!C8/12,ABS(Calculator!C26)))</f>
        <v/>
      </c>
      <c r="E156" s="3">
        <f>IF(Calculator!C11="Interest Only",0,D156-F156)</f>
        <v/>
      </c>
      <c r="F156" s="3">
        <f>C156*Calculator!C8/12</f>
        <v/>
      </c>
      <c r="G156" s="3">
        <f>C156-E156</f>
        <v/>
      </c>
      <c r="H156" s="3">
        <f>H155+F156</f>
        <v/>
      </c>
      <c r="I156" s="3">
        <f>IF(Calculator!C11="Balloon",IF(A156=Calculator!C9*12,Calculator!C31,0),0)</f>
        <v/>
      </c>
    </row>
    <row r="157">
      <c r="A157">
        <f>A156+1</f>
        <v/>
      </c>
      <c r="B157" s="6">
        <f>EDATE(B156,1)</f>
        <v/>
      </c>
      <c r="C157" s="3">
        <f>G156</f>
        <v/>
      </c>
      <c r="D157" s="3">
        <f>IF(Calculator!C11="Standard",ABS(Calculator!C26),IF(Calculator!C11="Interest Only",C157*Calculator!C8/12,ABS(Calculator!C26)))</f>
        <v/>
      </c>
      <c r="E157" s="3">
        <f>IF(Calculator!C11="Interest Only",0,D157-F157)</f>
        <v/>
      </c>
      <c r="F157" s="3">
        <f>C157*Calculator!C8/12</f>
        <v/>
      </c>
      <c r="G157" s="3">
        <f>C157-E157</f>
        <v/>
      </c>
      <c r="H157" s="3">
        <f>H156+F157</f>
        <v/>
      </c>
      <c r="I157" s="3">
        <f>IF(Calculator!C11="Balloon",IF(A157=Calculator!C9*12,Calculator!C31,0),0)</f>
        <v/>
      </c>
    </row>
    <row r="158">
      <c r="A158">
        <f>A157+1</f>
        <v/>
      </c>
      <c r="B158" s="6">
        <f>EDATE(B157,1)</f>
        <v/>
      </c>
      <c r="C158" s="3">
        <f>G157</f>
        <v/>
      </c>
      <c r="D158" s="3">
        <f>IF(Calculator!C11="Standard",ABS(Calculator!C26),IF(Calculator!C11="Interest Only",C158*Calculator!C8/12,ABS(Calculator!C26)))</f>
        <v/>
      </c>
      <c r="E158" s="3">
        <f>IF(Calculator!C11="Interest Only",0,D158-F158)</f>
        <v/>
      </c>
      <c r="F158" s="3">
        <f>C158*Calculator!C8/12</f>
        <v/>
      </c>
      <c r="G158" s="3">
        <f>C158-E158</f>
        <v/>
      </c>
      <c r="H158" s="3">
        <f>H157+F158</f>
        <v/>
      </c>
      <c r="I158" s="3">
        <f>IF(Calculator!C11="Balloon",IF(A158=Calculator!C9*12,Calculator!C31,0),0)</f>
        <v/>
      </c>
    </row>
    <row r="159">
      <c r="A159">
        <f>A158+1</f>
        <v/>
      </c>
      <c r="B159" s="6">
        <f>EDATE(B158,1)</f>
        <v/>
      </c>
      <c r="C159" s="3">
        <f>G158</f>
        <v/>
      </c>
      <c r="D159" s="3">
        <f>IF(Calculator!C11="Standard",ABS(Calculator!C26),IF(Calculator!C11="Interest Only",C159*Calculator!C8/12,ABS(Calculator!C26)))</f>
        <v/>
      </c>
      <c r="E159" s="3">
        <f>IF(Calculator!C11="Interest Only",0,D159-F159)</f>
        <v/>
      </c>
      <c r="F159" s="3">
        <f>C159*Calculator!C8/12</f>
        <v/>
      </c>
      <c r="G159" s="3">
        <f>C159-E159</f>
        <v/>
      </c>
      <c r="H159" s="3">
        <f>H158+F159</f>
        <v/>
      </c>
      <c r="I159" s="3">
        <f>IF(Calculator!C11="Balloon",IF(A159=Calculator!C9*12,Calculator!C31,0),0)</f>
        <v/>
      </c>
    </row>
    <row r="160">
      <c r="A160">
        <f>A159+1</f>
        <v/>
      </c>
      <c r="B160" s="6">
        <f>EDATE(B159,1)</f>
        <v/>
      </c>
      <c r="C160" s="3">
        <f>G159</f>
        <v/>
      </c>
      <c r="D160" s="3">
        <f>IF(Calculator!C11="Standard",ABS(Calculator!C26),IF(Calculator!C11="Interest Only",C160*Calculator!C8/12,ABS(Calculator!C26)))</f>
        <v/>
      </c>
      <c r="E160" s="3">
        <f>IF(Calculator!C11="Interest Only",0,D160-F160)</f>
        <v/>
      </c>
      <c r="F160" s="3">
        <f>C160*Calculator!C8/12</f>
        <v/>
      </c>
      <c r="G160" s="3">
        <f>C160-E160</f>
        <v/>
      </c>
      <c r="H160" s="3">
        <f>H159+F160</f>
        <v/>
      </c>
      <c r="I160" s="3">
        <f>IF(Calculator!C11="Balloon",IF(A160=Calculator!C9*12,Calculator!C31,0),0)</f>
        <v/>
      </c>
    </row>
    <row r="161">
      <c r="A161">
        <f>A160+1</f>
        <v/>
      </c>
      <c r="B161" s="6">
        <f>EDATE(B160,1)</f>
        <v/>
      </c>
      <c r="C161" s="3">
        <f>G160</f>
        <v/>
      </c>
      <c r="D161" s="3">
        <f>IF(Calculator!C11="Standard",ABS(Calculator!C26),IF(Calculator!C11="Interest Only",C161*Calculator!C8/12,ABS(Calculator!C26)))</f>
        <v/>
      </c>
      <c r="E161" s="3">
        <f>IF(Calculator!C11="Interest Only",0,D161-F161)</f>
        <v/>
      </c>
      <c r="F161" s="3">
        <f>C161*Calculator!C8/12</f>
        <v/>
      </c>
      <c r="G161" s="3">
        <f>C161-E161</f>
        <v/>
      </c>
      <c r="H161" s="3">
        <f>H160+F161</f>
        <v/>
      </c>
      <c r="I161" s="3">
        <f>IF(Calculator!C11="Balloon",IF(A161=Calculator!C9*12,Calculator!C31,0),0)</f>
        <v/>
      </c>
    </row>
    <row r="162">
      <c r="A162">
        <f>A161+1</f>
        <v/>
      </c>
      <c r="B162" s="6">
        <f>EDATE(B161,1)</f>
        <v/>
      </c>
      <c r="C162" s="3">
        <f>G161</f>
        <v/>
      </c>
      <c r="D162" s="3">
        <f>IF(Calculator!C11="Standard",ABS(Calculator!C26),IF(Calculator!C11="Interest Only",C162*Calculator!C8/12,ABS(Calculator!C26)))</f>
        <v/>
      </c>
      <c r="E162" s="3">
        <f>IF(Calculator!C11="Interest Only",0,D162-F162)</f>
        <v/>
      </c>
      <c r="F162" s="3">
        <f>C162*Calculator!C8/12</f>
        <v/>
      </c>
      <c r="G162" s="3">
        <f>C162-E162</f>
        <v/>
      </c>
      <c r="H162" s="3">
        <f>H161+F162</f>
        <v/>
      </c>
      <c r="I162" s="3">
        <f>IF(Calculator!C11="Balloon",IF(A162=Calculator!C9*12,Calculator!C31,0),0)</f>
        <v/>
      </c>
    </row>
    <row r="163">
      <c r="A163">
        <f>A162+1</f>
        <v/>
      </c>
      <c r="B163" s="6">
        <f>EDATE(B162,1)</f>
        <v/>
      </c>
      <c r="C163" s="3">
        <f>G162</f>
        <v/>
      </c>
      <c r="D163" s="3">
        <f>IF(Calculator!C11="Standard",ABS(Calculator!C26),IF(Calculator!C11="Interest Only",C163*Calculator!C8/12,ABS(Calculator!C26)))</f>
        <v/>
      </c>
      <c r="E163" s="3">
        <f>IF(Calculator!C11="Interest Only",0,D163-F163)</f>
        <v/>
      </c>
      <c r="F163" s="3">
        <f>C163*Calculator!C8/12</f>
        <v/>
      </c>
      <c r="G163" s="3">
        <f>C163-E163</f>
        <v/>
      </c>
      <c r="H163" s="3">
        <f>H162+F163</f>
        <v/>
      </c>
      <c r="I163" s="3">
        <f>IF(Calculator!C11="Balloon",IF(A163=Calculator!C9*12,Calculator!C31,0),0)</f>
        <v/>
      </c>
    </row>
    <row r="164">
      <c r="A164">
        <f>A163+1</f>
        <v/>
      </c>
      <c r="B164" s="6">
        <f>EDATE(B163,1)</f>
        <v/>
      </c>
      <c r="C164" s="3">
        <f>G163</f>
        <v/>
      </c>
      <c r="D164" s="3">
        <f>IF(Calculator!C11="Standard",ABS(Calculator!C26),IF(Calculator!C11="Interest Only",C164*Calculator!C8/12,ABS(Calculator!C26)))</f>
        <v/>
      </c>
      <c r="E164" s="3">
        <f>IF(Calculator!C11="Interest Only",0,D164-F164)</f>
        <v/>
      </c>
      <c r="F164" s="3">
        <f>C164*Calculator!C8/12</f>
        <v/>
      </c>
      <c r="G164" s="3">
        <f>C164-E164</f>
        <v/>
      </c>
      <c r="H164" s="3">
        <f>H163+F164</f>
        <v/>
      </c>
      <c r="I164" s="3">
        <f>IF(Calculator!C11="Balloon",IF(A164=Calculator!C9*12,Calculator!C31,0),0)</f>
        <v/>
      </c>
    </row>
    <row r="165">
      <c r="A165">
        <f>A164+1</f>
        <v/>
      </c>
      <c r="B165" s="6">
        <f>EDATE(B164,1)</f>
        <v/>
      </c>
      <c r="C165" s="3">
        <f>G164</f>
        <v/>
      </c>
      <c r="D165" s="3">
        <f>IF(Calculator!C11="Standard",ABS(Calculator!C26),IF(Calculator!C11="Interest Only",C165*Calculator!C8/12,ABS(Calculator!C26)))</f>
        <v/>
      </c>
      <c r="E165" s="3">
        <f>IF(Calculator!C11="Interest Only",0,D165-F165)</f>
        <v/>
      </c>
      <c r="F165" s="3">
        <f>C165*Calculator!C8/12</f>
        <v/>
      </c>
      <c r="G165" s="3">
        <f>C165-E165</f>
        <v/>
      </c>
      <c r="H165" s="3">
        <f>H164+F165</f>
        <v/>
      </c>
      <c r="I165" s="3">
        <f>IF(Calculator!C11="Balloon",IF(A165=Calculator!C9*12,Calculator!C31,0),0)</f>
        <v/>
      </c>
    </row>
    <row r="166">
      <c r="A166">
        <f>A165+1</f>
        <v/>
      </c>
      <c r="B166" s="6">
        <f>EDATE(B165,1)</f>
        <v/>
      </c>
      <c r="C166" s="3">
        <f>G165</f>
        <v/>
      </c>
      <c r="D166" s="3">
        <f>IF(Calculator!C11="Standard",ABS(Calculator!C26),IF(Calculator!C11="Interest Only",C166*Calculator!C8/12,ABS(Calculator!C26)))</f>
        <v/>
      </c>
      <c r="E166" s="3">
        <f>IF(Calculator!C11="Interest Only",0,D166-F166)</f>
        <v/>
      </c>
      <c r="F166" s="3">
        <f>C166*Calculator!C8/12</f>
        <v/>
      </c>
      <c r="G166" s="3">
        <f>C166-E166</f>
        <v/>
      </c>
      <c r="H166" s="3">
        <f>H165+F166</f>
        <v/>
      </c>
      <c r="I166" s="3">
        <f>IF(Calculator!C11="Balloon",IF(A166=Calculator!C9*12,Calculator!C31,0),0)</f>
        <v/>
      </c>
    </row>
    <row r="167">
      <c r="A167">
        <f>A166+1</f>
        <v/>
      </c>
      <c r="B167" s="6">
        <f>EDATE(B166,1)</f>
        <v/>
      </c>
      <c r="C167" s="3">
        <f>G166</f>
        <v/>
      </c>
      <c r="D167" s="3">
        <f>IF(Calculator!C11="Standard",ABS(Calculator!C26),IF(Calculator!C11="Interest Only",C167*Calculator!C8/12,ABS(Calculator!C26)))</f>
        <v/>
      </c>
      <c r="E167" s="3">
        <f>IF(Calculator!C11="Interest Only",0,D167-F167)</f>
        <v/>
      </c>
      <c r="F167" s="3">
        <f>C167*Calculator!C8/12</f>
        <v/>
      </c>
      <c r="G167" s="3">
        <f>C167-E167</f>
        <v/>
      </c>
      <c r="H167" s="3">
        <f>H166+F167</f>
        <v/>
      </c>
      <c r="I167" s="3">
        <f>IF(Calculator!C11="Balloon",IF(A167=Calculator!C9*12,Calculator!C31,0),0)</f>
        <v/>
      </c>
    </row>
    <row r="168">
      <c r="A168">
        <f>A167+1</f>
        <v/>
      </c>
      <c r="B168" s="6">
        <f>EDATE(B167,1)</f>
        <v/>
      </c>
      <c r="C168" s="3">
        <f>G167</f>
        <v/>
      </c>
      <c r="D168" s="3">
        <f>IF(Calculator!C11="Standard",ABS(Calculator!C26),IF(Calculator!C11="Interest Only",C168*Calculator!C8/12,ABS(Calculator!C26)))</f>
        <v/>
      </c>
      <c r="E168" s="3">
        <f>IF(Calculator!C11="Interest Only",0,D168-F168)</f>
        <v/>
      </c>
      <c r="F168" s="3">
        <f>C168*Calculator!C8/12</f>
        <v/>
      </c>
      <c r="G168" s="3">
        <f>C168-E168</f>
        <v/>
      </c>
      <c r="H168" s="3">
        <f>H167+F168</f>
        <v/>
      </c>
      <c r="I168" s="3">
        <f>IF(Calculator!C11="Balloon",IF(A168=Calculator!C9*12,Calculator!C31,0),0)</f>
        <v/>
      </c>
    </row>
    <row r="169">
      <c r="A169">
        <f>A168+1</f>
        <v/>
      </c>
      <c r="B169" s="6">
        <f>EDATE(B168,1)</f>
        <v/>
      </c>
      <c r="C169" s="3">
        <f>G168</f>
        <v/>
      </c>
      <c r="D169" s="3">
        <f>IF(Calculator!C11="Standard",ABS(Calculator!C26),IF(Calculator!C11="Interest Only",C169*Calculator!C8/12,ABS(Calculator!C26)))</f>
        <v/>
      </c>
      <c r="E169" s="3">
        <f>IF(Calculator!C11="Interest Only",0,D169-F169)</f>
        <v/>
      </c>
      <c r="F169" s="3">
        <f>C169*Calculator!C8/12</f>
        <v/>
      </c>
      <c r="G169" s="3">
        <f>C169-E169</f>
        <v/>
      </c>
      <c r="H169" s="3">
        <f>H168+F169</f>
        <v/>
      </c>
      <c r="I169" s="3">
        <f>IF(Calculator!C11="Balloon",IF(A169=Calculator!C9*12,Calculator!C31,0),0)</f>
        <v/>
      </c>
    </row>
    <row r="170">
      <c r="A170">
        <f>A169+1</f>
        <v/>
      </c>
      <c r="B170" s="6">
        <f>EDATE(B169,1)</f>
        <v/>
      </c>
      <c r="C170" s="3">
        <f>G169</f>
        <v/>
      </c>
      <c r="D170" s="3">
        <f>IF(Calculator!C11="Standard",ABS(Calculator!C26),IF(Calculator!C11="Interest Only",C170*Calculator!C8/12,ABS(Calculator!C26)))</f>
        <v/>
      </c>
      <c r="E170" s="3">
        <f>IF(Calculator!C11="Interest Only",0,D170-F170)</f>
        <v/>
      </c>
      <c r="F170" s="3">
        <f>C170*Calculator!C8/12</f>
        <v/>
      </c>
      <c r="G170" s="3">
        <f>C170-E170</f>
        <v/>
      </c>
      <c r="H170" s="3">
        <f>H169+F170</f>
        <v/>
      </c>
      <c r="I170" s="3">
        <f>IF(Calculator!C11="Balloon",IF(A170=Calculator!C9*12,Calculator!C31,0),0)</f>
        <v/>
      </c>
    </row>
    <row r="171">
      <c r="A171">
        <f>A170+1</f>
        <v/>
      </c>
      <c r="B171" s="6">
        <f>EDATE(B170,1)</f>
        <v/>
      </c>
      <c r="C171" s="3">
        <f>G170</f>
        <v/>
      </c>
      <c r="D171" s="3">
        <f>IF(Calculator!C11="Standard",ABS(Calculator!C26),IF(Calculator!C11="Interest Only",C171*Calculator!C8/12,ABS(Calculator!C26)))</f>
        <v/>
      </c>
      <c r="E171" s="3">
        <f>IF(Calculator!C11="Interest Only",0,D171-F171)</f>
        <v/>
      </c>
      <c r="F171" s="3">
        <f>C171*Calculator!C8/12</f>
        <v/>
      </c>
      <c r="G171" s="3">
        <f>C171-E171</f>
        <v/>
      </c>
      <c r="H171" s="3">
        <f>H170+F171</f>
        <v/>
      </c>
      <c r="I171" s="3">
        <f>IF(Calculator!C11="Balloon",IF(A171=Calculator!C9*12,Calculator!C31,0),0)</f>
        <v/>
      </c>
    </row>
    <row r="172">
      <c r="A172">
        <f>A171+1</f>
        <v/>
      </c>
      <c r="B172" s="6">
        <f>EDATE(B171,1)</f>
        <v/>
      </c>
      <c r="C172" s="3">
        <f>G171</f>
        <v/>
      </c>
      <c r="D172" s="3">
        <f>IF(Calculator!C11="Standard",ABS(Calculator!C26),IF(Calculator!C11="Interest Only",C172*Calculator!C8/12,ABS(Calculator!C26)))</f>
        <v/>
      </c>
      <c r="E172" s="3">
        <f>IF(Calculator!C11="Interest Only",0,D172-F172)</f>
        <v/>
      </c>
      <c r="F172" s="3">
        <f>C172*Calculator!C8/12</f>
        <v/>
      </c>
      <c r="G172" s="3">
        <f>C172-E172</f>
        <v/>
      </c>
      <c r="H172" s="3">
        <f>H171+F172</f>
        <v/>
      </c>
      <c r="I172" s="3">
        <f>IF(Calculator!C11="Balloon",IF(A172=Calculator!C9*12,Calculator!C31,0),0)</f>
        <v/>
      </c>
    </row>
    <row r="173">
      <c r="A173">
        <f>A172+1</f>
        <v/>
      </c>
      <c r="B173" s="6">
        <f>EDATE(B172,1)</f>
        <v/>
      </c>
      <c r="C173" s="3">
        <f>G172</f>
        <v/>
      </c>
      <c r="D173" s="3">
        <f>IF(Calculator!C11="Standard",ABS(Calculator!C26),IF(Calculator!C11="Interest Only",C173*Calculator!C8/12,ABS(Calculator!C26)))</f>
        <v/>
      </c>
      <c r="E173" s="3">
        <f>IF(Calculator!C11="Interest Only",0,D173-F173)</f>
        <v/>
      </c>
      <c r="F173" s="3">
        <f>C173*Calculator!C8/12</f>
        <v/>
      </c>
      <c r="G173" s="3">
        <f>C173-E173</f>
        <v/>
      </c>
      <c r="H173" s="3">
        <f>H172+F173</f>
        <v/>
      </c>
      <c r="I173" s="3">
        <f>IF(Calculator!C11="Balloon",IF(A173=Calculator!C9*12,Calculator!C31,0),0)</f>
        <v/>
      </c>
    </row>
    <row r="174">
      <c r="A174">
        <f>A173+1</f>
        <v/>
      </c>
      <c r="B174" s="6">
        <f>EDATE(B173,1)</f>
        <v/>
      </c>
      <c r="C174" s="3">
        <f>G173</f>
        <v/>
      </c>
      <c r="D174" s="3">
        <f>IF(Calculator!C11="Standard",ABS(Calculator!C26),IF(Calculator!C11="Interest Only",C174*Calculator!C8/12,ABS(Calculator!C26)))</f>
        <v/>
      </c>
      <c r="E174" s="3">
        <f>IF(Calculator!C11="Interest Only",0,D174-F174)</f>
        <v/>
      </c>
      <c r="F174" s="3">
        <f>C174*Calculator!C8/12</f>
        <v/>
      </c>
      <c r="G174" s="3">
        <f>C174-E174</f>
        <v/>
      </c>
      <c r="H174" s="3">
        <f>H173+F174</f>
        <v/>
      </c>
      <c r="I174" s="3">
        <f>IF(Calculator!C11="Balloon",IF(A174=Calculator!C9*12,Calculator!C31,0),0)</f>
        <v/>
      </c>
    </row>
    <row r="175">
      <c r="A175">
        <f>A174+1</f>
        <v/>
      </c>
      <c r="B175" s="6">
        <f>EDATE(B174,1)</f>
        <v/>
      </c>
      <c r="C175" s="3">
        <f>G174</f>
        <v/>
      </c>
      <c r="D175" s="3">
        <f>IF(Calculator!C11="Standard",ABS(Calculator!C26),IF(Calculator!C11="Interest Only",C175*Calculator!C8/12,ABS(Calculator!C26)))</f>
        <v/>
      </c>
      <c r="E175" s="3">
        <f>IF(Calculator!C11="Interest Only",0,D175-F175)</f>
        <v/>
      </c>
      <c r="F175" s="3">
        <f>C175*Calculator!C8/12</f>
        <v/>
      </c>
      <c r="G175" s="3">
        <f>C175-E175</f>
        <v/>
      </c>
      <c r="H175" s="3">
        <f>H174+F175</f>
        <v/>
      </c>
      <c r="I175" s="3">
        <f>IF(Calculator!C11="Balloon",IF(A175=Calculator!C9*12,Calculator!C31,0),0)</f>
        <v/>
      </c>
    </row>
    <row r="176">
      <c r="A176">
        <f>A175+1</f>
        <v/>
      </c>
      <c r="B176" s="6">
        <f>EDATE(B175,1)</f>
        <v/>
      </c>
      <c r="C176" s="3">
        <f>G175</f>
        <v/>
      </c>
      <c r="D176" s="3">
        <f>IF(Calculator!C11="Standard",ABS(Calculator!C26),IF(Calculator!C11="Interest Only",C176*Calculator!C8/12,ABS(Calculator!C26)))</f>
        <v/>
      </c>
      <c r="E176" s="3">
        <f>IF(Calculator!C11="Interest Only",0,D176-F176)</f>
        <v/>
      </c>
      <c r="F176" s="3">
        <f>C176*Calculator!C8/12</f>
        <v/>
      </c>
      <c r="G176" s="3">
        <f>C176-E176</f>
        <v/>
      </c>
      <c r="H176" s="3">
        <f>H175+F176</f>
        <v/>
      </c>
      <c r="I176" s="3">
        <f>IF(Calculator!C11="Balloon",IF(A176=Calculator!C9*12,Calculator!C31,0),0)</f>
        <v/>
      </c>
    </row>
    <row r="177">
      <c r="A177">
        <f>A176+1</f>
        <v/>
      </c>
      <c r="B177" s="6">
        <f>EDATE(B176,1)</f>
        <v/>
      </c>
      <c r="C177" s="3">
        <f>G176</f>
        <v/>
      </c>
      <c r="D177" s="3">
        <f>IF(Calculator!C11="Standard",ABS(Calculator!C26),IF(Calculator!C11="Interest Only",C177*Calculator!C8/12,ABS(Calculator!C26)))</f>
        <v/>
      </c>
      <c r="E177" s="3">
        <f>IF(Calculator!C11="Interest Only",0,D177-F177)</f>
        <v/>
      </c>
      <c r="F177" s="3">
        <f>C177*Calculator!C8/12</f>
        <v/>
      </c>
      <c r="G177" s="3">
        <f>C177-E177</f>
        <v/>
      </c>
      <c r="H177" s="3">
        <f>H176+F177</f>
        <v/>
      </c>
      <c r="I177" s="3">
        <f>IF(Calculator!C11="Balloon",IF(A177=Calculator!C9*12,Calculator!C31,0),0)</f>
        <v/>
      </c>
    </row>
    <row r="178">
      <c r="A178">
        <f>A177+1</f>
        <v/>
      </c>
      <c r="B178" s="6">
        <f>EDATE(B177,1)</f>
        <v/>
      </c>
      <c r="C178" s="3">
        <f>G177</f>
        <v/>
      </c>
      <c r="D178" s="3">
        <f>IF(Calculator!C11="Standard",ABS(Calculator!C26),IF(Calculator!C11="Interest Only",C178*Calculator!C8/12,ABS(Calculator!C26)))</f>
        <v/>
      </c>
      <c r="E178" s="3">
        <f>IF(Calculator!C11="Interest Only",0,D178-F178)</f>
        <v/>
      </c>
      <c r="F178" s="3">
        <f>C178*Calculator!C8/12</f>
        <v/>
      </c>
      <c r="G178" s="3">
        <f>C178-E178</f>
        <v/>
      </c>
      <c r="H178" s="3">
        <f>H177+F178</f>
        <v/>
      </c>
      <c r="I178" s="3">
        <f>IF(Calculator!C11="Balloon",IF(A178=Calculator!C9*12,Calculator!C31,0),0)</f>
        <v/>
      </c>
    </row>
    <row r="179">
      <c r="A179">
        <f>A178+1</f>
        <v/>
      </c>
      <c r="B179" s="6">
        <f>EDATE(B178,1)</f>
        <v/>
      </c>
      <c r="C179" s="3">
        <f>G178</f>
        <v/>
      </c>
      <c r="D179" s="3">
        <f>IF(Calculator!C11="Standard",ABS(Calculator!C26),IF(Calculator!C11="Interest Only",C179*Calculator!C8/12,ABS(Calculator!C26)))</f>
        <v/>
      </c>
      <c r="E179" s="3">
        <f>IF(Calculator!C11="Interest Only",0,D179-F179)</f>
        <v/>
      </c>
      <c r="F179" s="3">
        <f>C179*Calculator!C8/12</f>
        <v/>
      </c>
      <c r="G179" s="3">
        <f>C179-E179</f>
        <v/>
      </c>
      <c r="H179" s="3">
        <f>H178+F179</f>
        <v/>
      </c>
      <c r="I179" s="3">
        <f>IF(Calculator!C11="Balloon",IF(A179=Calculator!C9*12,Calculator!C31,0),0)</f>
        <v/>
      </c>
    </row>
    <row r="180">
      <c r="A180">
        <f>A179+1</f>
        <v/>
      </c>
      <c r="B180" s="6">
        <f>EDATE(B179,1)</f>
        <v/>
      </c>
      <c r="C180" s="3">
        <f>G179</f>
        <v/>
      </c>
      <c r="D180" s="3">
        <f>IF(Calculator!C11="Standard",ABS(Calculator!C26),IF(Calculator!C11="Interest Only",C180*Calculator!C8/12,ABS(Calculator!C26)))</f>
        <v/>
      </c>
      <c r="E180" s="3">
        <f>IF(Calculator!C11="Interest Only",0,D180-F180)</f>
        <v/>
      </c>
      <c r="F180" s="3">
        <f>C180*Calculator!C8/12</f>
        <v/>
      </c>
      <c r="G180" s="3">
        <f>C180-E180</f>
        <v/>
      </c>
      <c r="H180" s="3">
        <f>H179+F180</f>
        <v/>
      </c>
      <c r="I180" s="3">
        <f>IF(Calculator!C11="Balloon",IF(A180=Calculator!C9*12,Calculator!C31,0),0)</f>
        <v/>
      </c>
    </row>
    <row r="181">
      <c r="A181">
        <f>A180+1</f>
        <v/>
      </c>
      <c r="B181" s="6">
        <f>EDATE(B180,1)</f>
        <v/>
      </c>
      <c r="C181" s="3">
        <f>G180</f>
        <v/>
      </c>
      <c r="D181" s="3">
        <f>IF(Calculator!C11="Standard",ABS(Calculator!C26),IF(Calculator!C11="Interest Only",C181*Calculator!C8/12,ABS(Calculator!C26)))</f>
        <v/>
      </c>
      <c r="E181" s="3">
        <f>IF(Calculator!C11="Interest Only",0,D181-F181)</f>
        <v/>
      </c>
      <c r="F181" s="3">
        <f>C181*Calculator!C8/12</f>
        <v/>
      </c>
      <c r="G181" s="3">
        <f>C181-E181</f>
        <v/>
      </c>
      <c r="H181" s="3">
        <f>H180+F181</f>
        <v/>
      </c>
      <c r="I181" s="3">
        <f>IF(Calculator!C11="Balloon",IF(A181=Calculator!C9*12,Calculator!C31,0),0)</f>
        <v/>
      </c>
    </row>
    <row r="182">
      <c r="A182">
        <f>A181+1</f>
        <v/>
      </c>
      <c r="B182" s="6">
        <f>EDATE(B181,1)</f>
        <v/>
      </c>
      <c r="C182" s="3">
        <f>G181</f>
        <v/>
      </c>
      <c r="D182" s="3">
        <f>IF(Calculator!C11="Standard",ABS(Calculator!C26),IF(Calculator!C11="Interest Only",C182*Calculator!C8/12,ABS(Calculator!C26)))</f>
        <v/>
      </c>
      <c r="E182" s="3">
        <f>IF(Calculator!C11="Interest Only",0,D182-F182)</f>
        <v/>
      </c>
      <c r="F182" s="3">
        <f>C182*Calculator!C8/12</f>
        <v/>
      </c>
      <c r="G182" s="3">
        <f>C182-E182</f>
        <v/>
      </c>
      <c r="H182" s="3">
        <f>H181+F182</f>
        <v/>
      </c>
      <c r="I182" s="3">
        <f>IF(Calculator!C11="Balloon",IF(A182=Calculator!C9*12,Calculator!C31,0),0)</f>
        <v/>
      </c>
    </row>
    <row r="183">
      <c r="A183">
        <f>A182+1</f>
        <v/>
      </c>
      <c r="B183" s="6">
        <f>EDATE(B182,1)</f>
        <v/>
      </c>
      <c r="C183" s="3">
        <f>G182</f>
        <v/>
      </c>
      <c r="D183" s="3">
        <f>IF(Calculator!C11="Standard",ABS(Calculator!C26),IF(Calculator!C11="Interest Only",C183*Calculator!C8/12,ABS(Calculator!C26)))</f>
        <v/>
      </c>
      <c r="E183" s="3">
        <f>IF(Calculator!C11="Interest Only",0,D183-F183)</f>
        <v/>
      </c>
      <c r="F183" s="3">
        <f>C183*Calculator!C8/12</f>
        <v/>
      </c>
      <c r="G183" s="3">
        <f>C183-E183</f>
        <v/>
      </c>
      <c r="H183" s="3">
        <f>H182+F183</f>
        <v/>
      </c>
      <c r="I183" s="3">
        <f>IF(Calculator!C11="Balloon",IF(A183=Calculator!C9*12,Calculator!C31,0),0)</f>
        <v/>
      </c>
    </row>
    <row r="184">
      <c r="A184">
        <f>A183+1</f>
        <v/>
      </c>
      <c r="B184" s="6">
        <f>EDATE(B183,1)</f>
        <v/>
      </c>
      <c r="C184" s="3">
        <f>G183</f>
        <v/>
      </c>
      <c r="D184" s="3">
        <f>IF(Calculator!C11="Standard",ABS(Calculator!C26),IF(Calculator!C11="Interest Only",C184*Calculator!C8/12,ABS(Calculator!C26)))</f>
        <v/>
      </c>
      <c r="E184" s="3">
        <f>IF(Calculator!C11="Interest Only",0,D184-F184)</f>
        <v/>
      </c>
      <c r="F184" s="3">
        <f>C184*Calculator!C8/12</f>
        <v/>
      </c>
      <c r="G184" s="3">
        <f>C184-E184</f>
        <v/>
      </c>
      <c r="H184" s="3">
        <f>H183+F184</f>
        <v/>
      </c>
      <c r="I184" s="3">
        <f>IF(Calculator!C11="Balloon",IF(A184=Calculator!C9*12,Calculator!C31,0),0)</f>
        <v/>
      </c>
    </row>
    <row r="185">
      <c r="A185">
        <f>A184+1</f>
        <v/>
      </c>
      <c r="B185" s="6">
        <f>EDATE(B184,1)</f>
        <v/>
      </c>
      <c r="C185" s="3">
        <f>G184</f>
        <v/>
      </c>
      <c r="D185" s="3">
        <f>IF(Calculator!C11="Standard",ABS(Calculator!C26),IF(Calculator!C11="Interest Only",C185*Calculator!C8/12,ABS(Calculator!C26)))</f>
        <v/>
      </c>
      <c r="E185" s="3">
        <f>IF(Calculator!C11="Interest Only",0,D185-F185)</f>
        <v/>
      </c>
      <c r="F185" s="3">
        <f>C185*Calculator!C8/12</f>
        <v/>
      </c>
      <c r="G185" s="3">
        <f>C185-E185</f>
        <v/>
      </c>
      <c r="H185" s="3">
        <f>H184+F185</f>
        <v/>
      </c>
      <c r="I185" s="3">
        <f>IF(Calculator!C11="Balloon",IF(A185=Calculator!C9*12,Calculator!C31,0),0)</f>
        <v/>
      </c>
    </row>
    <row r="186">
      <c r="A186">
        <f>A185+1</f>
        <v/>
      </c>
      <c r="B186" s="6">
        <f>EDATE(B185,1)</f>
        <v/>
      </c>
      <c r="C186" s="3">
        <f>G185</f>
        <v/>
      </c>
      <c r="D186" s="3">
        <f>IF(Calculator!C11="Standard",ABS(Calculator!C26),IF(Calculator!C11="Interest Only",C186*Calculator!C8/12,ABS(Calculator!C26)))</f>
        <v/>
      </c>
      <c r="E186" s="3">
        <f>IF(Calculator!C11="Interest Only",0,D186-F186)</f>
        <v/>
      </c>
      <c r="F186" s="3">
        <f>C186*Calculator!C8/12</f>
        <v/>
      </c>
      <c r="G186" s="3">
        <f>C186-E186</f>
        <v/>
      </c>
      <c r="H186" s="3">
        <f>H185+F186</f>
        <v/>
      </c>
      <c r="I186" s="3">
        <f>IF(Calculator!C11="Balloon",IF(A186=Calculator!C9*12,Calculator!C31,0),0)</f>
        <v/>
      </c>
    </row>
    <row r="187">
      <c r="A187">
        <f>A186+1</f>
        <v/>
      </c>
      <c r="B187" s="6">
        <f>EDATE(B186,1)</f>
        <v/>
      </c>
      <c r="C187" s="3">
        <f>G186</f>
        <v/>
      </c>
      <c r="D187" s="3">
        <f>IF(Calculator!C11="Standard",ABS(Calculator!C26),IF(Calculator!C11="Interest Only",C187*Calculator!C8/12,ABS(Calculator!C26)))</f>
        <v/>
      </c>
      <c r="E187" s="3">
        <f>IF(Calculator!C11="Interest Only",0,D187-F187)</f>
        <v/>
      </c>
      <c r="F187" s="3">
        <f>C187*Calculator!C8/12</f>
        <v/>
      </c>
      <c r="G187" s="3">
        <f>C187-E187</f>
        <v/>
      </c>
      <c r="H187" s="3">
        <f>H186+F187</f>
        <v/>
      </c>
      <c r="I187" s="3">
        <f>IF(Calculator!C11="Balloon",IF(A187=Calculator!C9*12,Calculator!C31,0),0)</f>
        <v/>
      </c>
    </row>
    <row r="188">
      <c r="A188">
        <f>A187+1</f>
        <v/>
      </c>
      <c r="B188" s="6">
        <f>EDATE(B187,1)</f>
        <v/>
      </c>
      <c r="C188" s="3">
        <f>G187</f>
        <v/>
      </c>
      <c r="D188" s="3">
        <f>IF(Calculator!C11="Standard",ABS(Calculator!C26),IF(Calculator!C11="Interest Only",C188*Calculator!C8/12,ABS(Calculator!C26)))</f>
        <v/>
      </c>
      <c r="E188" s="3">
        <f>IF(Calculator!C11="Interest Only",0,D188-F188)</f>
        <v/>
      </c>
      <c r="F188" s="3">
        <f>C188*Calculator!C8/12</f>
        <v/>
      </c>
      <c r="G188" s="3">
        <f>C188-E188</f>
        <v/>
      </c>
      <c r="H188" s="3">
        <f>H187+F188</f>
        <v/>
      </c>
      <c r="I188" s="3">
        <f>IF(Calculator!C11="Balloon",IF(A188=Calculator!C9*12,Calculator!C31,0),0)</f>
        <v/>
      </c>
    </row>
    <row r="189">
      <c r="A189">
        <f>A188+1</f>
        <v/>
      </c>
      <c r="B189" s="6">
        <f>EDATE(B188,1)</f>
        <v/>
      </c>
      <c r="C189" s="3">
        <f>G188</f>
        <v/>
      </c>
      <c r="D189" s="3">
        <f>IF(Calculator!C11="Standard",ABS(Calculator!C26),IF(Calculator!C11="Interest Only",C189*Calculator!C8/12,ABS(Calculator!C26)))</f>
        <v/>
      </c>
      <c r="E189" s="3">
        <f>IF(Calculator!C11="Interest Only",0,D189-F189)</f>
        <v/>
      </c>
      <c r="F189" s="3">
        <f>C189*Calculator!C8/12</f>
        <v/>
      </c>
      <c r="G189" s="3">
        <f>C189-E189</f>
        <v/>
      </c>
      <c r="H189" s="3">
        <f>H188+F189</f>
        <v/>
      </c>
      <c r="I189" s="3">
        <f>IF(Calculator!C11="Balloon",IF(A189=Calculator!C9*12,Calculator!C31,0),0)</f>
        <v/>
      </c>
    </row>
    <row r="190">
      <c r="A190">
        <f>A189+1</f>
        <v/>
      </c>
      <c r="B190" s="6">
        <f>EDATE(B189,1)</f>
        <v/>
      </c>
      <c r="C190" s="3">
        <f>G189</f>
        <v/>
      </c>
      <c r="D190" s="3">
        <f>IF(Calculator!C11="Standard",ABS(Calculator!C26),IF(Calculator!C11="Interest Only",C190*Calculator!C8/12,ABS(Calculator!C26)))</f>
        <v/>
      </c>
      <c r="E190" s="3">
        <f>IF(Calculator!C11="Interest Only",0,D190-F190)</f>
        <v/>
      </c>
      <c r="F190" s="3">
        <f>C190*Calculator!C8/12</f>
        <v/>
      </c>
      <c r="G190" s="3">
        <f>C190-E190</f>
        <v/>
      </c>
      <c r="H190" s="3">
        <f>H189+F190</f>
        <v/>
      </c>
      <c r="I190" s="3">
        <f>IF(Calculator!C11="Balloon",IF(A190=Calculator!C9*12,Calculator!C31,0),0)</f>
        <v/>
      </c>
    </row>
    <row r="191">
      <c r="A191">
        <f>A190+1</f>
        <v/>
      </c>
      <c r="B191" s="6">
        <f>EDATE(B190,1)</f>
        <v/>
      </c>
      <c r="C191" s="3">
        <f>G190</f>
        <v/>
      </c>
      <c r="D191" s="3">
        <f>IF(Calculator!C11="Standard",ABS(Calculator!C26),IF(Calculator!C11="Interest Only",C191*Calculator!C8/12,ABS(Calculator!C26)))</f>
        <v/>
      </c>
      <c r="E191" s="3">
        <f>IF(Calculator!C11="Interest Only",0,D191-F191)</f>
        <v/>
      </c>
      <c r="F191" s="3">
        <f>C191*Calculator!C8/12</f>
        <v/>
      </c>
      <c r="G191" s="3">
        <f>C191-E191</f>
        <v/>
      </c>
      <c r="H191" s="3">
        <f>H190+F191</f>
        <v/>
      </c>
      <c r="I191" s="3">
        <f>IF(Calculator!C11="Balloon",IF(A191=Calculator!C9*12,Calculator!C31,0),0)</f>
        <v/>
      </c>
    </row>
    <row r="192">
      <c r="A192">
        <f>A191+1</f>
        <v/>
      </c>
      <c r="B192" s="6">
        <f>EDATE(B191,1)</f>
        <v/>
      </c>
      <c r="C192" s="3">
        <f>G191</f>
        <v/>
      </c>
      <c r="D192" s="3">
        <f>IF(Calculator!C11="Standard",ABS(Calculator!C26),IF(Calculator!C11="Interest Only",C192*Calculator!C8/12,ABS(Calculator!C26)))</f>
        <v/>
      </c>
      <c r="E192" s="3">
        <f>IF(Calculator!C11="Interest Only",0,D192-F192)</f>
        <v/>
      </c>
      <c r="F192" s="3">
        <f>C192*Calculator!C8/12</f>
        <v/>
      </c>
      <c r="G192" s="3">
        <f>C192-E192</f>
        <v/>
      </c>
      <c r="H192" s="3">
        <f>H191+F192</f>
        <v/>
      </c>
      <c r="I192" s="3">
        <f>IF(Calculator!C11="Balloon",IF(A192=Calculator!C9*12,Calculator!C31,0),0)</f>
        <v/>
      </c>
    </row>
    <row r="193">
      <c r="A193">
        <f>A192+1</f>
        <v/>
      </c>
      <c r="B193" s="6">
        <f>EDATE(B192,1)</f>
        <v/>
      </c>
      <c r="C193" s="3">
        <f>G192</f>
        <v/>
      </c>
      <c r="D193" s="3">
        <f>IF(Calculator!C11="Standard",ABS(Calculator!C26),IF(Calculator!C11="Interest Only",C193*Calculator!C8/12,ABS(Calculator!C26)))</f>
        <v/>
      </c>
      <c r="E193" s="3">
        <f>IF(Calculator!C11="Interest Only",0,D193-F193)</f>
        <v/>
      </c>
      <c r="F193" s="3">
        <f>C193*Calculator!C8/12</f>
        <v/>
      </c>
      <c r="G193" s="3">
        <f>C193-E193</f>
        <v/>
      </c>
      <c r="H193" s="3">
        <f>H192+F193</f>
        <v/>
      </c>
      <c r="I193" s="3">
        <f>IF(Calculator!C11="Balloon",IF(A193=Calculator!C9*12,Calculator!C31,0),0)</f>
        <v/>
      </c>
    </row>
    <row r="194">
      <c r="A194">
        <f>A193+1</f>
        <v/>
      </c>
      <c r="B194" s="6">
        <f>EDATE(B193,1)</f>
        <v/>
      </c>
      <c r="C194" s="3">
        <f>G193</f>
        <v/>
      </c>
      <c r="D194" s="3">
        <f>IF(Calculator!C11="Standard",ABS(Calculator!C26),IF(Calculator!C11="Interest Only",C194*Calculator!C8/12,ABS(Calculator!C26)))</f>
        <v/>
      </c>
      <c r="E194" s="3">
        <f>IF(Calculator!C11="Interest Only",0,D194-F194)</f>
        <v/>
      </c>
      <c r="F194" s="3">
        <f>C194*Calculator!C8/12</f>
        <v/>
      </c>
      <c r="G194" s="3">
        <f>C194-E194</f>
        <v/>
      </c>
      <c r="H194" s="3">
        <f>H193+F194</f>
        <v/>
      </c>
      <c r="I194" s="3">
        <f>IF(Calculator!C11="Balloon",IF(A194=Calculator!C9*12,Calculator!C31,0),0)</f>
        <v/>
      </c>
    </row>
    <row r="195">
      <c r="A195">
        <f>A194+1</f>
        <v/>
      </c>
      <c r="B195" s="6">
        <f>EDATE(B194,1)</f>
        <v/>
      </c>
      <c r="C195" s="3">
        <f>G194</f>
        <v/>
      </c>
      <c r="D195" s="3">
        <f>IF(Calculator!C11="Standard",ABS(Calculator!C26),IF(Calculator!C11="Interest Only",C195*Calculator!C8/12,ABS(Calculator!C26)))</f>
        <v/>
      </c>
      <c r="E195" s="3">
        <f>IF(Calculator!C11="Interest Only",0,D195-F195)</f>
        <v/>
      </c>
      <c r="F195" s="3">
        <f>C195*Calculator!C8/12</f>
        <v/>
      </c>
      <c r="G195" s="3">
        <f>C195-E195</f>
        <v/>
      </c>
      <c r="H195" s="3">
        <f>H194+F195</f>
        <v/>
      </c>
      <c r="I195" s="3">
        <f>IF(Calculator!C11="Balloon",IF(A195=Calculator!C9*12,Calculator!C31,0),0)</f>
        <v/>
      </c>
    </row>
    <row r="196">
      <c r="A196">
        <f>A195+1</f>
        <v/>
      </c>
      <c r="B196" s="6">
        <f>EDATE(B195,1)</f>
        <v/>
      </c>
      <c r="C196" s="3">
        <f>G195</f>
        <v/>
      </c>
      <c r="D196" s="3">
        <f>IF(Calculator!C11="Standard",ABS(Calculator!C26),IF(Calculator!C11="Interest Only",C196*Calculator!C8/12,ABS(Calculator!C26)))</f>
        <v/>
      </c>
      <c r="E196" s="3">
        <f>IF(Calculator!C11="Interest Only",0,D196-F196)</f>
        <v/>
      </c>
      <c r="F196" s="3">
        <f>C196*Calculator!C8/12</f>
        <v/>
      </c>
      <c r="G196" s="3">
        <f>C196-E196</f>
        <v/>
      </c>
      <c r="H196" s="3">
        <f>H195+F196</f>
        <v/>
      </c>
      <c r="I196" s="3">
        <f>IF(Calculator!C11="Balloon",IF(A196=Calculator!C9*12,Calculator!C31,0),0)</f>
        <v/>
      </c>
    </row>
    <row r="197">
      <c r="A197">
        <f>A196+1</f>
        <v/>
      </c>
      <c r="B197" s="6">
        <f>EDATE(B196,1)</f>
        <v/>
      </c>
      <c r="C197" s="3">
        <f>G196</f>
        <v/>
      </c>
      <c r="D197" s="3">
        <f>IF(Calculator!C11="Standard",ABS(Calculator!C26),IF(Calculator!C11="Interest Only",C197*Calculator!C8/12,ABS(Calculator!C26)))</f>
        <v/>
      </c>
      <c r="E197" s="3">
        <f>IF(Calculator!C11="Interest Only",0,D197-F197)</f>
        <v/>
      </c>
      <c r="F197" s="3">
        <f>C197*Calculator!C8/12</f>
        <v/>
      </c>
      <c r="G197" s="3">
        <f>C197-E197</f>
        <v/>
      </c>
      <c r="H197" s="3">
        <f>H196+F197</f>
        <v/>
      </c>
      <c r="I197" s="3">
        <f>IF(Calculator!C11="Balloon",IF(A197=Calculator!C9*12,Calculator!C31,0),0)</f>
        <v/>
      </c>
    </row>
    <row r="198">
      <c r="A198">
        <f>A197+1</f>
        <v/>
      </c>
      <c r="B198" s="6">
        <f>EDATE(B197,1)</f>
        <v/>
      </c>
      <c r="C198" s="3">
        <f>G197</f>
        <v/>
      </c>
      <c r="D198" s="3">
        <f>IF(Calculator!C11="Standard",ABS(Calculator!C26),IF(Calculator!C11="Interest Only",C198*Calculator!C8/12,ABS(Calculator!C26)))</f>
        <v/>
      </c>
      <c r="E198" s="3">
        <f>IF(Calculator!C11="Interest Only",0,D198-F198)</f>
        <v/>
      </c>
      <c r="F198" s="3">
        <f>C198*Calculator!C8/12</f>
        <v/>
      </c>
      <c r="G198" s="3">
        <f>C198-E198</f>
        <v/>
      </c>
      <c r="H198" s="3">
        <f>H197+F198</f>
        <v/>
      </c>
      <c r="I198" s="3">
        <f>IF(Calculator!C11="Balloon",IF(A198=Calculator!C9*12,Calculator!C31,0),0)</f>
        <v/>
      </c>
    </row>
    <row r="199">
      <c r="A199">
        <f>A198+1</f>
        <v/>
      </c>
      <c r="B199" s="6">
        <f>EDATE(B198,1)</f>
        <v/>
      </c>
      <c r="C199" s="3">
        <f>G198</f>
        <v/>
      </c>
      <c r="D199" s="3">
        <f>IF(Calculator!C11="Standard",ABS(Calculator!C26),IF(Calculator!C11="Interest Only",C199*Calculator!C8/12,ABS(Calculator!C26)))</f>
        <v/>
      </c>
      <c r="E199" s="3">
        <f>IF(Calculator!C11="Interest Only",0,D199-F199)</f>
        <v/>
      </c>
      <c r="F199" s="3">
        <f>C199*Calculator!C8/12</f>
        <v/>
      </c>
      <c r="G199" s="3">
        <f>C199-E199</f>
        <v/>
      </c>
      <c r="H199" s="3">
        <f>H198+F199</f>
        <v/>
      </c>
      <c r="I199" s="3">
        <f>IF(Calculator!C11="Balloon",IF(A199=Calculator!C9*12,Calculator!C31,0),0)</f>
        <v/>
      </c>
    </row>
    <row r="200">
      <c r="A200">
        <f>A199+1</f>
        <v/>
      </c>
      <c r="B200" s="6">
        <f>EDATE(B199,1)</f>
        <v/>
      </c>
      <c r="C200" s="3">
        <f>G199</f>
        <v/>
      </c>
      <c r="D200" s="3">
        <f>IF(Calculator!C11="Standard",ABS(Calculator!C26),IF(Calculator!C11="Interest Only",C200*Calculator!C8/12,ABS(Calculator!C26)))</f>
        <v/>
      </c>
      <c r="E200" s="3">
        <f>IF(Calculator!C11="Interest Only",0,D200-F200)</f>
        <v/>
      </c>
      <c r="F200" s="3">
        <f>C200*Calculator!C8/12</f>
        <v/>
      </c>
      <c r="G200" s="3">
        <f>C200-E200</f>
        <v/>
      </c>
      <c r="H200" s="3">
        <f>H199+F200</f>
        <v/>
      </c>
      <c r="I200" s="3">
        <f>IF(Calculator!C11="Balloon",IF(A200=Calculator!C9*12,Calculator!C31,0),0)</f>
        <v/>
      </c>
    </row>
    <row r="201">
      <c r="A201">
        <f>A200+1</f>
        <v/>
      </c>
      <c r="B201" s="6">
        <f>EDATE(B200,1)</f>
        <v/>
      </c>
      <c r="C201" s="3">
        <f>G200</f>
        <v/>
      </c>
      <c r="D201" s="3">
        <f>IF(Calculator!C11="Standard",ABS(Calculator!C26),IF(Calculator!C11="Interest Only",C201*Calculator!C8/12,ABS(Calculator!C26)))</f>
        <v/>
      </c>
      <c r="E201" s="3">
        <f>IF(Calculator!C11="Interest Only",0,D201-F201)</f>
        <v/>
      </c>
      <c r="F201" s="3">
        <f>C201*Calculator!C8/12</f>
        <v/>
      </c>
      <c r="G201" s="3">
        <f>C201-E201</f>
        <v/>
      </c>
      <c r="H201" s="3">
        <f>H200+F201</f>
        <v/>
      </c>
      <c r="I201" s="3">
        <f>IF(Calculator!C11="Balloon",IF(A201=Calculator!C9*12,Calculator!C31,0),0)</f>
        <v/>
      </c>
    </row>
    <row r="202">
      <c r="A202">
        <f>A201+1</f>
        <v/>
      </c>
      <c r="B202" s="6">
        <f>EDATE(B201,1)</f>
        <v/>
      </c>
      <c r="C202" s="3">
        <f>G201</f>
        <v/>
      </c>
      <c r="D202" s="3">
        <f>IF(Calculator!C11="Standard",ABS(Calculator!C26),IF(Calculator!C11="Interest Only",C202*Calculator!C8/12,ABS(Calculator!C26)))</f>
        <v/>
      </c>
      <c r="E202" s="3">
        <f>IF(Calculator!C11="Interest Only",0,D202-F202)</f>
        <v/>
      </c>
      <c r="F202" s="3">
        <f>C202*Calculator!C8/12</f>
        <v/>
      </c>
      <c r="G202" s="3">
        <f>C202-E202</f>
        <v/>
      </c>
      <c r="H202" s="3">
        <f>H201+F202</f>
        <v/>
      </c>
      <c r="I202" s="3">
        <f>IF(Calculator!C11="Balloon",IF(A202=Calculator!C9*12,Calculator!C31,0),0)</f>
        <v/>
      </c>
    </row>
    <row r="203">
      <c r="A203">
        <f>A202+1</f>
        <v/>
      </c>
      <c r="B203" s="6">
        <f>EDATE(B202,1)</f>
        <v/>
      </c>
      <c r="C203" s="3">
        <f>G202</f>
        <v/>
      </c>
      <c r="D203" s="3">
        <f>IF(Calculator!C11="Standard",ABS(Calculator!C26),IF(Calculator!C11="Interest Only",C203*Calculator!C8/12,ABS(Calculator!C26)))</f>
        <v/>
      </c>
      <c r="E203" s="3">
        <f>IF(Calculator!C11="Interest Only",0,D203-F203)</f>
        <v/>
      </c>
      <c r="F203" s="3">
        <f>C203*Calculator!C8/12</f>
        <v/>
      </c>
      <c r="G203" s="3">
        <f>C203-E203</f>
        <v/>
      </c>
      <c r="H203" s="3">
        <f>H202+F203</f>
        <v/>
      </c>
      <c r="I203" s="3">
        <f>IF(Calculator!C11="Balloon",IF(A203=Calculator!C9*12,Calculator!C31,0),0)</f>
        <v/>
      </c>
    </row>
    <row r="204">
      <c r="A204">
        <f>A203+1</f>
        <v/>
      </c>
      <c r="B204" s="6">
        <f>EDATE(B203,1)</f>
        <v/>
      </c>
      <c r="C204" s="3">
        <f>G203</f>
        <v/>
      </c>
      <c r="D204" s="3">
        <f>IF(Calculator!C11="Standard",ABS(Calculator!C26),IF(Calculator!C11="Interest Only",C204*Calculator!C8/12,ABS(Calculator!C26)))</f>
        <v/>
      </c>
      <c r="E204" s="3">
        <f>IF(Calculator!C11="Interest Only",0,D204-F204)</f>
        <v/>
      </c>
      <c r="F204" s="3">
        <f>C204*Calculator!C8/12</f>
        <v/>
      </c>
      <c r="G204" s="3">
        <f>C204-E204</f>
        <v/>
      </c>
      <c r="H204" s="3">
        <f>H203+F204</f>
        <v/>
      </c>
      <c r="I204" s="3">
        <f>IF(Calculator!C11="Balloon",IF(A204=Calculator!C9*12,Calculator!C31,0),0)</f>
        <v/>
      </c>
    </row>
    <row r="205">
      <c r="A205">
        <f>A204+1</f>
        <v/>
      </c>
      <c r="B205" s="6">
        <f>EDATE(B204,1)</f>
        <v/>
      </c>
      <c r="C205" s="3">
        <f>G204</f>
        <v/>
      </c>
      <c r="D205" s="3">
        <f>IF(Calculator!C11="Standard",ABS(Calculator!C26),IF(Calculator!C11="Interest Only",C205*Calculator!C8/12,ABS(Calculator!C26)))</f>
        <v/>
      </c>
      <c r="E205" s="3">
        <f>IF(Calculator!C11="Interest Only",0,D205-F205)</f>
        <v/>
      </c>
      <c r="F205" s="3">
        <f>C205*Calculator!C8/12</f>
        <v/>
      </c>
      <c r="G205" s="3">
        <f>C205-E205</f>
        <v/>
      </c>
      <c r="H205" s="3">
        <f>H204+F205</f>
        <v/>
      </c>
      <c r="I205" s="3">
        <f>IF(Calculator!C11="Balloon",IF(A205=Calculator!C9*12,Calculator!C31,0),0)</f>
        <v/>
      </c>
    </row>
    <row r="206">
      <c r="A206">
        <f>A205+1</f>
        <v/>
      </c>
      <c r="B206" s="6">
        <f>EDATE(B205,1)</f>
        <v/>
      </c>
      <c r="C206" s="3">
        <f>G205</f>
        <v/>
      </c>
      <c r="D206" s="3">
        <f>IF(Calculator!C11="Standard",ABS(Calculator!C26),IF(Calculator!C11="Interest Only",C206*Calculator!C8/12,ABS(Calculator!C26)))</f>
        <v/>
      </c>
      <c r="E206" s="3">
        <f>IF(Calculator!C11="Interest Only",0,D206-F206)</f>
        <v/>
      </c>
      <c r="F206" s="3">
        <f>C206*Calculator!C8/12</f>
        <v/>
      </c>
      <c r="G206" s="3">
        <f>C206-E206</f>
        <v/>
      </c>
      <c r="H206" s="3">
        <f>H205+F206</f>
        <v/>
      </c>
      <c r="I206" s="3">
        <f>IF(Calculator!C11="Balloon",IF(A206=Calculator!C9*12,Calculator!C31,0),0)</f>
        <v/>
      </c>
    </row>
    <row r="207">
      <c r="A207">
        <f>A206+1</f>
        <v/>
      </c>
      <c r="B207" s="6">
        <f>EDATE(B206,1)</f>
        <v/>
      </c>
      <c r="C207" s="3">
        <f>G206</f>
        <v/>
      </c>
      <c r="D207" s="3">
        <f>IF(Calculator!C11="Standard",ABS(Calculator!C26),IF(Calculator!C11="Interest Only",C207*Calculator!C8/12,ABS(Calculator!C26)))</f>
        <v/>
      </c>
      <c r="E207" s="3">
        <f>IF(Calculator!C11="Interest Only",0,D207-F207)</f>
        <v/>
      </c>
      <c r="F207" s="3">
        <f>C207*Calculator!C8/12</f>
        <v/>
      </c>
      <c r="G207" s="3">
        <f>C207-E207</f>
        <v/>
      </c>
      <c r="H207" s="3">
        <f>H206+F207</f>
        <v/>
      </c>
      <c r="I207" s="3">
        <f>IF(Calculator!C11="Balloon",IF(A207=Calculator!C9*12,Calculator!C31,0),0)</f>
        <v/>
      </c>
    </row>
    <row r="208">
      <c r="A208">
        <f>A207+1</f>
        <v/>
      </c>
      <c r="B208" s="6">
        <f>EDATE(B207,1)</f>
        <v/>
      </c>
      <c r="C208" s="3">
        <f>G207</f>
        <v/>
      </c>
      <c r="D208" s="3">
        <f>IF(Calculator!C11="Standard",ABS(Calculator!C26),IF(Calculator!C11="Interest Only",C208*Calculator!C8/12,ABS(Calculator!C26)))</f>
        <v/>
      </c>
      <c r="E208" s="3">
        <f>IF(Calculator!C11="Interest Only",0,D208-F208)</f>
        <v/>
      </c>
      <c r="F208" s="3">
        <f>C208*Calculator!C8/12</f>
        <v/>
      </c>
      <c r="G208" s="3">
        <f>C208-E208</f>
        <v/>
      </c>
      <c r="H208" s="3">
        <f>H207+F208</f>
        <v/>
      </c>
      <c r="I208" s="3">
        <f>IF(Calculator!C11="Balloon",IF(A208=Calculator!C9*12,Calculator!C31,0),0)</f>
        <v/>
      </c>
    </row>
    <row r="209">
      <c r="A209">
        <f>A208+1</f>
        <v/>
      </c>
      <c r="B209" s="6">
        <f>EDATE(B208,1)</f>
        <v/>
      </c>
      <c r="C209" s="3">
        <f>G208</f>
        <v/>
      </c>
      <c r="D209" s="3">
        <f>IF(Calculator!C11="Standard",ABS(Calculator!C26),IF(Calculator!C11="Interest Only",C209*Calculator!C8/12,ABS(Calculator!C26)))</f>
        <v/>
      </c>
      <c r="E209" s="3">
        <f>IF(Calculator!C11="Interest Only",0,D209-F209)</f>
        <v/>
      </c>
      <c r="F209" s="3">
        <f>C209*Calculator!C8/12</f>
        <v/>
      </c>
      <c r="G209" s="3">
        <f>C209-E209</f>
        <v/>
      </c>
      <c r="H209" s="3">
        <f>H208+F209</f>
        <v/>
      </c>
      <c r="I209" s="3">
        <f>IF(Calculator!C11="Balloon",IF(A209=Calculator!C9*12,Calculator!C31,0),0)</f>
        <v/>
      </c>
    </row>
    <row r="210">
      <c r="A210">
        <f>A209+1</f>
        <v/>
      </c>
      <c r="B210" s="6">
        <f>EDATE(B209,1)</f>
        <v/>
      </c>
      <c r="C210" s="3">
        <f>G209</f>
        <v/>
      </c>
      <c r="D210" s="3">
        <f>IF(Calculator!C11="Standard",ABS(Calculator!C26),IF(Calculator!C11="Interest Only",C210*Calculator!C8/12,ABS(Calculator!C26)))</f>
        <v/>
      </c>
      <c r="E210" s="3">
        <f>IF(Calculator!C11="Interest Only",0,D210-F210)</f>
        <v/>
      </c>
      <c r="F210" s="3">
        <f>C210*Calculator!C8/12</f>
        <v/>
      </c>
      <c r="G210" s="3">
        <f>C210-E210</f>
        <v/>
      </c>
      <c r="H210" s="3">
        <f>H209+F210</f>
        <v/>
      </c>
      <c r="I210" s="3">
        <f>IF(Calculator!C11="Balloon",IF(A210=Calculator!C9*12,Calculator!C31,0),0)</f>
        <v/>
      </c>
    </row>
    <row r="211">
      <c r="A211">
        <f>A210+1</f>
        <v/>
      </c>
      <c r="B211" s="6">
        <f>EDATE(B210,1)</f>
        <v/>
      </c>
      <c r="C211" s="3">
        <f>G210</f>
        <v/>
      </c>
      <c r="D211" s="3">
        <f>IF(Calculator!C11="Standard",ABS(Calculator!C26),IF(Calculator!C11="Interest Only",C211*Calculator!C8/12,ABS(Calculator!C26)))</f>
        <v/>
      </c>
      <c r="E211" s="3">
        <f>IF(Calculator!C11="Interest Only",0,D211-F211)</f>
        <v/>
      </c>
      <c r="F211" s="3">
        <f>C211*Calculator!C8/12</f>
        <v/>
      </c>
      <c r="G211" s="3">
        <f>C211-E211</f>
        <v/>
      </c>
      <c r="H211" s="3">
        <f>H210+F211</f>
        <v/>
      </c>
      <c r="I211" s="3">
        <f>IF(Calculator!C11="Balloon",IF(A211=Calculator!C9*12,Calculator!C31,0),0)</f>
        <v/>
      </c>
    </row>
    <row r="212">
      <c r="A212">
        <f>A211+1</f>
        <v/>
      </c>
      <c r="B212" s="6">
        <f>EDATE(B211,1)</f>
        <v/>
      </c>
      <c r="C212" s="3">
        <f>G211</f>
        <v/>
      </c>
      <c r="D212" s="3">
        <f>IF(Calculator!C11="Standard",ABS(Calculator!C26),IF(Calculator!C11="Interest Only",C212*Calculator!C8/12,ABS(Calculator!C26)))</f>
        <v/>
      </c>
      <c r="E212" s="3">
        <f>IF(Calculator!C11="Interest Only",0,D212-F212)</f>
        <v/>
      </c>
      <c r="F212" s="3">
        <f>C212*Calculator!C8/12</f>
        <v/>
      </c>
      <c r="G212" s="3">
        <f>C212-E212</f>
        <v/>
      </c>
      <c r="H212" s="3">
        <f>H211+F212</f>
        <v/>
      </c>
      <c r="I212" s="3">
        <f>IF(Calculator!C11="Balloon",IF(A212=Calculator!C9*12,Calculator!C31,0),0)</f>
        <v/>
      </c>
    </row>
    <row r="213">
      <c r="A213">
        <f>A212+1</f>
        <v/>
      </c>
      <c r="B213" s="6">
        <f>EDATE(B212,1)</f>
        <v/>
      </c>
      <c r="C213" s="3">
        <f>G212</f>
        <v/>
      </c>
      <c r="D213" s="3">
        <f>IF(Calculator!C11="Standard",ABS(Calculator!C26),IF(Calculator!C11="Interest Only",C213*Calculator!C8/12,ABS(Calculator!C26)))</f>
        <v/>
      </c>
      <c r="E213" s="3">
        <f>IF(Calculator!C11="Interest Only",0,D213-F213)</f>
        <v/>
      </c>
      <c r="F213" s="3">
        <f>C213*Calculator!C8/12</f>
        <v/>
      </c>
      <c r="G213" s="3">
        <f>C213-E213</f>
        <v/>
      </c>
      <c r="H213" s="3">
        <f>H212+F213</f>
        <v/>
      </c>
      <c r="I213" s="3">
        <f>IF(Calculator!C11="Balloon",IF(A213=Calculator!C9*12,Calculator!C31,0),0)</f>
        <v/>
      </c>
    </row>
    <row r="214">
      <c r="A214">
        <f>A213+1</f>
        <v/>
      </c>
      <c r="B214" s="6">
        <f>EDATE(B213,1)</f>
        <v/>
      </c>
      <c r="C214" s="3">
        <f>G213</f>
        <v/>
      </c>
      <c r="D214" s="3">
        <f>IF(Calculator!C11="Standard",ABS(Calculator!C26),IF(Calculator!C11="Interest Only",C214*Calculator!C8/12,ABS(Calculator!C26)))</f>
        <v/>
      </c>
      <c r="E214" s="3">
        <f>IF(Calculator!C11="Interest Only",0,D214-F214)</f>
        <v/>
      </c>
      <c r="F214" s="3">
        <f>C214*Calculator!C8/12</f>
        <v/>
      </c>
      <c r="G214" s="3">
        <f>C214-E214</f>
        <v/>
      </c>
      <c r="H214" s="3">
        <f>H213+F214</f>
        <v/>
      </c>
      <c r="I214" s="3">
        <f>IF(Calculator!C11="Balloon",IF(A214=Calculator!C9*12,Calculator!C31,0),0)</f>
        <v/>
      </c>
    </row>
    <row r="215">
      <c r="A215">
        <f>A214+1</f>
        <v/>
      </c>
      <c r="B215" s="6">
        <f>EDATE(B214,1)</f>
        <v/>
      </c>
      <c r="C215" s="3">
        <f>G214</f>
        <v/>
      </c>
      <c r="D215" s="3">
        <f>IF(Calculator!C11="Standard",ABS(Calculator!C26),IF(Calculator!C11="Interest Only",C215*Calculator!C8/12,ABS(Calculator!C26)))</f>
        <v/>
      </c>
      <c r="E215" s="3">
        <f>IF(Calculator!C11="Interest Only",0,D215-F215)</f>
        <v/>
      </c>
      <c r="F215" s="3">
        <f>C215*Calculator!C8/12</f>
        <v/>
      </c>
      <c r="G215" s="3">
        <f>C215-E215</f>
        <v/>
      </c>
      <c r="H215" s="3">
        <f>H214+F215</f>
        <v/>
      </c>
      <c r="I215" s="3">
        <f>IF(Calculator!C11="Balloon",IF(A215=Calculator!C9*12,Calculator!C31,0),0)</f>
        <v/>
      </c>
    </row>
    <row r="216">
      <c r="A216">
        <f>A215+1</f>
        <v/>
      </c>
      <c r="B216" s="6">
        <f>EDATE(B215,1)</f>
        <v/>
      </c>
      <c r="C216" s="3">
        <f>G215</f>
        <v/>
      </c>
      <c r="D216" s="3">
        <f>IF(Calculator!C11="Standard",ABS(Calculator!C26),IF(Calculator!C11="Interest Only",C216*Calculator!C8/12,ABS(Calculator!C26)))</f>
        <v/>
      </c>
      <c r="E216" s="3">
        <f>IF(Calculator!C11="Interest Only",0,D216-F216)</f>
        <v/>
      </c>
      <c r="F216" s="3">
        <f>C216*Calculator!C8/12</f>
        <v/>
      </c>
      <c r="G216" s="3">
        <f>C216-E216</f>
        <v/>
      </c>
      <c r="H216" s="3">
        <f>H215+F216</f>
        <v/>
      </c>
      <c r="I216" s="3">
        <f>IF(Calculator!C11="Balloon",IF(A216=Calculator!C9*12,Calculator!C31,0),0)</f>
        <v/>
      </c>
    </row>
    <row r="217">
      <c r="A217">
        <f>A216+1</f>
        <v/>
      </c>
      <c r="B217" s="6">
        <f>EDATE(B216,1)</f>
        <v/>
      </c>
      <c r="C217" s="3">
        <f>G216</f>
        <v/>
      </c>
      <c r="D217" s="3">
        <f>IF(Calculator!C11="Standard",ABS(Calculator!C26),IF(Calculator!C11="Interest Only",C217*Calculator!C8/12,ABS(Calculator!C26)))</f>
        <v/>
      </c>
      <c r="E217" s="3">
        <f>IF(Calculator!C11="Interest Only",0,D217-F217)</f>
        <v/>
      </c>
      <c r="F217" s="3">
        <f>C217*Calculator!C8/12</f>
        <v/>
      </c>
      <c r="G217" s="3">
        <f>C217-E217</f>
        <v/>
      </c>
      <c r="H217" s="3">
        <f>H216+F217</f>
        <v/>
      </c>
      <c r="I217" s="3">
        <f>IF(Calculator!C11="Balloon",IF(A217=Calculator!C9*12,Calculator!C31,0),0)</f>
        <v/>
      </c>
    </row>
    <row r="218">
      <c r="A218">
        <f>A217+1</f>
        <v/>
      </c>
      <c r="B218" s="6">
        <f>EDATE(B217,1)</f>
        <v/>
      </c>
      <c r="C218" s="3">
        <f>G217</f>
        <v/>
      </c>
      <c r="D218" s="3">
        <f>IF(Calculator!C11="Standard",ABS(Calculator!C26),IF(Calculator!C11="Interest Only",C218*Calculator!C8/12,ABS(Calculator!C26)))</f>
        <v/>
      </c>
      <c r="E218" s="3">
        <f>IF(Calculator!C11="Interest Only",0,D218-F218)</f>
        <v/>
      </c>
      <c r="F218" s="3">
        <f>C218*Calculator!C8/12</f>
        <v/>
      </c>
      <c r="G218" s="3">
        <f>C218-E218</f>
        <v/>
      </c>
      <c r="H218" s="3">
        <f>H217+F218</f>
        <v/>
      </c>
      <c r="I218" s="3">
        <f>IF(Calculator!C11="Balloon",IF(A218=Calculator!C9*12,Calculator!C31,0),0)</f>
        <v/>
      </c>
    </row>
    <row r="219">
      <c r="A219">
        <f>A218+1</f>
        <v/>
      </c>
      <c r="B219" s="6">
        <f>EDATE(B218,1)</f>
        <v/>
      </c>
      <c r="C219" s="3">
        <f>G218</f>
        <v/>
      </c>
      <c r="D219" s="3">
        <f>IF(Calculator!C11="Standard",ABS(Calculator!C26),IF(Calculator!C11="Interest Only",C219*Calculator!C8/12,ABS(Calculator!C26)))</f>
        <v/>
      </c>
      <c r="E219" s="3">
        <f>IF(Calculator!C11="Interest Only",0,D219-F219)</f>
        <v/>
      </c>
      <c r="F219" s="3">
        <f>C219*Calculator!C8/12</f>
        <v/>
      </c>
      <c r="G219" s="3">
        <f>C219-E219</f>
        <v/>
      </c>
      <c r="H219" s="3">
        <f>H218+F219</f>
        <v/>
      </c>
      <c r="I219" s="3">
        <f>IF(Calculator!C11="Balloon",IF(A219=Calculator!C9*12,Calculator!C31,0),0)</f>
        <v/>
      </c>
    </row>
    <row r="220">
      <c r="A220">
        <f>A219+1</f>
        <v/>
      </c>
      <c r="B220" s="6">
        <f>EDATE(B219,1)</f>
        <v/>
      </c>
      <c r="C220" s="3">
        <f>G219</f>
        <v/>
      </c>
      <c r="D220" s="3">
        <f>IF(Calculator!C11="Standard",ABS(Calculator!C26),IF(Calculator!C11="Interest Only",C220*Calculator!C8/12,ABS(Calculator!C26)))</f>
        <v/>
      </c>
      <c r="E220" s="3">
        <f>IF(Calculator!C11="Interest Only",0,D220-F220)</f>
        <v/>
      </c>
      <c r="F220" s="3">
        <f>C220*Calculator!C8/12</f>
        <v/>
      </c>
      <c r="G220" s="3">
        <f>C220-E220</f>
        <v/>
      </c>
      <c r="H220" s="3">
        <f>H219+F220</f>
        <v/>
      </c>
      <c r="I220" s="3">
        <f>IF(Calculator!C11="Balloon",IF(A220=Calculator!C9*12,Calculator!C31,0),0)</f>
        <v/>
      </c>
    </row>
    <row r="221">
      <c r="A221">
        <f>A220+1</f>
        <v/>
      </c>
      <c r="B221" s="6">
        <f>EDATE(B220,1)</f>
        <v/>
      </c>
      <c r="C221" s="3">
        <f>G220</f>
        <v/>
      </c>
      <c r="D221" s="3">
        <f>IF(Calculator!C11="Standard",ABS(Calculator!C26),IF(Calculator!C11="Interest Only",C221*Calculator!C8/12,ABS(Calculator!C26)))</f>
        <v/>
      </c>
      <c r="E221" s="3">
        <f>IF(Calculator!C11="Interest Only",0,D221-F221)</f>
        <v/>
      </c>
      <c r="F221" s="3">
        <f>C221*Calculator!C8/12</f>
        <v/>
      </c>
      <c r="G221" s="3">
        <f>C221-E221</f>
        <v/>
      </c>
      <c r="H221" s="3">
        <f>H220+F221</f>
        <v/>
      </c>
      <c r="I221" s="3">
        <f>IF(Calculator!C11="Balloon",IF(A221=Calculator!C9*12,Calculator!C31,0),0)</f>
        <v/>
      </c>
    </row>
    <row r="222">
      <c r="A222">
        <f>A221+1</f>
        <v/>
      </c>
      <c r="B222" s="6">
        <f>EDATE(B221,1)</f>
        <v/>
      </c>
      <c r="C222" s="3">
        <f>G221</f>
        <v/>
      </c>
      <c r="D222" s="3">
        <f>IF(Calculator!C11="Standard",ABS(Calculator!C26),IF(Calculator!C11="Interest Only",C222*Calculator!C8/12,ABS(Calculator!C26)))</f>
        <v/>
      </c>
      <c r="E222" s="3">
        <f>IF(Calculator!C11="Interest Only",0,D222-F222)</f>
        <v/>
      </c>
      <c r="F222" s="3">
        <f>C222*Calculator!C8/12</f>
        <v/>
      </c>
      <c r="G222" s="3">
        <f>C222-E222</f>
        <v/>
      </c>
      <c r="H222" s="3">
        <f>H221+F222</f>
        <v/>
      </c>
      <c r="I222" s="3">
        <f>IF(Calculator!C11="Balloon",IF(A222=Calculator!C9*12,Calculator!C31,0),0)</f>
        <v/>
      </c>
    </row>
    <row r="223">
      <c r="A223">
        <f>A222+1</f>
        <v/>
      </c>
      <c r="B223" s="6">
        <f>EDATE(B222,1)</f>
        <v/>
      </c>
      <c r="C223" s="3">
        <f>G222</f>
        <v/>
      </c>
      <c r="D223" s="3">
        <f>IF(Calculator!C11="Standard",ABS(Calculator!C26),IF(Calculator!C11="Interest Only",C223*Calculator!C8/12,ABS(Calculator!C26)))</f>
        <v/>
      </c>
      <c r="E223" s="3">
        <f>IF(Calculator!C11="Interest Only",0,D223-F223)</f>
        <v/>
      </c>
      <c r="F223" s="3">
        <f>C223*Calculator!C8/12</f>
        <v/>
      </c>
      <c r="G223" s="3">
        <f>C223-E223</f>
        <v/>
      </c>
      <c r="H223" s="3">
        <f>H222+F223</f>
        <v/>
      </c>
      <c r="I223" s="3">
        <f>IF(Calculator!C11="Balloon",IF(A223=Calculator!C9*12,Calculator!C31,0),0)</f>
        <v/>
      </c>
    </row>
    <row r="224">
      <c r="A224">
        <f>A223+1</f>
        <v/>
      </c>
      <c r="B224" s="6">
        <f>EDATE(B223,1)</f>
        <v/>
      </c>
      <c r="C224" s="3">
        <f>G223</f>
        <v/>
      </c>
      <c r="D224" s="3">
        <f>IF(Calculator!C11="Standard",ABS(Calculator!C26),IF(Calculator!C11="Interest Only",C224*Calculator!C8/12,ABS(Calculator!C26)))</f>
        <v/>
      </c>
      <c r="E224" s="3">
        <f>IF(Calculator!C11="Interest Only",0,D224-F224)</f>
        <v/>
      </c>
      <c r="F224" s="3">
        <f>C224*Calculator!C8/12</f>
        <v/>
      </c>
      <c r="G224" s="3">
        <f>C224-E224</f>
        <v/>
      </c>
      <c r="H224" s="3">
        <f>H223+F224</f>
        <v/>
      </c>
      <c r="I224" s="3">
        <f>IF(Calculator!C11="Balloon",IF(A224=Calculator!C9*12,Calculator!C31,0),0)</f>
        <v/>
      </c>
    </row>
    <row r="225">
      <c r="A225">
        <f>A224+1</f>
        <v/>
      </c>
      <c r="B225" s="6">
        <f>EDATE(B224,1)</f>
        <v/>
      </c>
      <c r="C225" s="3">
        <f>G224</f>
        <v/>
      </c>
      <c r="D225" s="3">
        <f>IF(Calculator!C11="Standard",ABS(Calculator!C26),IF(Calculator!C11="Interest Only",C225*Calculator!C8/12,ABS(Calculator!C26)))</f>
        <v/>
      </c>
      <c r="E225" s="3">
        <f>IF(Calculator!C11="Interest Only",0,D225-F225)</f>
        <v/>
      </c>
      <c r="F225" s="3">
        <f>C225*Calculator!C8/12</f>
        <v/>
      </c>
      <c r="G225" s="3">
        <f>C225-E225</f>
        <v/>
      </c>
      <c r="H225" s="3">
        <f>H224+F225</f>
        <v/>
      </c>
      <c r="I225" s="3">
        <f>IF(Calculator!C11="Balloon",IF(A225=Calculator!C9*12,Calculator!C31,0),0)</f>
        <v/>
      </c>
    </row>
    <row r="226">
      <c r="A226">
        <f>A225+1</f>
        <v/>
      </c>
      <c r="B226" s="6">
        <f>EDATE(B225,1)</f>
        <v/>
      </c>
      <c r="C226" s="3">
        <f>G225</f>
        <v/>
      </c>
      <c r="D226" s="3">
        <f>IF(Calculator!C11="Standard",ABS(Calculator!C26),IF(Calculator!C11="Interest Only",C226*Calculator!C8/12,ABS(Calculator!C26)))</f>
        <v/>
      </c>
      <c r="E226" s="3">
        <f>IF(Calculator!C11="Interest Only",0,D226-F226)</f>
        <v/>
      </c>
      <c r="F226" s="3">
        <f>C226*Calculator!C8/12</f>
        <v/>
      </c>
      <c r="G226" s="3">
        <f>C226-E226</f>
        <v/>
      </c>
      <c r="H226" s="3">
        <f>H225+F226</f>
        <v/>
      </c>
      <c r="I226" s="3">
        <f>IF(Calculator!C11="Balloon",IF(A226=Calculator!C9*12,Calculator!C31,0),0)</f>
        <v/>
      </c>
    </row>
    <row r="227">
      <c r="A227">
        <f>A226+1</f>
        <v/>
      </c>
      <c r="B227" s="6">
        <f>EDATE(B226,1)</f>
        <v/>
      </c>
      <c r="C227" s="3">
        <f>G226</f>
        <v/>
      </c>
      <c r="D227" s="3">
        <f>IF(Calculator!C11="Standard",ABS(Calculator!C26),IF(Calculator!C11="Interest Only",C227*Calculator!C8/12,ABS(Calculator!C26)))</f>
        <v/>
      </c>
      <c r="E227" s="3">
        <f>IF(Calculator!C11="Interest Only",0,D227-F227)</f>
        <v/>
      </c>
      <c r="F227" s="3">
        <f>C227*Calculator!C8/12</f>
        <v/>
      </c>
      <c r="G227" s="3">
        <f>C227-E227</f>
        <v/>
      </c>
      <c r="H227" s="3">
        <f>H226+F227</f>
        <v/>
      </c>
      <c r="I227" s="3">
        <f>IF(Calculator!C11="Balloon",IF(A227=Calculator!C9*12,Calculator!C31,0),0)</f>
        <v/>
      </c>
    </row>
    <row r="228">
      <c r="A228">
        <f>A227+1</f>
        <v/>
      </c>
      <c r="B228" s="6">
        <f>EDATE(B227,1)</f>
        <v/>
      </c>
      <c r="C228" s="3">
        <f>G227</f>
        <v/>
      </c>
      <c r="D228" s="3">
        <f>IF(Calculator!C11="Standard",ABS(Calculator!C26),IF(Calculator!C11="Interest Only",C228*Calculator!C8/12,ABS(Calculator!C26)))</f>
        <v/>
      </c>
      <c r="E228" s="3">
        <f>IF(Calculator!C11="Interest Only",0,D228-F228)</f>
        <v/>
      </c>
      <c r="F228" s="3">
        <f>C228*Calculator!C8/12</f>
        <v/>
      </c>
      <c r="G228" s="3">
        <f>C228-E228</f>
        <v/>
      </c>
      <c r="H228" s="3">
        <f>H227+F228</f>
        <v/>
      </c>
      <c r="I228" s="3">
        <f>IF(Calculator!C11="Balloon",IF(A228=Calculator!C9*12,Calculator!C31,0),0)</f>
        <v/>
      </c>
    </row>
    <row r="229">
      <c r="A229">
        <f>A228+1</f>
        <v/>
      </c>
      <c r="B229" s="6">
        <f>EDATE(B228,1)</f>
        <v/>
      </c>
      <c r="C229" s="3">
        <f>G228</f>
        <v/>
      </c>
      <c r="D229" s="3">
        <f>IF(Calculator!C11="Standard",ABS(Calculator!C26),IF(Calculator!C11="Interest Only",C229*Calculator!C8/12,ABS(Calculator!C26)))</f>
        <v/>
      </c>
      <c r="E229" s="3">
        <f>IF(Calculator!C11="Interest Only",0,D229-F229)</f>
        <v/>
      </c>
      <c r="F229" s="3">
        <f>C229*Calculator!C8/12</f>
        <v/>
      </c>
      <c r="G229" s="3">
        <f>C229-E229</f>
        <v/>
      </c>
      <c r="H229" s="3">
        <f>H228+F229</f>
        <v/>
      </c>
      <c r="I229" s="3">
        <f>IF(Calculator!C11="Balloon",IF(A229=Calculator!C9*12,Calculator!C31,0),0)</f>
        <v/>
      </c>
    </row>
    <row r="230">
      <c r="A230">
        <f>A229+1</f>
        <v/>
      </c>
      <c r="B230" s="6">
        <f>EDATE(B229,1)</f>
        <v/>
      </c>
      <c r="C230" s="3">
        <f>G229</f>
        <v/>
      </c>
      <c r="D230" s="3">
        <f>IF(Calculator!C11="Standard",ABS(Calculator!C26),IF(Calculator!C11="Interest Only",C230*Calculator!C8/12,ABS(Calculator!C26)))</f>
        <v/>
      </c>
      <c r="E230" s="3">
        <f>IF(Calculator!C11="Interest Only",0,D230-F230)</f>
        <v/>
      </c>
      <c r="F230" s="3">
        <f>C230*Calculator!C8/12</f>
        <v/>
      </c>
      <c r="G230" s="3">
        <f>C230-E230</f>
        <v/>
      </c>
      <c r="H230" s="3">
        <f>H229+F230</f>
        <v/>
      </c>
      <c r="I230" s="3">
        <f>IF(Calculator!C11="Balloon",IF(A230=Calculator!C9*12,Calculator!C31,0),0)</f>
        <v/>
      </c>
    </row>
    <row r="231">
      <c r="A231">
        <f>A230+1</f>
        <v/>
      </c>
      <c r="B231" s="6">
        <f>EDATE(B230,1)</f>
        <v/>
      </c>
      <c r="C231" s="3">
        <f>G230</f>
        <v/>
      </c>
      <c r="D231" s="3">
        <f>IF(Calculator!C11="Standard",ABS(Calculator!C26),IF(Calculator!C11="Interest Only",C231*Calculator!C8/12,ABS(Calculator!C26)))</f>
        <v/>
      </c>
      <c r="E231" s="3">
        <f>IF(Calculator!C11="Interest Only",0,D231-F231)</f>
        <v/>
      </c>
      <c r="F231" s="3">
        <f>C231*Calculator!C8/12</f>
        <v/>
      </c>
      <c r="G231" s="3">
        <f>C231-E231</f>
        <v/>
      </c>
      <c r="H231" s="3">
        <f>H230+F231</f>
        <v/>
      </c>
      <c r="I231" s="3">
        <f>IF(Calculator!C11="Balloon",IF(A231=Calculator!C9*12,Calculator!C31,0),0)</f>
        <v/>
      </c>
    </row>
    <row r="232">
      <c r="A232">
        <f>A231+1</f>
        <v/>
      </c>
      <c r="B232" s="6">
        <f>EDATE(B231,1)</f>
        <v/>
      </c>
      <c r="C232" s="3">
        <f>G231</f>
        <v/>
      </c>
      <c r="D232" s="3">
        <f>IF(Calculator!C11="Standard",ABS(Calculator!C26),IF(Calculator!C11="Interest Only",C232*Calculator!C8/12,ABS(Calculator!C26)))</f>
        <v/>
      </c>
      <c r="E232" s="3">
        <f>IF(Calculator!C11="Interest Only",0,D232-F232)</f>
        <v/>
      </c>
      <c r="F232" s="3">
        <f>C232*Calculator!C8/12</f>
        <v/>
      </c>
      <c r="G232" s="3">
        <f>C232-E232</f>
        <v/>
      </c>
      <c r="H232" s="3">
        <f>H231+F232</f>
        <v/>
      </c>
      <c r="I232" s="3">
        <f>IF(Calculator!C11="Balloon",IF(A232=Calculator!C9*12,Calculator!C31,0),0)</f>
        <v/>
      </c>
    </row>
    <row r="233">
      <c r="A233">
        <f>A232+1</f>
        <v/>
      </c>
      <c r="B233" s="6">
        <f>EDATE(B232,1)</f>
        <v/>
      </c>
      <c r="C233" s="3">
        <f>G232</f>
        <v/>
      </c>
      <c r="D233" s="3">
        <f>IF(Calculator!C11="Standard",ABS(Calculator!C26),IF(Calculator!C11="Interest Only",C233*Calculator!C8/12,ABS(Calculator!C26)))</f>
        <v/>
      </c>
      <c r="E233" s="3">
        <f>IF(Calculator!C11="Interest Only",0,D233-F233)</f>
        <v/>
      </c>
      <c r="F233" s="3">
        <f>C233*Calculator!C8/12</f>
        <v/>
      </c>
      <c r="G233" s="3">
        <f>C233-E233</f>
        <v/>
      </c>
      <c r="H233" s="3">
        <f>H232+F233</f>
        <v/>
      </c>
      <c r="I233" s="3">
        <f>IF(Calculator!C11="Balloon",IF(A233=Calculator!C9*12,Calculator!C31,0),0)</f>
        <v/>
      </c>
    </row>
    <row r="234">
      <c r="A234">
        <f>A233+1</f>
        <v/>
      </c>
      <c r="B234" s="6">
        <f>EDATE(B233,1)</f>
        <v/>
      </c>
      <c r="C234" s="3">
        <f>G233</f>
        <v/>
      </c>
      <c r="D234" s="3">
        <f>IF(Calculator!C11="Standard",ABS(Calculator!C26),IF(Calculator!C11="Interest Only",C234*Calculator!C8/12,ABS(Calculator!C26)))</f>
        <v/>
      </c>
      <c r="E234" s="3">
        <f>IF(Calculator!C11="Interest Only",0,D234-F234)</f>
        <v/>
      </c>
      <c r="F234" s="3">
        <f>C234*Calculator!C8/12</f>
        <v/>
      </c>
      <c r="G234" s="3">
        <f>C234-E234</f>
        <v/>
      </c>
      <c r="H234" s="3">
        <f>H233+F234</f>
        <v/>
      </c>
      <c r="I234" s="3">
        <f>IF(Calculator!C11="Balloon",IF(A234=Calculator!C9*12,Calculator!C31,0),0)</f>
        <v/>
      </c>
    </row>
    <row r="235">
      <c r="A235">
        <f>A234+1</f>
        <v/>
      </c>
      <c r="B235" s="6">
        <f>EDATE(B234,1)</f>
        <v/>
      </c>
      <c r="C235" s="3">
        <f>G234</f>
        <v/>
      </c>
      <c r="D235" s="3">
        <f>IF(Calculator!C11="Standard",ABS(Calculator!C26),IF(Calculator!C11="Interest Only",C235*Calculator!C8/12,ABS(Calculator!C26)))</f>
        <v/>
      </c>
      <c r="E235" s="3">
        <f>IF(Calculator!C11="Interest Only",0,D235-F235)</f>
        <v/>
      </c>
      <c r="F235" s="3">
        <f>C235*Calculator!C8/12</f>
        <v/>
      </c>
      <c r="G235" s="3">
        <f>C235-E235</f>
        <v/>
      </c>
      <c r="H235" s="3">
        <f>H234+F235</f>
        <v/>
      </c>
      <c r="I235" s="3">
        <f>IF(Calculator!C11="Balloon",IF(A235=Calculator!C9*12,Calculator!C31,0),0)</f>
        <v/>
      </c>
    </row>
    <row r="236">
      <c r="A236">
        <f>A235+1</f>
        <v/>
      </c>
      <c r="B236" s="6">
        <f>EDATE(B235,1)</f>
        <v/>
      </c>
      <c r="C236" s="3">
        <f>G235</f>
        <v/>
      </c>
      <c r="D236" s="3">
        <f>IF(Calculator!C11="Standard",ABS(Calculator!C26),IF(Calculator!C11="Interest Only",C236*Calculator!C8/12,ABS(Calculator!C26)))</f>
        <v/>
      </c>
      <c r="E236" s="3">
        <f>IF(Calculator!C11="Interest Only",0,D236-F236)</f>
        <v/>
      </c>
      <c r="F236" s="3">
        <f>C236*Calculator!C8/12</f>
        <v/>
      </c>
      <c r="G236" s="3">
        <f>C236-E236</f>
        <v/>
      </c>
      <c r="H236" s="3">
        <f>H235+F236</f>
        <v/>
      </c>
      <c r="I236" s="3">
        <f>IF(Calculator!C11="Balloon",IF(A236=Calculator!C9*12,Calculator!C31,0),0)</f>
        <v/>
      </c>
    </row>
    <row r="237">
      <c r="A237">
        <f>A236+1</f>
        <v/>
      </c>
      <c r="B237" s="6">
        <f>EDATE(B236,1)</f>
        <v/>
      </c>
      <c r="C237" s="3">
        <f>G236</f>
        <v/>
      </c>
      <c r="D237" s="3">
        <f>IF(Calculator!C11="Standard",ABS(Calculator!C26),IF(Calculator!C11="Interest Only",C237*Calculator!C8/12,ABS(Calculator!C26)))</f>
        <v/>
      </c>
      <c r="E237" s="3">
        <f>IF(Calculator!C11="Interest Only",0,D237-F237)</f>
        <v/>
      </c>
      <c r="F237" s="3">
        <f>C237*Calculator!C8/12</f>
        <v/>
      </c>
      <c r="G237" s="3">
        <f>C237-E237</f>
        <v/>
      </c>
      <c r="H237" s="3">
        <f>H236+F237</f>
        <v/>
      </c>
      <c r="I237" s="3">
        <f>IF(Calculator!C11="Balloon",IF(A237=Calculator!C9*12,Calculator!C31,0),0)</f>
        <v/>
      </c>
    </row>
    <row r="238">
      <c r="A238">
        <f>A237+1</f>
        <v/>
      </c>
      <c r="B238" s="6">
        <f>EDATE(B237,1)</f>
        <v/>
      </c>
      <c r="C238" s="3">
        <f>G237</f>
        <v/>
      </c>
      <c r="D238" s="3">
        <f>IF(Calculator!C11="Standard",ABS(Calculator!C26),IF(Calculator!C11="Interest Only",C238*Calculator!C8/12,ABS(Calculator!C26)))</f>
        <v/>
      </c>
      <c r="E238" s="3">
        <f>IF(Calculator!C11="Interest Only",0,D238-F238)</f>
        <v/>
      </c>
      <c r="F238" s="3">
        <f>C238*Calculator!C8/12</f>
        <v/>
      </c>
      <c r="G238" s="3">
        <f>C238-E238</f>
        <v/>
      </c>
      <c r="H238" s="3">
        <f>H237+F238</f>
        <v/>
      </c>
      <c r="I238" s="3">
        <f>IF(Calculator!C11="Balloon",IF(A238=Calculator!C9*12,Calculator!C31,0),0)</f>
        <v/>
      </c>
    </row>
    <row r="239">
      <c r="A239">
        <f>A238+1</f>
        <v/>
      </c>
      <c r="B239" s="6">
        <f>EDATE(B238,1)</f>
        <v/>
      </c>
      <c r="C239" s="3">
        <f>G238</f>
        <v/>
      </c>
      <c r="D239" s="3">
        <f>IF(Calculator!C11="Standard",ABS(Calculator!C26),IF(Calculator!C11="Interest Only",C239*Calculator!C8/12,ABS(Calculator!C26)))</f>
        <v/>
      </c>
      <c r="E239" s="3">
        <f>IF(Calculator!C11="Interest Only",0,D239-F239)</f>
        <v/>
      </c>
      <c r="F239" s="3">
        <f>C239*Calculator!C8/12</f>
        <v/>
      </c>
      <c r="G239" s="3">
        <f>C239-E239</f>
        <v/>
      </c>
      <c r="H239" s="3">
        <f>H238+F239</f>
        <v/>
      </c>
      <c r="I239" s="3">
        <f>IF(Calculator!C11="Balloon",IF(A239=Calculator!C9*12,Calculator!C31,0),0)</f>
        <v/>
      </c>
    </row>
    <row r="240">
      <c r="A240">
        <f>A239+1</f>
        <v/>
      </c>
      <c r="B240" s="6">
        <f>EDATE(B239,1)</f>
        <v/>
      </c>
      <c r="C240" s="3">
        <f>G239</f>
        <v/>
      </c>
      <c r="D240" s="3">
        <f>IF(Calculator!C11="Standard",ABS(Calculator!C26),IF(Calculator!C11="Interest Only",C240*Calculator!C8/12,ABS(Calculator!C26)))</f>
        <v/>
      </c>
      <c r="E240" s="3">
        <f>IF(Calculator!C11="Interest Only",0,D240-F240)</f>
        <v/>
      </c>
      <c r="F240" s="3">
        <f>C240*Calculator!C8/12</f>
        <v/>
      </c>
      <c r="G240" s="3">
        <f>C240-E240</f>
        <v/>
      </c>
      <c r="H240" s="3">
        <f>H239+F240</f>
        <v/>
      </c>
      <c r="I240" s="3">
        <f>IF(Calculator!C11="Balloon",IF(A240=Calculator!C9*12,Calculator!C31,0),0)</f>
        <v/>
      </c>
    </row>
    <row r="241">
      <c r="A241">
        <f>A240+1</f>
        <v/>
      </c>
      <c r="B241" s="6">
        <f>EDATE(B240,1)</f>
        <v/>
      </c>
      <c r="C241" s="3">
        <f>G240</f>
        <v/>
      </c>
      <c r="D241" s="3">
        <f>IF(Calculator!C11="Standard",ABS(Calculator!C26),IF(Calculator!C11="Interest Only",C241*Calculator!C8/12,ABS(Calculator!C26)))</f>
        <v/>
      </c>
      <c r="E241" s="3">
        <f>IF(Calculator!C11="Interest Only",0,D241-F241)</f>
        <v/>
      </c>
      <c r="F241" s="3">
        <f>C241*Calculator!C8/12</f>
        <v/>
      </c>
      <c r="G241" s="3">
        <f>C241-E241</f>
        <v/>
      </c>
      <c r="H241" s="3">
        <f>H240+F241</f>
        <v/>
      </c>
      <c r="I241" s="3">
        <f>IF(Calculator!C11="Balloon",IF(A241=Calculator!C9*12,Calculator!C31,0),0)</f>
        <v/>
      </c>
    </row>
    <row r="242">
      <c r="A242">
        <f>A241+1</f>
        <v/>
      </c>
      <c r="B242" s="6">
        <f>EDATE(B241,1)</f>
        <v/>
      </c>
      <c r="C242" s="3">
        <f>G241</f>
        <v/>
      </c>
      <c r="D242" s="3">
        <f>IF(Calculator!C11="Standard",ABS(Calculator!C26),IF(Calculator!C11="Interest Only",C242*Calculator!C8/12,ABS(Calculator!C26)))</f>
        <v/>
      </c>
      <c r="E242" s="3">
        <f>IF(Calculator!C11="Interest Only",0,D242-F242)</f>
        <v/>
      </c>
      <c r="F242" s="3">
        <f>C242*Calculator!C8/12</f>
        <v/>
      </c>
      <c r="G242" s="3">
        <f>C242-E242</f>
        <v/>
      </c>
      <c r="H242" s="3">
        <f>H241+F242</f>
        <v/>
      </c>
      <c r="I242" s="3">
        <f>IF(Calculator!C11="Balloon",IF(A242=Calculator!C9*12,Calculator!C31,0),0)</f>
        <v/>
      </c>
    </row>
    <row r="243">
      <c r="A243">
        <f>A242+1</f>
        <v/>
      </c>
      <c r="B243" s="6">
        <f>EDATE(B242,1)</f>
        <v/>
      </c>
      <c r="C243" s="3">
        <f>G242</f>
        <v/>
      </c>
      <c r="D243" s="3">
        <f>IF(Calculator!C11="Standard",ABS(Calculator!C26),IF(Calculator!C11="Interest Only",C243*Calculator!C8/12,ABS(Calculator!C26)))</f>
        <v/>
      </c>
      <c r="E243" s="3">
        <f>IF(Calculator!C11="Interest Only",0,D243-F243)</f>
        <v/>
      </c>
      <c r="F243" s="3">
        <f>C243*Calculator!C8/12</f>
        <v/>
      </c>
      <c r="G243" s="3">
        <f>C243-E243</f>
        <v/>
      </c>
      <c r="H243" s="3">
        <f>H242+F243</f>
        <v/>
      </c>
      <c r="I243" s="3">
        <f>IF(Calculator!C11="Balloon",IF(A243=Calculator!C9*12,Calculator!C31,0),0)</f>
        <v/>
      </c>
    </row>
    <row r="244">
      <c r="A244">
        <f>A243+1</f>
        <v/>
      </c>
      <c r="B244" s="6">
        <f>EDATE(B243,1)</f>
        <v/>
      </c>
      <c r="C244" s="3">
        <f>G243</f>
        <v/>
      </c>
      <c r="D244" s="3">
        <f>IF(Calculator!C11="Standard",ABS(Calculator!C26),IF(Calculator!C11="Interest Only",C244*Calculator!C8/12,ABS(Calculator!C26)))</f>
        <v/>
      </c>
      <c r="E244" s="3">
        <f>IF(Calculator!C11="Interest Only",0,D244-F244)</f>
        <v/>
      </c>
      <c r="F244" s="3">
        <f>C244*Calculator!C8/12</f>
        <v/>
      </c>
      <c r="G244" s="3">
        <f>C244-E244</f>
        <v/>
      </c>
      <c r="H244" s="3">
        <f>H243+F244</f>
        <v/>
      </c>
      <c r="I244" s="3">
        <f>IF(Calculator!C11="Balloon",IF(A244=Calculator!C9*12,Calculator!C31,0),0)</f>
        <v/>
      </c>
    </row>
    <row r="245">
      <c r="A245">
        <f>A244+1</f>
        <v/>
      </c>
      <c r="B245" s="6">
        <f>EDATE(B244,1)</f>
        <v/>
      </c>
      <c r="C245" s="3">
        <f>G244</f>
        <v/>
      </c>
      <c r="D245" s="3">
        <f>IF(Calculator!C11="Standard",ABS(Calculator!C26),IF(Calculator!C11="Interest Only",C245*Calculator!C8/12,ABS(Calculator!C26)))</f>
        <v/>
      </c>
      <c r="E245" s="3">
        <f>IF(Calculator!C11="Interest Only",0,D245-F245)</f>
        <v/>
      </c>
      <c r="F245" s="3">
        <f>C245*Calculator!C8/12</f>
        <v/>
      </c>
      <c r="G245" s="3">
        <f>C245-E245</f>
        <v/>
      </c>
      <c r="H245" s="3">
        <f>H244+F245</f>
        <v/>
      </c>
      <c r="I245" s="3">
        <f>IF(Calculator!C11="Balloon",IF(A245=Calculator!C9*12,Calculator!C31,0),0)</f>
        <v/>
      </c>
    </row>
    <row r="246">
      <c r="A246">
        <f>A245+1</f>
        <v/>
      </c>
      <c r="B246" s="6">
        <f>EDATE(B245,1)</f>
        <v/>
      </c>
      <c r="C246" s="3">
        <f>G245</f>
        <v/>
      </c>
      <c r="D246" s="3">
        <f>IF(Calculator!C11="Standard",ABS(Calculator!C26),IF(Calculator!C11="Interest Only",C246*Calculator!C8/12,ABS(Calculator!C26)))</f>
        <v/>
      </c>
      <c r="E246" s="3">
        <f>IF(Calculator!C11="Interest Only",0,D246-F246)</f>
        <v/>
      </c>
      <c r="F246" s="3">
        <f>C246*Calculator!C8/12</f>
        <v/>
      </c>
      <c r="G246" s="3">
        <f>C246-E246</f>
        <v/>
      </c>
      <c r="H246" s="3">
        <f>H245+F246</f>
        <v/>
      </c>
      <c r="I246" s="3">
        <f>IF(Calculator!C11="Balloon",IF(A246=Calculator!C9*12,Calculator!C31,0),0)</f>
        <v/>
      </c>
    </row>
    <row r="247">
      <c r="A247">
        <f>A246+1</f>
        <v/>
      </c>
      <c r="B247" s="6">
        <f>EDATE(B246,1)</f>
        <v/>
      </c>
      <c r="C247" s="3">
        <f>G246</f>
        <v/>
      </c>
      <c r="D247" s="3">
        <f>IF(Calculator!C11="Standard",ABS(Calculator!C26),IF(Calculator!C11="Interest Only",C247*Calculator!C8/12,ABS(Calculator!C26)))</f>
        <v/>
      </c>
      <c r="E247" s="3">
        <f>IF(Calculator!C11="Interest Only",0,D247-F247)</f>
        <v/>
      </c>
      <c r="F247" s="3">
        <f>C247*Calculator!C8/12</f>
        <v/>
      </c>
      <c r="G247" s="3">
        <f>C247-E247</f>
        <v/>
      </c>
      <c r="H247" s="3">
        <f>H246+F247</f>
        <v/>
      </c>
      <c r="I247" s="3">
        <f>IF(Calculator!C11="Balloon",IF(A247=Calculator!C9*12,Calculator!C31,0),0)</f>
        <v/>
      </c>
    </row>
    <row r="248">
      <c r="A248">
        <f>A247+1</f>
        <v/>
      </c>
      <c r="B248" s="6">
        <f>EDATE(B247,1)</f>
        <v/>
      </c>
      <c r="C248" s="3">
        <f>G247</f>
        <v/>
      </c>
      <c r="D248" s="3">
        <f>IF(Calculator!C11="Standard",ABS(Calculator!C26),IF(Calculator!C11="Interest Only",C248*Calculator!C8/12,ABS(Calculator!C26)))</f>
        <v/>
      </c>
      <c r="E248" s="3">
        <f>IF(Calculator!C11="Interest Only",0,D248-F248)</f>
        <v/>
      </c>
      <c r="F248" s="3">
        <f>C248*Calculator!C8/12</f>
        <v/>
      </c>
      <c r="G248" s="3">
        <f>C248-E248</f>
        <v/>
      </c>
      <c r="H248" s="3">
        <f>H247+F248</f>
        <v/>
      </c>
      <c r="I248" s="3">
        <f>IF(Calculator!C11="Balloon",IF(A248=Calculator!C9*12,Calculator!C31,0),0)</f>
        <v/>
      </c>
    </row>
    <row r="249">
      <c r="A249">
        <f>A248+1</f>
        <v/>
      </c>
      <c r="B249" s="6">
        <f>EDATE(B248,1)</f>
        <v/>
      </c>
      <c r="C249" s="3">
        <f>G248</f>
        <v/>
      </c>
      <c r="D249" s="3">
        <f>IF(Calculator!C11="Standard",ABS(Calculator!C26),IF(Calculator!C11="Interest Only",C249*Calculator!C8/12,ABS(Calculator!C26)))</f>
        <v/>
      </c>
      <c r="E249" s="3">
        <f>IF(Calculator!C11="Interest Only",0,D249-F249)</f>
        <v/>
      </c>
      <c r="F249" s="3">
        <f>C249*Calculator!C8/12</f>
        <v/>
      </c>
      <c r="G249" s="3">
        <f>C249-E249</f>
        <v/>
      </c>
      <c r="H249" s="3">
        <f>H248+F249</f>
        <v/>
      </c>
      <c r="I249" s="3">
        <f>IF(Calculator!C11="Balloon",IF(A249=Calculator!C9*12,Calculator!C31,0),0)</f>
        <v/>
      </c>
    </row>
    <row r="250">
      <c r="A250">
        <f>A249+1</f>
        <v/>
      </c>
      <c r="B250" s="6">
        <f>EDATE(B249,1)</f>
        <v/>
      </c>
      <c r="C250" s="3">
        <f>G249</f>
        <v/>
      </c>
      <c r="D250" s="3">
        <f>IF(Calculator!C11="Standard",ABS(Calculator!C26),IF(Calculator!C11="Interest Only",C250*Calculator!C8/12,ABS(Calculator!C26)))</f>
        <v/>
      </c>
      <c r="E250" s="3">
        <f>IF(Calculator!C11="Interest Only",0,D250-F250)</f>
        <v/>
      </c>
      <c r="F250" s="3">
        <f>C250*Calculator!C8/12</f>
        <v/>
      </c>
      <c r="G250" s="3">
        <f>C250-E250</f>
        <v/>
      </c>
      <c r="H250" s="3">
        <f>H249+F250</f>
        <v/>
      </c>
      <c r="I250" s="3">
        <f>IF(Calculator!C11="Balloon",IF(A250=Calculator!C9*12,Calculator!C31,0),0)</f>
        <v/>
      </c>
    </row>
    <row r="251">
      <c r="A251">
        <f>A250+1</f>
        <v/>
      </c>
      <c r="B251" s="6">
        <f>EDATE(B250,1)</f>
        <v/>
      </c>
      <c r="C251" s="3">
        <f>G250</f>
        <v/>
      </c>
      <c r="D251" s="3">
        <f>IF(Calculator!C11="Standard",ABS(Calculator!C26),IF(Calculator!C11="Interest Only",C251*Calculator!C8/12,ABS(Calculator!C26)))</f>
        <v/>
      </c>
      <c r="E251" s="3">
        <f>IF(Calculator!C11="Interest Only",0,D251-F251)</f>
        <v/>
      </c>
      <c r="F251" s="3">
        <f>C251*Calculator!C8/12</f>
        <v/>
      </c>
      <c r="G251" s="3">
        <f>C251-E251</f>
        <v/>
      </c>
      <c r="H251" s="3">
        <f>H250+F251</f>
        <v/>
      </c>
      <c r="I251" s="3">
        <f>IF(Calculator!C11="Balloon",IF(A251=Calculator!C9*12,Calculator!C31,0),0)</f>
        <v/>
      </c>
    </row>
    <row r="252">
      <c r="A252">
        <f>A251+1</f>
        <v/>
      </c>
      <c r="B252" s="6">
        <f>EDATE(B251,1)</f>
        <v/>
      </c>
      <c r="C252" s="3">
        <f>G251</f>
        <v/>
      </c>
      <c r="D252" s="3">
        <f>IF(Calculator!C11="Standard",ABS(Calculator!C26),IF(Calculator!C11="Interest Only",C252*Calculator!C8/12,ABS(Calculator!C26)))</f>
        <v/>
      </c>
      <c r="E252" s="3">
        <f>IF(Calculator!C11="Interest Only",0,D252-F252)</f>
        <v/>
      </c>
      <c r="F252" s="3">
        <f>C252*Calculator!C8/12</f>
        <v/>
      </c>
      <c r="G252" s="3">
        <f>C252-E252</f>
        <v/>
      </c>
      <c r="H252" s="3">
        <f>H251+F252</f>
        <v/>
      </c>
      <c r="I252" s="3">
        <f>IF(Calculator!C11="Balloon",IF(A252=Calculator!C9*12,Calculator!C31,0),0)</f>
        <v/>
      </c>
    </row>
    <row r="253">
      <c r="A253">
        <f>A252+1</f>
        <v/>
      </c>
      <c r="B253" s="6">
        <f>EDATE(B252,1)</f>
        <v/>
      </c>
      <c r="C253" s="3">
        <f>G252</f>
        <v/>
      </c>
      <c r="D253" s="3">
        <f>IF(Calculator!C11="Standard",ABS(Calculator!C26),IF(Calculator!C11="Interest Only",C253*Calculator!C8/12,ABS(Calculator!C26)))</f>
        <v/>
      </c>
      <c r="E253" s="3">
        <f>IF(Calculator!C11="Interest Only",0,D253-F253)</f>
        <v/>
      </c>
      <c r="F253" s="3">
        <f>C253*Calculator!C8/12</f>
        <v/>
      </c>
      <c r="G253" s="3">
        <f>C253-E253</f>
        <v/>
      </c>
      <c r="H253" s="3">
        <f>H252+F253</f>
        <v/>
      </c>
      <c r="I253" s="3">
        <f>IF(Calculator!C11="Balloon",IF(A253=Calculator!C9*12,Calculator!C31,0),0)</f>
        <v/>
      </c>
    </row>
    <row r="254">
      <c r="A254">
        <f>A253+1</f>
        <v/>
      </c>
      <c r="B254" s="6">
        <f>EDATE(B253,1)</f>
        <v/>
      </c>
      <c r="C254" s="3">
        <f>G253</f>
        <v/>
      </c>
      <c r="D254" s="3">
        <f>IF(Calculator!C11="Standard",ABS(Calculator!C26),IF(Calculator!C11="Interest Only",C254*Calculator!C8/12,ABS(Calculator!C26)))</f>
        <v/>
      </c>
      <c r="E254" s="3">
        <f>IF(Calculator!C11="Interest Only",0,D254-F254)</f>
        <v/>
      </c>
      <c r="F254" s="3">
        <f>C254*Calculator!C8/12</f>
        <v/>
      </c>
      <c r="G254" s="3">
        <f>C254-E254</f>
        <v/>
      </c>
      <c r="H254" s="3">
        <f>H253+F254</f>
        <v/>
      </c>
      <c r="I254" s="3">
        <f>IF(Calculator!C11="Balloon",IF(A254=Calculator!C9*12,Calculator!C31,0),0)</f>
        <v/>
      </c>
    </row>
    <row r="255">
      <c r="A255">
        <f>A254+1</f>
        <v/>
      </c>
      <c r="B255" s="6">
        <f>EDATE(B254,1)</f>
        <v/>
      </c>
      <c r="C255" s="3">
        <f>G254</f>
        <v/>
      </c>
      <c r="D255" s="3">
        <f>IF(Calculator!C11="Standard",ABS(Calculator!C26),IF(Calculator!C11="Interest Only",C255*Calculator!C8/12,ABS(Calculator!C26)))</f>
        <v/>
      </c>
      <c r="E255" s="3">
        <f>IF(Calculator!C11="Interest Only",0,D255-F255)</f>
        <v/>
      </c>
      <c r="F255" s="3">
        <f>C255*Calculator!C8/12</f>
        <v/>
      </c>
      <c r="G255" s="3">
        <f>C255-E255</f>
        <v/>
      </c>
      <c r="H255" s="3">
        <f>H254+F255</f>
        <v/>
      </c>
      <c r="I255" s="3">
        <f>IF(Calculator!C11="Balloon",IF(A255=Calculator!C9*12,Calculator!C31,0),0)</f>
        <v/>
      </c>
    </row>
    <row r="256">
      <c r="A256">
        <f>A255+1</f>
        <v/>
      </c>
      <c r="B256" s="6">
        <f>EDATE(B255,1)</f>
        <v/>
      </c>
      <c r="C256" s="3">
        <f>G255</f>
        <v/>
      </c>
      <c r="D256" s="3">
        <f>IF(Calculator!C11="Standard",ABS(Calculator!C26),IF(Calculator!C11="Interest Only",C256*Calculator!C8/12,ABS(Calculator!C26)))</f>
        <v/>
      </c>
      <c r="E256" s="3">
        <f>IF(Calculator!C11="Interest Only",0,D256-F256)</f>
        <v/>
      </c>
      <c r="F256" s="3">
        <f>C256*Calculator!C8/12</f>
        <v/>
      </c>
      <c r="G256" s="3">
        <f>C256-E256</f>
        <v/>
      </c>
      <c r="H256" s="3">
        <f>H255+F256</f>
        <v/>
      </c>
      <c r="I256" s="3">
        <f>IF(Calculator!C11="Balloon",IF(A256=Calculator!C9*12,Calculator!C31,0),0)</f>
        <v/>
      </c>
    </row>
    <row r="257">
      <c r="A257">
        <f>A256+1</f>
        <v/>
      </c>
      <c r="B257" s="6">
        <f>EDATE(B256,1)</f>
        <v/>
      </c>
      <c r="C257" s="3">
        <f>G256</f>
        <v/>
      </c>
      <c r="D257" s="3">
        <f>IF(Calculator!C11="Standard",ABS(Calculator!C26),IF(Calculator!C11="Interest Only",C257*Calculator!C8/12,ABS(Calculator!C26)))</f>
        <v/>
      </c>
      <c r="E257" s="3">
        <f>IF(Calculator!C11="Interest Only",0,D257-F257)</f>
        <v/>
      </c>
      <c r="F257" s="3">
        <f>C257*Calculator!C8/12</f>
        <v/>
      </c>
      <c r="G257" s="3">
        <f>C257-E257</f>
        <v/>
      </c>
      <c r="H257" s="3">
        <f>H256+F257</f>
        <v/>
      </c>
      <c r="I257" s="3">
        <f>IF(Calculator!C11="Balloon",IF(A257=Calculator!C9*12,Calculator!C31,0),0)</f>
        <v/>
      </c>
    </row>
    <row r="258">
      <c r="A258">
        <f>A257+1</f>
        <v/>
      </c>
      <c r="B258" s="6">
        <f>EDATE(B257,1)</f>
        <v/>
      </c>
      <c r="C258" s="3">
        <f>G257</f>
        <v/>
      </c>
      <c r="D258" s="3">
        <f>IF(Calculator!C11="Standard",ABS(Calculator!C26),IF(Calculator!C11="Interest Only",C258*Calculator!C8/12,ABS(Calculator!C26)))</f>
        <v/>
      </c>
      <c r="E258" s="3">
        <f>IF(Calculator!C11="Interest Only",0,D258-F258)</f>
        <v/>
      </c>
      <c r="F258" s="3">
        <f>C258*Calculator!C8/12</f>
        <v/>
      </c>
      <c r="G258" s="3">
        <f>C258-E258</f>
        <v/>
      </c>
      <c r="H258" s="3">
        <f>H257+F258</f>
        <v/>
      </c>
      <c r="I258" s="3">
        <f>IF(Calculator!C11="Balloon",IF(A258=Calculator!C9*12,Calculator!C31,0),0)</f>
        <v/>
      </c>
    </row>
    <row r="259">
      <c r="A259">
        <f>A258+1</f>
        <v/>
      </c>
      <c r="B259" s="6">
        <f>EDATE(B258,1)</f>
        <v/>
      </c>
      <c r="C259" s="3">
        <f>G258</f>
        <v/>
      </c>
      <c r="D259" s="3">
        <f>IF(Calculator!C11="Standard",ABS(Calculator!C26),IF(Calculator!C11="Interest Only",C259*Calculator!C8/12,ABS(Calculator!C26)))</f>
        <v/>
      </c>
      <c r="E259" s="3">
        <f>IF(Calculator!C11="Interest Only",0,D259-F259)</f>
        <v/>
      </c>
      <c r="F259" s="3">
        <f>C259*Calculator!C8/12</f>
        <v/>
      </c>
      <c r="G259" s="3">
        <f>C259-E259</f>
        <v/>
      </c>
      <c r="H259" s="3">
        <f>H258+F259</f>
        <v/>
      </c>
      <c r="I259" s="3">
        <f>IF(Calculator!C11="Balloon",IF(A259=Calculator!C9*12,Calculator!C31,0),0)</f>
        <v/>
      </c>
    </row>
    <row r="260">
      <c r="A260">
        <f>A259+1</f>
        <v/>
      </c>
      <c r="B260" s="6">
        <f>EDATE(B259,1)</f>
        <v/>
      </c>
      <c r="C260" s="3">
        <f>G259</f>
        <v/>
      </c>
      <c r="D260" s="3">
        <f>IF(Calculator!C11="Standard",ABS(Calculator!C26),IF(Calculator!C11="Interest Only",C260*Calculator!C8/12,ABS(Calculator!C26)))</f>
        <v/>
      </c>
      <c r="E260" s="3">
        <f>IF(Calculator!C11="Interest Only",0,D260-F260)</f>
        <v/>
      </c>
      <c r="F260" s="3">
        <f>C260*Calculator!C8/12</f>
        <v/>
      </c>
      <c r="G260" s="3">
        <f>C260-E260</f>
        <v/>
      </c>
      <c r="H260" s="3">
        <f>H259+F260</f>
        <v/>
      </c>
      <c r="I260" s="3">
        <f>IF(Calculator!C11="Balloon",IF(A260=Calculator!C9*12,Calculator!C31,0),0)</f>
        <v/>
      </c>
    </row>
    <row r="261">
      <c r="A261">
        <f>A260+1</f>
        <v/>
      </c>
      <c r="B261" s="6">
        <f>EDATE(B260,1)</f>
        <v/>
      </c>
      <c r="C261" s="3">
        <f>G260</f>
        <v/>
      </c>
      <c r="D261" s="3">
        <f>IF(Calculator!C11="Standard",ABS(Calculator!C26),IF(Calculator!C11="Interest Only",C261*Calculator!C8/12,ABS(Calculator!C26)))</f>
        <v/>
      </c>
      <c r="E261" s="3">
        <f>IF(Calculator!C11="Interest Only",0,D261-F261)</f>
        <v/>
      </c>
      <c r="F261" s="3">
        <f>C261*Calculator!C8/12</f>
        <v/>
      </c>
      <c r="G261" s="3">
        <f>C261-E261</f>
        <v/>
      </c>
      <c r="H261" s="3">
        <f>H260+F261</f>
        <v/>
      </c>
      <c r="I261" s="3">
        <f>IF(Calculator!C11="Balloon",IF(A261=Calculator!C9*12,Calculator!C31,0),0)</f>
        <v/>
      </c>
    </row>
    <row r="262">
      <c r="A262">
        <f>A261+1</f>
        <v/>
      </c>
      <c r="B262" s="6">
        <f>EDATE(B261,1)</f>
        <v/>
      </c>
      <c r="C262" s="3">
        <f>G261</f>
        <v/>
      </c>
      <c r="D262" s="3">
        <f>IF(Calculator!C11="Standard",ABS(Calculator!C26),IF(Calculator!C11="Interest Only",C262*Calculator!C8/12,ABS(Calculator!C26)))</f>
        <v/>
      </c>
      <c r="E262" s="3">
        <f>IF(Calculator!C11="Interest Only",0,D262-F262)</f>
        <v/>
      </c>
      <c r="F262" s="3">
        <f>C262*Calculator!C8/12</f>
        <v/>
      </c>
      <c r="G262" s="3">
        <f>C262-E262</f>
        <v/>
      </c>
      <c r="H262" s="3">
        <f>H261+F262</f>
        <v/>
      </c>
      <c r="I262" s="3">
        <f>IF(Calculator!C11="Balloon",IF(A262=Calculator!C9*12,Calculator!C31,0),0)</f>
        <v/>
      </c>
    </row>
    <row r="263">
      <c r="A263">
        <f>A262+1</f>
        <v/>
      </c>
      <c r="B263" s="6">
        <f>EDATE(B262,1)</f>
        <v/>
      </c>
      <c r="C263" s="3">
        <f>G262</f>
        <v/>
      </c>
      <c r="D263" s="3">
        <f>IF(Calculator!C11="Standard",ABS(Calculator!C26),IF(Calculator!C11="Interest Only",C263*Calculator!C8/12,ABS(Calculator!C26)))</f>
        <v/>
      </c>
      <c r="E263" s="3">
        <f>IF(Calculator!C11="Interest Only",0,D263-F263)</f>
        <v/>
      </c>
      <c r="F263" s="3">
        <f>C263*Calculator!C8/12</f>
        <v/>
      </c>
      <c r="G263" s="3">
        <f>C263-E263</f>
        <v/>
      </c>
      <c r="H263" s="3">
        <f>H262+F263</f>
        <v/>
      </c>
      <c r="I263" s="3">
        <f>IF(Calculator!C11="Balloon",IF(A263=Calculator!C9*12,Calculator!C31,0),0)</f>
        <v/>
      </c>
    </row>
    <row r="264">
      <c r="A264">
        <f>A263+1</f>
        <v/>
      </c>
      <c r="B264" s="6">
        <f>EDATE(B263,1)</f>
        <v/>
      </c>
      <c r="C264" s="3">
        <f>G263</f>
        <v/>
      </c>
      <c r="D264" s="3">
        <f>IF(Calculator!C11="Standard",ABS(Calculator!C26),IF(Calculator!C11="Interest Only",C264*Calculator!C8/12,ABS(Calculator!C26)))</f>
        <v/>
      </c>
      <c r="E264" s="3">
        <f>IF(Calculator!C11="Interest Only",0,D264-F264)</f>
        <v/>
      </c>
      <c r="F264" s="3">
        <f>C264*Calculator!C8/12</f>
        <v/>
      </c>
      <c r="G264" s="3">
        <f>C264-E264</f>
        <v/>
      </c>
      <c r="H264" s="3">
        <f>H263+F264</f>
        <v/>
      </c>
      <c r="I264" s="3">
        <f>IF(Calculator!C11="Balloon",IF(A264=Calculator!C9*12,Calculator!C31,0),0)</f>
        <v/>
      </c>
    </row>
    <row r="265">
      <c r="A265">
        <f>A264+1</f>
        <v/>
      </c>
      <c r="B265" s="6">
        <f>EDATE(B264,1)</f>
        <v/>
      </c>
      <c r="C265" s="3">
        <f>G264</f>
        <v/>
      </c>
      <c r="D265" s="3">
        <f>IF(Calculator!C11="Standard",ABS(Calculator!C26),IF(Calculator!C11="Interest Only",C265*Calculator!C8/12,ABS(Calculator!C26)))</f>
        <v/>
      </c>
      <c r="E265" s="3">
        <f>IF(Calculator!C11="Interest Only",0,D265-F265)</f>
        <v/>
      </c>
      <c r="F265" s="3">
        <f>C265*Calculator!C8/12</f>
        <v/>
      </c>
      <c r="G265" s="3">
        <f>C265-E265</f>
        <v/>
      </c>
      <c r="H265" s="3">
        <f>H264+F265</f>
        <v/>
      </c>
      <c r="I265" s="3">
        <f>IF(Calculator!C11="Balloon",IF(A265=Calculator!C9*12,Calculator!C31,0),0)</f>
        <v/>
      </c>
    </row>
    <row r="266">
      <c r="A266">
        <f>A265+1</f>
        <v/>
      </c>
      <c r="B266" s="6">
        <f>EDATE(B265,1)</f>
        <v/>
      </c>
      <c r="C266" s="3">
        <f>G265</f>
        <v/>
      </c>
      <c r="D266" s="3">
        <f>IF(Calculator!C11="Standard",ABS(Calculator!C26),IF(Calculator!C11="Interest Only",C266*Calculator!C8/12,ABS(Calculator!C26)))</f>
        <v/>
      </c>
      <c r="E266" s="3">
        <f>IF(Calculator!C11="Interest Only",0,D266-F266)</f>
        <v/>
      </c>
      <c r="F266" s="3">
        <f>C266*Calculator!C8/12</f>
        <v/>
      </c>
      <c r="G266" s="3">
        <f>C266-E266</f>
        <v/>
      </c>
      <c r="H266" s="3">
        <f>H265+F266</f>
        <v/>
      </c>
      <c r="I266" s="3">
        <f>IF(Calculator!C11="Balloon",IF(A266=Calculator!C9*12,Calculator!C31,0),0)</f>
        <v/>
      </c>
    </row>
    <row r="267">
      <c r="A267">
        <f>A266+1</f>
        <v/>
      </c>
      <c r="B267" s="6">
        <f>EDATE(B266,1)</f>
        <v/>
      </c>
      <c r="C267" s="3">
        <f>G266</f>
        <v/>
      </c>
      <c r="D267" s="3">
        <f>IF(Calculator!C11="Standard",ABS(Calculator!C26),IF(Calculator!C11="Interest Only",C267*Calculator!C8/12,ABS(Calculator!C26)))</f>
        <v/>
      </c>
      <c r="E267" s="3">
        <f>IF(Calculator!C11="Interest Only",0,D267-F267)</f>
        <v/>
      </c>
      <c r="F267" s="3">
        <f>C267*Calculator!C8/12</f>
        <v/>
      </c>
      <c r="G267" s="3">
        <f>C267-E267</f>
        <v/>
      </c>
      <c r="H267" s="3">
        <f>H266+F267</f>
        <v/>
      </c>
      <c r="I267" s="3">
        <f>IF(Calculator!C11="Balloon",IF(A267=Calculator!C9*12,Calculator!C31,0),0)</f>
        <v/>
      </c>
    </row>
    <row r="268">
      <c r="A268">
        <f>A267+1</f>
        <v/>
      </c>
      <c r="B268" s="6">
        <f>EDATE(B267,1)</f>
        <v/>
      </c>
      <c r="C268" s="3">
        <f>G267</f>
        <v/>
      </c>
      <c r="D268" s="3">
        <f>IF(Calculator!C11="Standard",ABS(Calculator!C26),IF(Calculator!C11="Interest Only",C268*Calculator!C8/12,ABS(Calculator!C26)))</f>
        <v/>
      </c>
      <c r="E268" s="3">
        <f>IF(Calculator!C11="Interest Only",0,D268-F268)</f>
        <v/>
      </c>
      <c r="F268" s="3">
        <f>C268*Calculator!C8/12</f>
        <v/>
      </c>
      <c r="G268" s="3">
        <f>C268-E268</f>
        <v/>
      </c>
      <c r="H268" s="3">
        <f>H267+F268</f>
        <v/>
      </c>
      <c r="I268" s="3">
        <f>IF(Calculator!C11="Balloon",IF(A268=Calculator!C9*12,Calculator!C31,0),0)</f>
        <v/>
      </c>
    </row>
    <row r="269">
      <c r="A269">
        <f>A268+1</f>
        <v/>
      </c>
      <c r="B269" s="6">
        <f>EDATE(B268,1)</f>
        <v/>
      </c>
      <c r="C269" s="3">
        <f>G268</f>
        <v/>
      </c>
      <c r="D269" s="3">
        <f>IF(Calculator!C11="Standard",ABS(Calculator!C26),IF(Calculator!C11="Interest Only",C269*Calculator!C8/12,ABS(Calculator!C26)))</f>
        <v/>
      </c>
      <c r="E269" s="3">
        <f>IF(Calculator!C11="Interest Only",0,D269-F269)</f>
        <v/>
      </c>
      <c r="F269" s="3">
        <f>C269*Calculator!C8/12</f>
        <v/>
      </c>
      <c r="G269" s="3">
        <f>C269-E269</f>
        <v/>
      </c>
      <c r="H269" s="3">
        <f>H268+F269</f>
        <v/>
      </c>
      <c r="I269" s="3">
        <f>IF(Calculator!C11="Balloon",IF(A269=Calculator!C9*12,Calculator!C31,0),0)</f>
        <v/>
      </c>
    </row>
    <row r="270">
      <c r="A270">
        <f>A269+1</f>
        <v/>
      </c>
      <c r="B270" s="6">
        <f>EDATE(B269,1)</f>
        <v/>
      </c>
      <c r="C270" s="3">
        <f>G269</f>
        <v/>
      </c>
      <c r="D270" s="3">
        <f>IF(Calculator!C11="Standard",ABS(Calculator!C26),IF(Calculator!C11="Interest Only",C270*Calculator!C8/12,ABS(Calculator!C26)))</f>
        <v/>
      </c>
      <c r="E270" s="3">
        <f>IF(Calculator!C11="Interest Only",0,D270-F270)</f>
        <v/>
      </c>
      <c r="F270" s="3">
        <f>C270*Calculator!C8/12</f>
        <v/>
      </c>
      <c r="G270" s="3">
        <f>C270-E270</f>
        <v/>
      </c>
      <c r="H270" s="3">
        <f>H269+F270</f>
        <v/>
      </c>
      <c r="I270" s="3">
        <f>IF(Calculator!C11="Balloon",IF(A270=Calculator!C9*12,Calculator!C31,0),0)</f>
        <v/>
      </c>
    </row>
    <row r="271">
      <c r="A271">
        <f>A270+1</f>
        <v/>
      </c>
      <c r="B271" s="6">
        <f>EDATE(B270,1)</f>
        <v/>
      </c>
      <c r="C271" s="3">
        <f>G270</f>
        <v/>
      </c>
      <c r="D271" s="3">
        <f>IF(Calculator!C11="Standard",ABS(Calculator!C26),IF(Calculator!C11="Interest Only",C271*Calculator!C8/12,ABS(Calculator!C26)))</f>
        <v/>
      </c>
      <c r="E271" s="3">
        <f>IF(Calculator!C11="Interest Only",0,D271-F271)</f>
        <v/>
      </c>
      <c r="F271" s="3">
        <f>C271*Calculator!C8/12</f>
        <v/>
      </c>
      <c r="G271" s="3">
        <f>C271-E271</f>
        <v/>
      </c>
      <c r="H271" s="3">
        <f>H270+F271</f>
        <v/>
      </c>
      <c r="I271" s="3">
        <f>IF(Calculator!C11="Balloon",IF(A271=Calculator!C9*12,Calculator!C31,0),0)</f>
        <v/>
      </c>
    </row>
    <row r="272">
      <c r="A272">
        <f>A271+1</f>
        <v/>
      </c>
      <c r="B272" s="6">
        <f>EDATE(B271,1)</f>
        <v/>
      </c>
      <c r="C272" s="3">
        <f>G271</f>
        <v/>
      </c>
      <c r="D272" s="3">
        <f>IF(Calculator!C11="Standard",ABS(Calculator!C26),IF(Calculator!C11="Interest Only",C272*Calculator!C8/12,ABS(Calculator!C26)))</f>
        <v/>
      </c>
      <c r="E272" s="3">
        <f>IF(Calculator!C11="Interest Only",0,D272-F272)</f>
        <v/>
      </c>
      <c r="F272" s="3">
        <f>C272*Calculator!C8/12</f>
        <v/>
      </c>
      <c r="G272" s="3">
        <f>C272-E272</f>
        <v/>
      </c>
      <c r="H272" s="3">
        <f>H271+F272</f>
        <v/>
      </c>
      <c r="I272" s="3">
        <f>IF(Calculator!C11="Balloon",IF(A272=Calculator!C9*12,Calculator!C31,0),0)</f>
        <v/>
      </c>
    </row>
    <row r="273">
      <c r="A273">
        <f>A272+1</f>
        <v/>
      </c>
      <c r="B273" s="6">
        <f>EDATE(B272,1)</f>
        <v/>
      </c>
      <c r="C273" s="3">
        <f>G272</f>
        <v/>
      </c>
      <c r="D273" s="3">
        <f>IF(Calculator!C11="Standard",ABS(Calculator!C26),IF(Calculator!C11="Interest Only",C273*Calculator!C8/12,ABS(Calculator!C26)))</f>
        <v/>
      </c>
      <c r="E273" s="3">
        <f>IF(Calculator!C11="Interest Only",0,D273-F273)</f>
        <v/>
      </c>
      <c r="F273" s="3">
        <f>C273*Calculator!C8/12</f>
        <v/>
      </c>
      <c r="G273" s="3">
        <f>C273-E273</f>
        <v/>
      </c>
      <c r="H273" s="3">
        <f>H272+F273</f>
        <v/>
      </c>
      <c r="I273" s="3">
        <f>IF(Calculator!C11="Balloon",IF(A273=Calculator!C9*12,Calculator!C31,0),0)</f>
        <v/>
      </c>
    </row>
    <row r="274">
      <c r="A274">
        <f>A273+1</f>
        <v/>
      </c>
      <c r="B274" s="6">
        <f>EDATE(B273,1)</f>
        <v/>
      </c>
      <c r="C274" s="3">
        <f>G273</f>
        <v/>
      </c>
      <c r="D274" s="3">
        <f>IF(Calculator!C11="Standard",ABS(Calculator!C26),IF(Calculator!C11="Interest Only",C274*Calculator!C8/12,ABS(Calculator!C26)))</f>
        <v/>
      </c>
      <c r="E274" s="3">
        <f>IF(Calculator!C11="Interest Only",0,D274-F274)</f>
        <v/>
      </c>
      <c r="F274" s="3">
        <f>C274*Calculator!C8/12</f>
        <v/>
      </c>
      <c r="G274" s="3">
        <f>C274-E274</f>
        <v/>
      </c>
      <c r="H274" s="3">
        <f>H273+F274</f>
        <v/>
      </c>
      <c r="I274" s="3">
        <f>IF(Calculator!C11="Balloon",IF(A274=Calculator!C9*12,Calculator!C31,0),0)</f>
        <v/>
      </c>
    </row>
    <row r="275">
      <c r="A275">
        <f>A274+1</f>
        <v/>
      </c>
      <c r="B275" s="6">
        <f>EDATE(B274,1)</f>
        <v/>
      </c>
      <c r="C275" s="3">
        <f>G274</f>
        <v/>
      </c>
      <c r="D275" s="3">
        <f>IF(Calculator!C11="Standard",ABS(Calculator!C26),IF(Calculator!C11="Interest Only",C275*Calculator!C8/12,ABS(Calculator!C26)))</f>
        <v/>
      </c>
      <c r="E275" s="3">
        <f>IF(Calculator!C11="Interest Only",0,D275-F275)</f>
        <v/>
      </c>
      <c r="F275" s="3">
        <f>C275*Calculator!C8/12</f>
        <v/>
      </c>
      <c r="G275" s="3">
        <f>C275-E275</f>
        <v/>
      </c>
      <c r="H275" s="3">
        <f>H274+F275</f>
        <v/>
      </c>
      <c r="I275" s="3">
        <f>IF(Calculator!C11="Balloon",IF(A275=Calculator!C9*12,Calculator!C31,0),0)</f>
        <v/>
      </c>
    </row>
    <row r="276">
      <c r="A276">
        <f>A275+1</f>
        <v/>
      </c>
      <c r="B276" s="6">
        <f>EDATE(B275,1)</f>
        <v/>
      </c>
      <c r="C276" s="3">
        <f>G275</f>
        <v/>
      </c>
      <c r="D276" s="3">
        <f>IF(Calculator!C11="Standard",ABS(Calculator!C26),IF(Calculator!C11="Interest Only",C276*Calculator!C8/12,ABS(Calculator!C26)))</f>
        <v/>
      </c>
      <c r="E276" s="3">
        <f>IF(Calculator!C11="Interest Only",0,D276-F276)</f>
        <v/>
      </c>
      <c r="F276" s="3">
        <f>C276*Calculator!C8/12</f>
        <v/>
      </c>
      <c r="G276" s="3">
        <f>C276-E276</f>
        <v/>
      </c>
      <c r="H276" s="3">
        <f>H275+F276</f>
        <v/>
      </c>
      <c r="I276" s="3">
        <f>IF(Calculator!C11="Balloon",IF(A276=Calculator!C9*12,Calculator!C31,0),0)</f>
        <v/>
      </c>
    </row>
    <row r="277">
      <c r="A277">
        <f>A276+1</f>
        <v/>
      </c>
      <c r="B277" s="6">
        <f>EDATE(B276,1)</f>
        <v/>
      </c>
      <c r="C277" s="3">
        <f>G276</f>
        <v/>
      </c>
      <c r="D277" s="3">
        <f>IF(Calculator!C11="Standard",ABS(Calculator!C26),IF(Calculator!C11="Interest Only",C277*Calculator!C8/12,ABS(Calculator!C26)))</f>
        <v/>
      </c>
      <c r="E277" s="3">
        <f>IF(Calculator!C11="Interest Only",0,D277-F277)</f>
        <v/>
      </c>
      <c r="F277" s="3">
        <f>C277*Calculator!C8/12</f>
        <v/>
      </c>
      <c r="G277" s="3">
        <f>C277-E277</f>
        <v/>
      </c>
      <c r="H277" s="3">
        <f>H276+F277</f>
        <v/>
      </c>
      <c r="I277" s="3">
        <f>IF(Calculator!C11="Balloon",IF(A277=Calculator!C9*12,Calculator!C31,0),0)</f>
        <v/>
      </c>
    </row>
    <row r="278">
      <c r="A278">
        <f>A277+1</f>
        <v/>
      </c>
      <c r="B278" s="6">
        <f>EDATE(B277,1)</f>
        <v/>
      </c>
      <c r="C278" s="3">
        <f>G277</f>
        <v/>
      </c>
      <c r="D278" s="3">
        <f>IF(Calculator!C11="Standard",ABS(Calculator!C26),IF(Calculator!C11="Interest Only",C278*Calculator!C8/12,ABS(Calculator!C26)))</f>
        <v/>
      </c>
      <c r="E278" s="3">
        <f>IF(Calculator!C11="Interest Only",0,D278-F278)</f>
        <v/>
      </c>
      <c r="F278" s="3">
        <f>C278*Calculator!C8/12</f>
        <v/>
      </c>
      <c r="G278" s="3">
        <f>C278-E278</f>
        <v/>
      </c>
      <c r="H278" s="3">
        <f>H277+F278</f>
        <v/>
      </c>
      <c r="I278" s="3">
        <f>IF(Calculator!C11="Balloon",IF(A278=Calculator!C9*12,Calculator!C31,0),0)</f>
        <v/>
      </c>
    </row>
    <row r="279">
      <c r="A279">
        <f>A278+1</f>
        <v/>
      </c>
      <c r="B279" s="6">
        <f>EDATE(B278,1)</f>
        <v/>
      </c>
      <c r="C279" s="3">
        <f>G278</f>
        <v/>
      </c>
      <c r="D279" s="3">
        <f>IF(Calculator!C11="Standard",ABS(Calculator!C26),IF(Calculator!C11="Interest Only",C279*Calculator!C8/12,ABS(Calculator!C26)))</f>
        <v/>
      </c>
      <c r="E279" s="3">
        <f>IF(Calculator!C11="Interest Only",0,D279-F279)</f>
        <v/>
      </c>
      <c r="F279" s="3">
        <f>C279*Calculator!C8/12</f>
        <v/>
      </c>
      <c r="G279" s="3">
        <f>C279-E279</f>
        <v/>
      </c>
      <c r="H279" s="3">
        <f>H278+F279</f>
        <v/>
      </c>
      <c r="I279" s="3">
        <f>IF(Calculator!C11="Balloon",IF(A279=Calculator!C9*12,Calculator!C31,0),0)</f>
        <v/>
      </c>
    </row>
    <row r="280">
      <c r="A280">
        <f>A279+1</f>
        <v/>
      </c>
      <c r="B280" s="6">
        <f>EDATE(B279,1)</f>
        <v/>
      </c>
      <c r="C280" s="3">
        <f>G279</f>
        <v/>
      </c>
      <c r="D280" s="3">
        <f>IF(Calculator!C11="Standard",ABS(Calculator!C26),IF(Calculator!C11="Interest Only",C280*Calculator!C8/12,ABS(Calculator!C26)))</f>
        <v/>
      </c>
      <c r="E280" s="3">
        <f>IF(Calculator!C11="Interest Only",0,D280-F280)</f>
        <v/>
      </c>
      <c r="F280" s="3">
        <f>C280*Calculator!C8/12</f>
        <v/>
      </c>
      <c r="G280" s="3">
        <f>C280-E280</f>
        <v/>
      </c>
      <c r="H280" s="3">
        <f>H279+F280</f>
        <v/>
      </c>
      <c r="I280" s="3">
        <f>IF(Calculator!C11="Balloon",IF(A280=Calculator!C9*12,Calculator!C31,0),0)</f>
        <v/>
      </c>
    </row>
    <row r="281">
      <c r="A281">
        <f>A280+1</f>
        <v/>
      </c>
      <c r="B281" s="6">
        <f>EDATE(B280,1)</f>
        <v/>
      </c>
      <c r="C281" s="3">
        <f>G280</f>
        <v/>
      </c>
      <c r="D281" s="3">
        <f>IF(Calculator!C11="Standard",ABS(Calculator!C26),IF(Calculator!C11="Interest Only",C281*Calculator!C8/12,ABS(Calculator!C26)))</f>
        <v/>
      </c>
      <c r="E281" s="3">
        <f>IF(Calculator!C11="Interest Only",0,D281-F281)</f>
        <v/>
      </c>
      <c r="F281" s="3">
        <f>C281*Calculator!C8/12</f>
        <v/>
      </c>
      <c r="G281" s="3">
        <f>C281-E281</f>
        <v/>
      </c>
      <c r="H281" s="3">
        <f>H280+F281</f>
        <v/>
      </c>
      <c r="I281" s="3">
        <f>IF(Calculator!C11="Balloon",IF(A281=Calculator!C9*12,Calculator!C31,0),0)</f>
        <v/>
      </c>
    </row>
    <row r="282">
      <c r="A282">
        <f>A281+1</f>
        <v/>
      </c>
      <c r="B282" s="6">
        <f>EDATE(B281,1)</f>
        <v/>
      </c>
      <c r="C282" s="3">
        <f>G281</f>
        <v/>
      </c>
      <c r="D282" s="3">
        <f>IF(Calculator!C11="Standard",ABS(Calculator!C26),IF(Calculator!C11="Interest Only",C282*Calculator!C8/12,ABS(Calculator!C26)))</f>
        <v/>
      </c>
      <c r="E282" s="3">
        <f>IF(Calculator!C11="Interest Only",0,D282-F282)</f>
        <v/>
      </c>
      <c r="F282" s="3">
        <f>C282*Calculator!C8/12</f>
        <v/>
      </c>
      <c r="G282" s="3">
        <f>C282-E282</f>
        <v/>
      </c>
      <c r="H282" s="3">
        <f>H281+F282</f>
        <v/>
      </c>
      <c r="I282" s="3">
        <f>IF(Calculator!C11="Balloon",IF(A282=Calculator!C9*12,Calculator!C31,0),0)</f>
        <v/>
      </c>
    </row>
    <row r="283">
      <c r="A283">
        <f>A282+1</f>
        <v/>
      </c>
      <c r="B283" s="6">
        <f>EDATE(B282,1)</f>
        <v/>
      </c>
      <c r="C283" s="3">
        <f>G282</f>
        <v/>
      </c>
      <c r="D283" s="3">
        <f>IF(Calculator!C11="Standard",ABS(Calculator!C26),IF(Calculator!C11="Interest Only",C283*Calculator!C8/12,ABS(Calculator!C26)))</f>
        <v/>
      </c>
      <c r="E283" s="3">
        <f>IF(Calculator!C11="Interest Only",0,D283-F283)</f>
        <v/>
      </c>
      <c r="F283" s="3">
        <f>C283*Calculator!C8/12</f>
        <v/>
      </c>
      <c r="G283" s="3">
        <f>C283-E283</f>
        <v/>
      </c>
      <c r="H283" s="3">
        <f>H282+F283</f>
        <v/>
      </c>
      <c r="I283" s="3">
        <f>IF(Calculator!C11="Balloon",IF(A283=Calculator!C9*12,Calculator!C31,0),0)</f>
        <v/>
      </c>
    </row>
    <row r="284">
      <c r="A284">
        <f>A283+1</f>
        <v/>
      </c>
      <c r="B284" s="6">
        <f>EDATE(B283,1)</f>
        <v/>
      </c>
      <c r="C284" s="3">
        <f>G283</f>
        <v/>
      </c>
      <c r="D284" s="3">
        <f>IF(Calculator!C11="Standard",ABS(Calculator!C26),IF(Calculator!C11="Interest Only",C284*Calculator!C8/12,ABS(Calculator!C26)))</f>
        <v/>
      </c>
      <c r="E284" s="3">
        <f>IF(Calculator!C11="Interest Only",0,D284-F284)</f>
        <v/>
      </c>
      <c r="F284" s="3">
        <f>C284*Calculator!C8/12</f>
        <v/>
      </c>
      <c r="G284" s="3">
        <f>C284-E284</f>
        <v/>
      </c>
      <c r="H284" s="3">
        <f>H283+F284</f>
        <v/>
      </c>
      <c r="I284" s="3">
        <f>IF(Calculator!C11="Balloon",IF(A284=Calculator!C9*12,Calculator!C31,0),0)</f>
        <v/>
      </c>
    </row>
    <row r="285">
      <c r="A285">
        <f>A284+1</f>
        <v/>
      </c>
      <c r="B285" s="6">
        <f>EDATE(B284,1)</f>
        <v/>
      </c>
      <c r="C285" s="3">
        <f>G284</f>
        <v/>
      </c>
      <c r="D285" s="3">
        <f>IF(Calculator!C11="Standard",ABS(Calculator!C26),IF(Calculator!C11="Interest Only",C285*Calculator!C8/12,ABS(Calculator!C26)))</f>
        <v/>
      </c>
      <c r="E285" s="3">
        <f>IF(Calculator!C11="Interest Only",0,D285-F285)</f>
        <v/>
      </c>
      <c r="F285" s="3">
        <f>C285*Calculator!C8/12</f>
        <v/>
      </c>
      <c r="G285" s="3">
        <f>C285-E285</f>
        <v/>
      </c>
      <c r="H285" s="3">
        <f>H284+F285</f>
        <v/>
      </c>
      <c r="I285" s="3">
        <f>IF(Calculator!C11="Balloon",IF(A285=Calculator!C9*12,Calculator!C31,0),0)</f>
        <v/>
      </c>
    </row>
    <row r="286">
      <c r="A286">
        <f>A285+1</f>
        <v/>
      </c>
      <c r="B286" s="6">
        <f>EDATE(B285,1)</f>
        <v/>
      </c>
      <c r="C286" s="3">
        <f>G285</f>
        <v/>
      </c>
      <c r="D286" s="3">
        <f>IF(Calculator!C11="Standard",ABS(Calculator!C26),IF(Calculator!C11="Interest Only",C286*Calculator!C8/12,ABS(Calculator!C26)))</f>
        <v/>
      </c>
      <c r="E286" s="3">
        <f>IF(Calculator!C11="Interest Only",0,D286-F286)</f>
        <v/>
      </c>
      <c r="F286" s="3">
        <f>C286*Calculator!C8/12</f>
        <v/>
      </c>
      <c r="G286" s="3">
        <f>C286-E286</f>
        <v/>
      </c>
      <c r="H286" s="3">
        <f>H285+F286</f>
        <v/>
      </c>
      <c r="I286" s="3">
        <f>IF(Calculator!C11="Balloon",IF(A286=Calculator!C9*12,Calculator!C31,0),0)</f>
        <v/>
      </c>
    </row>
    <row r="287">
      <c r="A287">
        <f>A286+1</f>
        <v/>
      </c>
      <c r="B287" s="6">
        <f>EDATE(B286,1)</f>
        <v/>
      </c>
      <c r="C287" s="3">
        <f>G286</f>
        <v/>
      </c>
      <c r="D287" s="3">
        <f>IF(Calculator!C11="Standard",ABS(Calculator!C26),IF(Calculator!C11="Interest Only",C287*Calculator!C8/12,ABS(Calculator!C26)))</f>
        <v/>
      </c>
      <c r="E287" s="3">
        <f>IF(Calculator!C11="Interest Only",0,D287-F287)</f>
        <v/>
      </c>
      <c r="F287" s="3">
        <f>C287*Calculator!C8/12</f>
        <v/>
      </c>
      <c r="G287" s="3">
        <f>C287-E287</f>
        <v/>
      </c>
      <c r="H287" s="3">
        <f>H286+F287</f>
        <v/>
      </c>
      <c r="I287" s="3">
        <f>IF(Calculator!C11="Balloon",IF(A287=Calculator!C9*12,Calculator!C31,0),0)</f>
        <v/>
      </c>
    </row>
    <row r="288">
      <c r="A288">
        <f>A287+1</f>
        <v/>
      </c>
      <c r="B288" s="6">
        <f>EDATE(B287,1)</f>
        <v/>
      </c>
      <c r="C288" s="3">
        <f>G287</f>
        <v/>
      </c>
      <c r="D288" s="3">
        <f>IF(Calculator!C11="Standard",ABS(Calculator!C26),IF(Calculator!C11="Interest Only",C288*Calculator!C8/12,ABS(Calculator!C26)))</f>
        <v/>
      </c>
      <c r="E288" s="3">
        <f>IF(Calculator!C11="Interest Only",0,D288-F288)</f>
        <v/>
      </c>
      <c r="F288" s="3">
        <f>C288*Calculator!C8/12</f>
        <v/>
      </c>
      <c r="G288" s="3">
        <f>C288-E288</f>
        <v/>
      </c>
      <c r="H288" s="3">
        <f>H287+F288</f>
        <v/>
      </c>
      <c r="I288" s="3">
        <f>IF(Calculator!C11="Balloon",IF(A288=Calculator!C9*12,Calculator!C31,0),0)</f>
        <v/>
      </c>
    </row>
    <row r="289">
      <c r="A289">
        <f>A288+1</f>
        <v/>
      </c>
      <c r="B289" s="6">
        <f>EDATE(B288,1)</f>
        <v/>
      </c>
      <c r="C289" s="3">
        <f>G288</f>
        <v/>
      </c>
      <c r="D289" s="3">
        <f>IF(Calculator!C11="Standard",ABS(Calculator!C26),IF(Calculator!C11="Interest Only",C289*Calculator!C8/12,ABS(Calculator!C26)))</f>
        <v/>
      </c>
      <c r="E289" s="3">
        <f>IF(Calculator!C11="Interest Only",0,D289-F289)</f>
        <v/>
      </c>
      <c r="F289" s="3">
        <f>C289*Calculator!C8/12</f>
        <v/>
      </c>
      <c r="G289" s="3">
        <f>C289-E289</f>
        <v/>
      </c>
      <c r="H289" s="3">
        <f>H288+F289</f>
        <v/>
      </c>
      <c r="I289" s="3">
        <f>IF(Calculator!C11="Balloon",IF(A289=Calculator!C9*12,Calculator!C31,0),0)</f>
        <v/>
      </c>
    </row>
    <row r="290">
      <c r="A290">
        <f>A289+1</f>
        <v/>
      </c>
      <c r="B290" s="6">
        <f>EDATE(B289,1)</f>
        <v/>
      </c>
      <c r="C290" s="3">
        <f>G289</f>
        <v/>
      </c>
      <c r="D290" s="3">
        <f>IF(Calculator!C11="Standard",ABS(Calculator!C26),IF(Calculator!C11="Interest Only",C290*Calculator!C8/12,ABS(Calculator!C26)))</f>
        <v/>
      </c>
      <c r="E290" s="3">
        <f>IF(Calculator!C11="Interest Only",0,D290-F290)</f>
        <v/>
      </c>
      <c r="F290" s="3">
        <f>C290*Calculator!C8/12</f>
        <v/>
      </c>
      <c r="G290" s="3">
        <f>C290-E290</f>
        <v/>
      </c>
      <c r="H290" s="3">
        <f>H289+F290</f>
        <v/>
      </c>
      <c r="I290" s="3">
        <f>IF(Calculator!C11="Balloon",IF(A290=Calculator!C9*12,Calculator!C31,0),0)</f>
        <v/>
      </c>
    </row>
    <row r="291">
      <c r="A291">
        <f>A290+1</f>
        <v/>
      </c>
      <c r="B291" s="6">
        <f>EDATE(B290,1)</f>
        <v/>
      </c>
      <c r="C291" s="3">
        <f>G290</f>
        <v/>
      </c>
      <c r="D291" s="3">
        <f>IF(Calculator!C11="Standard",ABS(Calculator!C26),IF(Calculator!C11="Interest Only",C291*Calculator!C8/12,ABS(Calculator!C26)))</f>
        <v/>
      </c>
      <c r="E291" s="3">
        <f>IF(Calculator!C11="Interest Only",0,D291-F291)</f>
        <v/>
      </c>
      <c r="F291" s="3">
        <f>C291*Calculator!C8/12</f>
        <v/>
      </c>
      <c r="G291" s="3">
        <f>C291-E291</f>
        <v/>
      </c>
      <c r="H291" s="3">
        <f>H290+F291</f>
        <v/>
      </c>
      <c r="I291" s="3">
        <f>IF(Calculator!C11="Balloon",IF(A291=Calculator!C9*12,Calculator!C31,0),0)</f>
        <v/>
      </c>
    </row>
    <row r="292">
      <c r="A292">
        <f>A291+1</f>
        <v/>
      </c>
      <c r="B292" s="6">
        <f>EDATE(B291,1)</f>
        <v/>
      </c>
      <c r="C292" s="3">
        <f>G291</f>
        <v/>
      </c>
      <c r="D292" s="3">
        <f>IF(Calculator!C11="Standard",ABS(Calculator!C26),IF(Calculator!C11="Interest Only",C292*Calculator!C8/12,ABS(Calculator!C26)))</f>
        <v/>
      </c>
      <c r="E292" s="3">
        <f>IF(Calculator!C11="Interest Only",0,D292-F292)</f>
        <v/>
      </c>
      <c r="F292" s="3">
        <f>C292*Calculator!C8/12</f>
        <v/>
      </c>
      <c r="G292" s="3">
        <f>C292-E292</f>
        <v/>
      </c>
      <c r="H292" s="3">
        <f>H291+F292</f>
        <v/>
      </c>
      <c r="I292" s="3">
        <f>IF(Calculator!C11="Balloon",IF(A292=Calculator!C9*12,Calculator!C31,0),0)</f>
        <v/>
      </c>
    </row>
    <row r="293">
      <c r="A293">
        <f>A292+1</f>
        <v/>
      </c>
      <c r="B293" s="6">
        <f>EDATE(B292,1)</f>
        <v/>
      </c>
      <c r="C293" s="3">
        <f>G292</f>
        <v/>
      </c>
      <c r="D293" s="3">
        <f>IF(Calculator!C11="Standard",ABS(Calculator!C26),IF(Calculator!C11="Interest Only",C293*Calculator!C8/12,ABS(Calculator!C26)))</f>
        <v/>
      </c>
      <c r="E293" s="3">
        <f>IF(Calculator!C11="Interest Only",0,D293-F293)</f>
        <v/>
      </c>
      <c r="F293" s="3">
        <f>C293*Calculator!C8/12</f>
        <v/>
      </c>
      <c r="G293" s="3">
        <f>C293-E293</f>
        <v/>
      </c>
      <c r="H293" s="3">
        <f>H292+F293</f>
        <v/>
      </c>
      <c r="I293" s="3">
        <f>IF(Calculator!C11="Balloon",IF(A293=Calculator!C9*12,Calculator!C31,0),0)</f>
        <v/>
      </c>
    </row>
    <row r="294">
      <c r="A294">
        <f>A293+1</f>
        <v/>
      </c>
      <c r="B294" s="6">
        <f>EDATE(B293,1)</f>
        <v/>
      </c>
      <c r="C294" s="3">
        <f>G293</f>
        <v/>
      </c>
      <c r="D294" s="3">
        <f>IF(Calculator!C11="Standard",ABS(Calculator!C26),IF(Calculator!C11="Interest Only",C294*Calculator!C8/12,ABS(Calculator!C26)))</f>
        <v/>
      </c>
      <c r="E294" s="3">
        <f>IF(Calculator!C11="Interest Only",0,D294-F294)</f>
        <v/>
      </c>
      <c r="F294" s="3">
        <f>C294*Calculator!C8/12</f>
        <v/>
      </c>
      <c r="G294" s="3">
        <f>C294-E294</f>
        <v/>
      </c>
      <c r="H294" s="3">
        <f>H293+F294</f>
        <v/>
      </c>
      <c r="I294" s="3">
        <f>IF(Calculator!C11="Balloon",IF(A294=Calculator!C9*12,Calculator!C31,0),0)</f>
        <v/>
      </c>
    </row>
    <row r="295">
      <c r="A295">
        <f>A294+1</f>
        <v/>
      </c>
      <c r="B295" s="6">
        <f>EDATE(B294,1)</f>
        <v/>
      </c>
      <c r="C295" s="3">
        <f>G294</f>
        <v/>
      </c>
      <c r="D295" s="3">
        <f>IF(Calculator!C11="Standard",ABS(Calculator!C26),IF(Calculator!C11="Interest Only",C295*Calculator!C8/12,ABS(Calculator!C26)))</f>
        <v/>
      </c>
      <c r="E295" s="3">
        <f>IF(Calculator!C11="Interest Only",0,D295-F295)</f>
        <v/>
      </c>
      <c r="F295" s="3">
        <f>C295*Calculator!C8/12</f>
        <v/>
      </c>
      <c r="G295" s="3">
        <f>C295-E295</f>
        <v/>
      </c>
      <c r="H295" s="3">
        <f>H294+F295</f>
        <v/>
      </c>
      <c r="I295" s="3">
        <f>IF(Calculator!C11="Balloon",IF(A295=Calculator!C9*12,Calculator!C31,0),0)</f>
        <v/>
      </c>
    </row>
    <row r="296">
      <c r="A296">
        <f>A295+1</f>
        <v/>
      </c>
      <c r="B296" s="6">
        <f>EDATE(B295,1)</f>
        <v/>
      </c>
      <c r="C296" s="3">
        <f>G295</f>
        <v/>
      </c>
      <c r="D296" s="3">
        <f>IF(Calculator!C11="Standard",ABS(Calculator!C26),IF(Calculator!C11="Interest Only",C296*Calculator!C8/12,ABS(Calculator!C26)))</f>
        <v/>
      </c>
      <c r="E296" s="3">
        <f>IF(Calculator!C11="Interest Only",0,D296-F296)</f>
        <v/>
      </c>
      <c r="F296" s="3">
        <f>C296*Calculator!C8/12</f>
        <v/>
      </c>
      <c r="G296" s="3">
        <f>C296-E296</f>
        <v/>
      </c>
      <c r="H296" s="3">
        <f>H295+F296</f>
        <v/>
      </c>
      <c r="I296" s="3">
        <f>IF(Calculator!C11="Balloon",IF(A296=Calculator!C9*12,Calculator!C31,0),0)</f>
        <v/>
      </c>
    </row>
    <row r="297">
      <c r="A297">
        <f>A296+1</f>
        <v/>
      </c>
      <c r="B297" s="6">
        <f>EDATE(B296,1)</f>
        <v/>
      </c>
      <c r="C297" s="3">
        <f>G296</f>
        <v/>
      </c>
      <c r="D297" s="3">
        <f>IF(Calculator!C11="Standard",ABS(Calculator!C26),IF(Calculator!C11="Interest Only",C297*Calculator!C8/12,ABS(Calculator!C26)))</f>
        <v/>
      </c>
      <c r="E297" s="3">
        <f>IF(Calculator!C11="Interest Only",0,D297-F297)</f>
        <v/>
      </c>
      <c r="F297" s="3">
        <f>C297*Calculator!C8/12</f>
        <v/>
      </c>
      <c r="G297" s="3">
        <f>C297-E297</f>
        <v/>
      </c>
      <c r="H297" s="3">
        <f>H296+F297</f>
        <v/>
      </c>
      <c r="I297" s="3">
        <f>IF(Calculator!C11="Balloon",IF(A297=Calculator!C9*12,Calculator!C31,0),0)</f>
        <v/>
      </c>
    </row>
    <row r="298">
      <c r="A298">
        <f>A297+1</f>
        <v/>
      </c>
      <c r="B298" s="6">
        <f>EDATE(B297,1)</f>
        <v/>
      </c>
      <c r="C298" s="3">
        <f>G297</f>
        <v/>
      </c>
      <c r="D298" s="3">
        <f>IF(Calculator!C11="Standard",ABS(Calculator!C26),IF(Calculator!C11="Interest Only",C298*Calculator!C8/12,ABS(Calculator!C26)))</f>
        <v/>
      </c>
      <c r="E298" s="3">
        <f>IF(Calculator!C11="Interest Only",0,D298-F298)</f>
        <v/>
      </c>
      <c r="F298" s="3">
        <f>C298*Calculator!C8/12</f>
        <v/>
      </c>
      <c r="G298" s="3">
        <f>C298-E298</f>
        <v/>
      </c>
      <c r="H298" s="3">
        <f>H297+F298</f>
        <v/>
      </c>
      <c r="I298" s="3">
        <f>IF(Calculator!C11="Balloon",IF(A298=Calculator!C9*12,Calculator!C31,0),0)</f>
        <v/>
      </c>
    </row>
    <row r="299">
      <c r="A299">
        <f>A298+1</f>
        <v/>
      </c>
      <c r="B299" s="6">
        <f>EDATE(B298,1)</f>
        <v/>
      </c>
      <c r="C299" s="3">
        <f>G298</f>
        <v/>
      </c>
      <c r="D299" s="3">
        <f>IF(Calculator!C11="Standard",ABS(Calculator!C26),IF(Calculator!C11="Interest Only",C299*Calculator!C8/12,ABS(Calculator!C26)))</f>
        <v/>
      </c>
      <c r="E299" s="3">
        <f>IF(Calculator!C11="Interest Only",0,D299-F299)</f>
        <v/>
      </c>
      <c r="F299" s="3">
        <f>C299*Calculator!C8/12</f>
        <v/>
      </c>
      <c r="G299" s="3">
        <f>C299-E299</f>
        <v/>
      </c>
      <c r="H299" s="3">
        <f>H298+F299</f>
        <v/>
      </c>
      <c r="I299" s="3">
        <f>IF(Calculator!C11="Balloon",IF(A299=Calculator!C9*12,Calculator!C31,0),0)</f>
        <v/>
      </c>
    </row>
    <row r="300">
      <c r="A300">
        <f>A299+1</f>
        <v/>
      </c>
      <c r="B300" s="6">
        <f>EDATE(B299,1)</f>
        <v/>
      </c>
      <c r="C300" s="3">
        <f>G299</f>
        <v/>
      </c>
      <c r="D300" s="3">
        <f>IF(Calculator!C11="Standard",ABS(Calculator!C26),IF(Calculator!C11="Interest Only",C300*Calculator!C8/12,ABS(Calculator!C26)))</f>
        <v/>
      </c>
      <c r="E300" s="3">
        <f>IF(Calculator!C11="Interest Only",0,D300-F300)</f>
        <v/>
      </c>
      <c r="F300" s="3">
        <f>C300*Calculator!C8/12</f>
        <v/>
      </c>
      <c r="G300" s="3">
        <f>C300-E300</f>
        <v/>
      </c>
      <c r="H300" s="3">
        <f>H299+F300</f>
        <v/>
      </c>
      <c r="I300" s="3">
        <f>IF(Calculator!C11="Balloon",IF(A300=Calculator!C9*12,Calculator!C31,0),0)</f>
        <v/>
      </c>
    </row>
    <row r="301">
      <c r="A301">
        <f>A300+1</f>
        <v/>
      </c>
      <c r="B301" s="6">
        <f>EDATE(B300,1)</f>
        <v/>
      </c>
      <c r="C301" s="3">
        <f>G300</f>
        <v/>
      </c>
      <c r="D301" s="3">
        <f>IF(Calculator!C11="Standard",ABS(Calculator!C26),IF(Calculator!C11="Interest Only",C301*Calculator!C8/12,ABS(Calculator!C26)))</f>
        <v/>
      </c>
      <c r="E301" s="3">
        <f>IF(Calculator!C11="Interest Only",0,D301-F301)</f>
        <v/>
      </c>
      <c r="F301" s="3">
        <f>C301*Calculator!C8/12</f>
        <v/>
      </c>
      <c r="G301" s="3">
        <f>C301-E301</f>
        <v/>
      </c>
      <c r="H301" s="3">
        <f>H300+F301</f>
        <v/>
      </c>
      <c r="I301" s="3">
        <f>IF(Calculator!C11="Balloon",IF(A301=Calculator!C9*12,Calculator!C31,0),0)</f>
        <v/>
      </c>
    </row>
    <row r="302">
      <c r="A302">
        <f>A301+1</f>
        <v/>
      </c>
      <c r="B302" s="6">
        <f>EDATE(B301,1)</f>
        <v/>
      </c>
      <c r="C302" s="3">
        <f>G301</f>
        <v/>
      </c>
      <c r="D302" s="3">
        <f>IF(Calculator!C11="Standard",ABS(Calculator!C26),IF(Calculator!C11="Interest Only",C302*Calculator!C8/12,ABS(Calculator!C26)))</f>
        <v/>
      </c>
      <c r="E302" s="3">
        <f>IF(Calculator!C11="Interest Only",0,D302-F302)</f>
        <v/>
      </c>
      <c r="F302" s="3">
        <f>C302*Calculator!C8/12</f>
        <v/>
      </c>
      <c r="G302" s="3">
        <f>C302-E302</f>
        <v/>
      </c>
      <c r="H302" s="3">
        <f>H301+F302</f>
        <v/>
      </c>
      <c r="I302" s="3">
        <f>IF(Calculator!C11="Balloon",IF(A302=Calculator!C9*12,Calculator!C31,0),0)</f>
        <v/>
      </c>
    </row>
    <row r="303">
      <c r="A303">
        <f>A302+1</f>
        <v/>
      </c>
      <c r="B303" s="6">
        <f>EDATE(B302,1)</f>
        <v/>
      </c>
      <c r="C303" s="3">
        <f>G302</f>
        <v/>
      </c>
      <c r="D303" s="3">
        <f>IF(Calculator!C11="Standard",ABS(Calculator!C26),IF(Calculator!C11="Interest Only",C303*Calculator!C8/12,ABS(Calculator!C26)))</f>
        <v/>
      </c>
      <c r="E303" s="3">
        <f>IF(Calculator!C11="Interest Only",0,D303-F303)</f>
        <v/>
      </c>
      <c r="F303" s="3">
        <f>C303*Calculator!C8/12</f>
        <v/>
      </c>
      <c r="G303" s="3">
        <f>C303-E303</f>
        <v/>
      </c>
      <c r="H303" s="3">
        <f>H302+F303</f>
        <v/>
      </c>
      <c r="I303" s="3">
        <f>IF(Calculator!C11="Balloon",IF(A303=Calculator!C9*12,Calculator!C31,0),0)</f>
        <v/>
      </c>
    </row>
    <row r="304">
      <c r="A304">
        <f>A303+1</f>
        <v/>
      </c>
      <c r="B304" s="6">
        <f>EDATE(B303,1)</f>
        <v/>
      </c>
      <c r="C304" s="3">
        <f>G303</f>
        <v/>
      </c>
      <c r="D304" s="3">
        <f>IF(Calculator!C11="Standard",ABS(Calculator!C26),IF(Calculator!C11="Interest Only",C304*Calculator!C8/12,ABS(Calculator!C26)))</f>
        <v/>
      </c>
      <c r="E304" s="3">
        <f>IF(Calculator!C11="Interest Only",0,D304-F304)</f>
        <v/>
      </c>
      <c r="F304" s="3">
        <f>C304*Calculator!C8/12</f>
        <v/>
      </c>
      <c r="G304" s="3">
        <f>C304-E304</f>
        <v/>
      </c>
      <c r="H304" s="3">
        <f>H303+F304</f>
        <v/>
      </c>
      <c r="I304" s="3">
        <f>IF(Calculator!C11="Balloon",IF(A304=Calculator!C9*12,Calculator!C31,0),0)</f>
        <v/>
      </c>
    </row>
    <row r="305">
      <c r="A305">
        <f>A304+1</f>
        <v/>
      </c>
      <c r="B305" s="6">
        <f>EDATE(B304,1)</f>
        <v/>
      </c>
      <c r="C305" s="3">
        <f>G304</f>
        <v/>
      </c>
      <c r="D305" s="3">
        <f>IF(Calculator!C11="Standard",ABS(Calculator!C26),IF(Calculator!C11="Interest Only",C305*Calculator!C8/12,ABS(Calculator!C26)))</f>
        <v/>
      </c>
      <c r="E305" s="3">
        <f>IF(Calculator!C11="Interest Only",0,D305-F305)</f>
        <v/>
      </c>
      <c r="F305" s="3">
        <f>C305*Calculator!C8/12</f>
        <v/>
      </c>
      <c r="G305" s="3">
        <f>C305-E305</f>
        <v/>
      </c>
      <c r="H305" s="3">
        <f>H304+F305</f>
        <v/>
      </c>
      <c r="I305" s="3">
        <f>IF(Calculator!C11="Balloon",IF(A305=Calculator!C9*12,Calculator!C31,0),0)</f>
        <v/>
      </c>
    </row>
    <row r="306">
      <c r="A306">
        <f>A305+1</f>
        <v/>
      </c>
      <c r="B306" s="6">
        <f>EDATE(B305,1)</f>
        <v/>
      </c>
      <c r="C306" s="3">
        <f>G305</f>
        <v/>
      </c>
      <c r="D306" s="3">
        <f>IF(Calculator!C11="Standard",ABS(Calculator!C26),IF(Calculator!C11="Interest Only",C306*Calculator!C8/12,ABS(Calculator!C26)))</f>
        <v/>
      </c>
      <c r="E306" s="3">
        <f>IF(Calculator!C11="Interest Only",0,D306-F306)</f>
        <v/>
      </c>
      <c r="F306" s="3">
        <f>C306*Calculator!C8/12</f>
        <v/>
      </c>
      <c r="G306" s="3">
        <f>C306-E306</f>
        <v/>
      </c>
      <c r="H306" s="3">
        <f>H305+F306</f>
        <v/>
      </c>
      <c r="I306" s="3">
        <f>IF(Calculator!C11="Balloon",IF(A306=Calculator!C9*12,Calculator!C31,0),0)</f>
        <v/>
      </c>
    </row>
    <row r="307">
      <c r="A307">
        <f>A306+1</f>
        <v/>
      </c>
      <c r="B307" s="6">
        <f>EDATE(B306,1)</f>
        <v/>
      </c>
      <c r="C307" s="3">
        <f>G306</f>
        <v/>
      </c>
      <c r="D307" s="3">
        <f>IF(Calculator!C11="Standard",ABS(Calculator!C26),IF(Calculator!C11="Interest Only",C307*Calculator!C8/12,ABS(Calculator!C26)))</f>
        <v/>
      </c>
      <c r="E307" s="3">
        <f>IF(Calculator!C11="Interest Only",0,D307-F307)</f>
        <v/>
      </c>
      <c r="F307" s="3">
        <f>C307*Calculator!C8/12</f>
        <v/>
      </c>
      <c r="G307" s="3">
        <f>C307-E307</f>
        <v/>
      </c>
      <c r="H307" s="3">
        <f>H306+F307</f>
        <v/>
      </c>
      <c r="I307" s="3">
        <f>IF(Calculator!C11="Balloon",IF(A307=Calculator!C9*12,Calculator!C31,0),0)</f>
        <v/>
      </c>
    </row>
    <row r="308">
      <c r="A308">
        <f>A307+1</f>
        <v/>
      </c>
      <c r="B308" s="6">
        <f>EDATE(B307,1)</f>
        <v/>
      </c>
      <c r="C308" s="3">
        <f>G307</f>
        <v/>
      </c>
      <c r="D308" s="3">
        <f>IF(Calculator!C11="Standard",ABS(Calculator!C26),IF(Calculator!C11="Interest Only",C308*Calculator!C8/12,ABS(Calculator!C26)))</f>
        <v/>
      </c>
      <c r="E308" s="3">
        <f>IF(Calculator!C11="Interest Only",0,D308-F308)</f>
        <v/>
      </c>
      <c r="F308" s="3">
        <f>C308*Calculator!C8/12</f>
        <v/>
      </c>
      <c r="G308" s="3">
        <f>C308-E308</f>
        <v/>
      </c>
      <c r="H308" s="3">
        <f>H307+F308</f>
        <v/>
      </c>
      <c r="I308" s="3">
        <f>IF(Calculator!C11="Balloon",IF(A308=Calculator!C9*12,Calculator!C31,0),0)</f>
        <v/>
      </c>
    </row>
    <row r="309">
      <c r="A309">
        <f>A308+1</f>
        <v/>
      </c>
      <c r="B309" s="6">
        <f>EDATE(B308,1)</f>
        <v/>
      </c>
      <c r="C309" s="3">
        <f>G308</f>
        <v/>
      </c>
      <c r="D309" s="3">
        <f>IF(Calculator!C11="Standard",ABS(Calculator!C26),IF(Calculator!C11="Interest Only",C309*Calculator!C8/12,ABS(Calculator!C26)))</f>
        <v/>
      </c>
      <c r="E309" s="3">
        <f>IF(Calculator!C11="Interest Only",0,D309-F309)</f>
        <v/>
      </c>
      <c r="F309" s="3">
        <f>C309*Calculator!C8/12</f>
        <v/>
      </c>
      <c r="G309" s="3">
        <f>C309-E309</f>
        <v/>
      </c>
      <c r="H309" s="3">
        <f>H308+F309</f>
        <v/>
      </c>
      <c r="I309" s="3">
        <f>IF(Calculator!C11="Balloon",IF(A309=Calculator!C9*12,Calculator!C31,0),0)</f>
        <v/>
      </c>
    </row>
    <row r="310">
      <c r="A310">
        <f>A309+1</f>
        <v/>
      </c>
      <c r="B310" s="6">
        <f>EDATE(B309,1)</f>
        <v/>
      </c>
      <c r="C310" s="3">
        <f>G309</f>
        <v/>
      </c>
      <c r="D310" s="3">
        <f>IF(Calculator!C11="Standard",ABS(Calculator!C26),IF(Calculator!C11="Interest Only",C310*Calculator!C8/12,ABS(Calculator!C26)))</f>
        <v/>
      </c>
      <c r="E310" s="3">
        <f>IF(Calculator!C11="Interest Only",0,D310-F310)</f>
        <v/>
      </c>
      <c r="F310" s="3">
        <f>C310*Calculator!C8/12</f>
        <v/>
      </c>
      <c r="G310" s="3">
        <f>C310-E310</f>
        <v/>
      </c>
      <c r="H310" s="3">
        <f>H309+F310</f>
        <v/>
      </c>
      <c r="I310" s="3">
        <f>IF(Calculator!C11="Balloon",IF(A310=Calculator!C9*12,Calculator!C31,0),0)</f>
        <v/>
      </c>
    </row>
    <row r="311">
      <c r="A311">
        <f>A310+1</f>
        <v/>
      </c>
      <c r="B311" s="6">
        <f>EDATE(B310,1)</f>
        <v/>
      </c>
      <c r="C311" s="3">
        <f>G310</f>
        <v/>
      </c>
      <c r="D311" s="3">
        <f>IF(Calculator!C11="Standard",ABS(Calculator!C26),IF(Calculator!C11="Interest Only",C311*Calculator!C8/12,ABS(Calculator!C26)))</f>
        <v/>
      </c>
      <c r="E311" s="3">
        <f>IF(Calculator!C11="Interest Only",0,D311-F311)</f>
        <v/>
      </c>
      <c r="F311" s="3">
        <f>C311*Calculator!C8/12</f>
        <v/>
      </c>
      <c r="G311" s="3">
        <f>C311-E311</f>
        <v/>
      </c>
      <c r="H311" s="3">
        <f>H310+F311</f>
        <v/>
      </c>
      <c r="I311" s="3">
        <f>IF(Calculator!C11="Balloon",IF(A311=Calculator!C9*12,Calculator!C31,0),0)</f>
        <v/>
      </c>
    </row>
    <row r="312">
      <c r="A312">
        <f>A311+1</f>
        <v/>
      </c>
      <c r="B312" s="6">
        <f>EDATE(B311,1)</f>
        <v/>
      </c>
      <c r="C312" s="3">
        <f>G311</f>
        <v/>
      </c>
      <c r="D312" s="3">
        <f>IF(Calculator!C11="Standard",ABS(Calculator!C26),IF(Calculator!C11="Interest Only",C312*Calculator!C8/12,ABS(Calculator!C26)))</f>
        <v/>
      </c>
      <c r="E312" s="3">
        <f>IF(Calculator!C11="Interest Only",0,D312-F312)</f>
        <v/>
      </c>
      <c r="F312" s="3">
        <f>C312*Calculator!C8/12</f>
        <v/>
      </c>
      <c r="G312" s="3">
        <f>C312-E312</f>
        <v/>
      </c>
      <c r="H312" s="3">
        <f>H311+F312</f>
        <v/>
      </c>
      <c r="I312" s="3">
        <f>IF(Calculator!C11="Balloon",IF(A312=Calculator!C9*12,Calculator!C31,0),0)</f>
        <v/>
      </c>
    </row>
    <row r="313">
      <c r="A313">
        <f>A312+1</f>
        <v/>
      </c>
      <c r="B313" s="6">
        <f>EDATE(B312,1)</f>
        <v/>
      </c>
      <c r="C313" s="3">
        <f>G312</f>
        <v/>
      </c>
      <c r="D313" s="3">
        <f>IF(Calculator!C11="Standard",ABS(Calculator!C26),IF(Calculator!C11="Interest Only",C313*Calculator!C8/12,ABS(Calculator!C26)))</f>
        <v/>
      </c>
      <c r="E313" s="3">
        <f>IF(Calculator!C11="Interest Only",0,D313-F313)</f>
        <v/>
      </c>
      <c r="F313" s="3">
        <f>C313*Calculator!C8/12</f>
        <v/>
      </c>
      <c r="G313" s="3">
        <f>C313-E313</f>
        <v/>
      </c>
      <c r="H313" s="3">
        <f>H312+F313</f>
        <v/>
      </c>
      <c r="I313" s="3">
        <f>IF(Calculator!C11="Balloon",IF(A313=Calculator!C9*12,Calculator!C31,0),0)</f>
        <v/>
      </c>
    </row>
    <row r="314">
      <c r="A314">
        <f>A313+1</f>
        <v/>
      </c>
      <c r="B314" s="6">
        <f>EDATE(B313,1)</f>
        <v/>
      </c>
      <c r="C314" s="3">
        <f>G313</f>
        <v/>
      </c>
      <c r="D314" s="3">
        <f>IF(Calculator!C11="Standard",ABS(Calculator!C26),IF(Calculator!C11="Interest Only",C314*Calculator!C8/12,ABS(Calculator!C26)))</f>
        <v/>
      </c>
      <c r="E314" s="3">
        <f>IF(Calculator!C11="Interest Only",0,D314-F314)</f>
        <v/>
      </c>
      <c r="F314" s="3">
        <f>C314*Calculator!C8/12</f>
        <v/>
      </c>
      <c r="G314" s="3">
        <f>C314-E314</f>
        <v/>
      </c>
      <c r="H314" s="3">
        <f>H313+F314</f>
        <v/>
      </c>
      <c r="I314" s="3">
        <f>IF(Calculator!C11="Balloon",IF(A314=Calculator!C9*12,Calculator!C31,0),0)</f>
        <v/>
      </c>
    </row>
    <row r="315">
      <c r="A315">
        <f>A314+1</f>
        <v/>
      </c>
      <c r="B315" s="6">
        <f>EDATE(B314,1)</f>
        <v/>
      </c>
      <c r="C315" s="3">
        <f>G314</f>
        <v/>
      </c>
      <c r="D315" s="3">
        <f>IF(Calculator!C11="Standard",ABS(Calculator!C26),IF(Calculator!C11="Interest Only",C315*Calculator!C8/12,ABS(Calculator!C26)))</f>
        <v/>
      </c>
      <c r="E315" s="3">
        <f>IF(Calculator!C11="Interest Only",0,D315-F315)</f>
        <v/>
      </c>
      <c r="F315" s="3">
        <f>C315*Calculator!C8/12</f>
        <v/>
      </c>
      <c r="G315" s="3">
        <f>C315-E315</f>
        <v/>
      </c>
      <c r="H315" s="3">
        <f>H314+F315</f>
        <v/>
      </c>
      <c r="I315" s="3">
        <f>IF(Calculator!C11="Balloon",IF(A315=Calculator!C9*12,Calculator!C31,0),0)</f>
        <v/>
      </c>
    </row>
    <row r="316">
      <c r="A316">
        <f>A315+1</f>
        <v/>
      </c>
      <c r="B316" s="6">
        <f>EDATE(B315,1)</f>
        <v/>
      </c>
      <c r="C316" s="3">
        <f>G315</f>
        <v/>
      </c>
      <c r="D316" s="3">
        <f>IF(Calculator!C11="Standard",ABS(Calculator!C26),IF(Calculator!C11="Interest Only",C316*Calculator!C8/12,ABS(Calculator!C26)))</f>
        <v/>
      </c>
      <c r="E316" s="3">
        <f>IF(Calculator!C11="Interest Only",0,D316-F316)</f>
        <v/>
      </c>
      <c r="F316" s="3">
        <f>C316*Calculator!C8/12</f>
        <v/>
      </c>
      <c r="G316" s="3">
        <f>C316-E316</f>
        <v/>
      </c>
      <c r="H316" s="3">
        <f>H315+F316</f>
        <v/>
      </c>
      <c r="I316" s="3">
        <f>IF(Calculator!C11="Balloon",IF(A316=Calculator!C9*12,Calculator!C31,0),0)</f>
        <v/>
      </c>
    </row>
    <row r="317">
      <c r="A317">
        <f>A316+1</f>
        <v/>
      </c>
      <c r="B317" s="6">
        <f>EDATE(B316,1)</f>
        <v/>
      </c>
      <c r="C317" s="3">
        <f>G316</f>
        <v/>
      </c>
      <c r="D317" s="3">
        <f>IF(Calculator!C11="Standard",ABS(Calculator!C26),IF(Calculator!C11="Interest Only",C317*Calculator!C8/12,ABS(Calculator!C26)))</f>
        <v/>
      </c>
      <c r="E317" s="3">
        <f>IF(Calculator!C11="Interest Only",0,D317-F317)</f>
        <v/>
      </c>
      <c r="F317" s="3">
        <f>C317*Calculator!C8/12</f>
        <v/>
      </c>
      <c r="G317" s="3">
        <f>C317-E317</f>
        <v/>
      </c>
      <c r="H317" s="3">
        <f>H316+F317</f>
        <v/>
      </c>
      <c r="I317" s="3">
        <f>IF(Calculator!C11="Balloon",IF(A317=Calculator!C9*12,Calculator!C31,0),0)</f>
        <v/>
      </c>
    </row>
    <row r="318">
      <c r="A318">
        <f>A317+1</f>
        <v/>
      </c>
      <c r="B318" s="6">
        <f>EDATE(B317,1)</f>
        <v/>
      </c>
      <c r="C318" s="3">
        <f>G317</f>
        <v/>
      </c>
      <c r="D318" s="3">
        <f>IF(Calculator!C11="Standard",ABS(Calculator!C26),IF(Calculator!C11="Interest Only",C318*Calculator!C8/12,ABS(Calculator!C26)))</f>
        <v/>
      </c>
      <c r="E318" s="3">
        <f>IF(Calculator!C11="Interest Only",0,D318-F318)</f>
        <v/>
      </c>
      <c r="F318" s="3">
        <f>C318*Calculator!C8/12</f>
        <v/>
      </c>
      <c r="G318" s="3">
        <f>C318-E318</f>
        <v/>
      </c>
      <c r="H318" s="3">
        <f>H317+F318</f>
        <v/>
      </c>
      <c r="I318" s="3">
        <f>IF(Calculator!C11="Balloon",IF(A318=Calculator!C9*12,Calculator!C31,0),0)</f>
        <v/>
      </c>
    </row>
    <row r="319">
      <c r="A319">
        <f>A318+1</f>
        <v/>
      </c>
      <c r="B319" s="6">
        <f>EDATE(B318,1)</f>
        <v/>
      </c>
      <c r="C319" s="3">
        <f>G318</f>
        <v/>
      </c>
      <c r="D319" s="3">
        <f>IF(Calculator!C11="Standard",ABS(Calculator!C26),IF(Calculator!C11="Interest Only",C319*Calculator!C8/12,ABS(Calculator!C26)))</f>
        <v/>
      </c>
      <c r="E319" s="3">
        <f>IF(Calculator!C11="Interest Only",0,D319-F319)</f>
        <v/>
      </c>
      <c r="F319" s="3">
        <f>C319*Calculator!C8/12</f>
        <v/>
      </c>
      <c r="G319" s="3">
        <f>C319-E319</f>
        <v/>
      </c>
      <c r="H319" s="3">
        <f>H318+F319</f>
        <v/>
      </c>
      <c r="I319" s="3">
        <f>IF(Calculator!C11="Balloon",IF(A319=Calculator!C9*12,Calculator!C31,0),0)</f>
        <v/>
      </c>
    </row>
    <row r="320">
      <c r="A320">
        <f>A319+1</f>
        <v/>
      </c>
      <c r="B320" s="6">
        <f>EDATE(B319,1)</f>
        <v/>
      </c>
      <c r="C320" s="3">
        <f>G319</f>
        <v/>
      </c>
      <c r="D320" s="3">
        <f>IF(Calculator!C11="Standard",ABS(Calculator!C26),IF(Calculator!C11="Interest Only",C320*Calculator!C8/12,ABS(Calculator!C26)))</f>
        <v/>
      </c>
      <c r="E320" s="3">
        <f>IF(Calculator!C11="Interest Only",0,D320-F320)</f>
        <v/>
      </c>
      <c r="F320" s="3">
        <f>C320*Calculator!C8/12</f>
        <v/>
      </c>
      <c r="G320" s="3">
        <f>C320-E320</f>
        <v/>
      </c>
      <c r="H320" s="3">
        <f>H319+F320</f>
        <v/>
      </c>
      <c r="I320" s="3">
        <f>IF(Calculator!C11="Balloon",IF(A320=Calculator!C9*12,Calculator!C31,0),0)</f>
        <v/>
      </c>
    </row>
    <row r="321">
      <c r="A321">
        <f>A320+1</f>
        <v/>
      </c>
      <c r="B321" s="6">
        <f>EDATE(B320,1)</f>
        <v/>
      </c>
      <c r="C321" s="3">
        <f>G320</f>
        <v/>
      </c>
      <c r="D321" s="3">
        <f>IF(Calculator!C11="Standard",ABS(Calculator!C26),IF(Calculator!C11="Interest Only",C321*Calculator!C8/12,ABS(Calculator!C26)))</f>
        <v/>
      </c>
      <c r="E321" s="3">
        <f>IF(Calculator!C11="Interest Only",0,D321-F321)</f>
        <v/>
      </c>
      <c r="F321" s="3">
        <f>C321*Calculator!C8/12</f>
        <v/>
      </c>
      <c r="G321" s="3">
        <f>C321-E321</f>
        <v/>
      </c>
      <c r="H321" s="3">
        <f>H320+F321</f>
        <v/>
      </c>
      <c r="I321" s="3">
        <f>IF(Calculator!C11="Balloon",IF(A321=Calculator!C9*12,Calculator!C31,0),0)</f>
        <v/>
      </c>
    </row>
    <row r="322">
      <c r="A322">
        <f>A321+1</f>
        <v/>
      </c>
      <c r="B322" s="6">
        <f>EDATE(B321,1)</f>
        <v/>
      </c>
      <c r="C322" s="3">
        <f>G321</f>
        <v/>
      </c>
      <c r="D322" s="3">
        <f>IF(Calculator!C11="Standard",ABS(Calculator!C26),IF(Calculator!C11="Interest Only",C322*Calculator!C8/12,ABS(Calculator!C26)))</f>
        <v/>
      </c>
      <c r="E322" s="3">
        <f>IF(Calculator!C11="Interest Only",0,D322-F322)</f>
        <v/>
      </c>
      <c r="F322" s="3">
        <f>C322*Calculator!C8/12</f>
        <v/>
      </c>
      <c r="G322" s="3">
        <f>C322-E322</f>
        <v/>
      </c>
      <c r="H322" s="3">
        <f>H321+F322</f>
        <v/>
      </c>
      <c r="I322" s="3">
        <f>IF(Calculator!C11="Balloon",IF(A322=Calculator!C9*12,Calculator!C31,0),0)</f>
        <v/>
      </c>
    </row>
    <row r="323">
      <c r="A323">
        <f>A322+1</f>
        <v/>
      </c>
      <c r="B323" s="6">
        <f>EDATE(B322,1)</f>
        <v/>
      </c>
      <c r="C323" s="3">
        <f>G322</f>
        <v/>
      </c>
      <c r="D323" s="3">
        <f>IF(Calculator!C11="Standard",ABS(Calculator!C26),IF(Calculator!C11="Interest Only",C323*Calculator!C8/12,ABS(Calculator!C26)))</f>
        <v/>
      </c>
      <c r="E323" s="3">
        <f>IF(Calculator!C11="Interest Only",0,D323-F323)</f>
        <v/>
      </c>
      <c r="F323" s="3">
        <f>C323*Calculator!C8/12</f>
        <v/>
      </c>
      <c r="G323" s="3">
        <f>C323-E323</f>
        <v/>
      </c>
      <c r="H323" s="3">
        <f>H322+F323</f>
        <v/>
      </c>
      <c r="I323" s="3">
        <f>IF(Calculator!C11="Balloon",IF(A323=Calculator!C9*12,Calculator!C31,0),0)</f>
        <v/>
      </c>
    </row>
    <row r="324">
      <c r="A324">
        <f>A323+1</f>
        <v/>
      </c>
      <c r="B324" s="6">
        <f>EDATE(B323,1)</f>
        <v/>
      </c>
      <c r="C324" s="3">
        <f>G323</f>
        <v/>
      </c>
      <c r="D324" s="3">
        <f>IF(Calculator!C11="Standard",ABS(Calculator!C26),IF(Calculator!C11="Interest Only",C324*Calculator!C8/12,ABS(Calculator!C26)))</f>
        <v/>
      </c>
      <c r="E324" s="3">
        <f>IF(Calculator!C11="Interest Only",0,D324-F324)</f>
        <v/>
      </c>
      <c r="F324" s="3">
        <f>C324*Calculator!C8/12</f>
        <v/>
      </c>
      <c r="G324" s="3">
        <f>C324-E324</f>
        <v/>
      </c>
      <c r="H324" s="3">
        <f>H323+F324</f>
        <v/>
      </c>
      <c r="I324" s="3">
        <f>IF(Calculator!C11="Balloon",IF(A324=Calculator!C9*12,Calculator!C31,0),0)</f>
        <v/>
      </c>
    </row>
    <row r="325">
      <c r="A325">
        <f>A324+1</f>
        <v/>
      </c>
      <c r="B325" s="6">
        <f>EDATE(B324,1)</f>
        <v/>
      </c>
      <c r="C325" s="3">
        <f>G324</f>
        <v/>
      </c>
      <c r="D325" s="3">
        <f>IF(Calculator!C11="Standard",ABS(Calculator!C26),IF(Calculator!C11="Interest Only",C325*Calculator!C8/12,ABS(Calculator!C26)))</f>
        <v/>
      </c>
      <c r="E325" s="3">
        <f>IF(Calculator!C11="Interest Only",0,D325-F325)</f>
        <v/>
      </c>
      <c r="F325" s="3">
        <f>C325*Calculator!C8/12</f>
        <v/>
      </c>
      <c r="G325" s="3">
        <f>C325-E325</f>
        <v/>
      </c>
      <c r="H325" s="3">
        <f>H324+F325</f>
        <v/>
      </c>
      <c r="I325" s="3">
        <f>IF(Calculator!C11="Balloon",IF(A325=Calculator!C9*12,Calculator!C31,0),0)</f>
        <v/>
      </c>
    </row>
    <row r="326">
      <c r="A326">
        <f>A325+1</f>
        <v/>
      </c>
      <c r="B326" s="6">
        <f>EDATE(B325,1)</f>
        <v/>
      </c>
      <c r="C326" s="3">
        <f>G325</f>
        <v/>
      </c>
      <c r="D326" s="3">
        <f>IF(Calculator!C11="Standard",ABS(Calculator!C26),IF(Calculator!C11="Interest Only",C326*Calculator!C8/12,ABS(Calculator!C26)))</f>
        <v/>
      </c>
      <c r="E326" s="3">
        <f>IF(Calculator!C11="Interest Only",0,D326-F326)</f>
        <v/>
      </c>
      <c r="F326" s="3">
        <f>C326*Calculator!C8/12</f>
        <v/>
      </c>
      <c r="G326" s="3">
        <f>C326-E326</f>
        <v/>
      </c>
      <c r="H326" s="3">
        <f>H325+F326</f>
        <v/>
      </c>
      <c r="I326" s="3">
        <f>IF(Calculator!C11="Balloon",IF(A326=Calculator!C9*12,Calculator!C31,0),0)</f>
        <v/>
      </c>
    </row>
    <row r="327">
      <c r="A327">
        <f>A326+1</f>
        <v/>
      </c>
      <c r="B327" s="6">
        <f>EDATE(B326,1)</f>
        <v/>
      </c>
      <c r="C327" s="3">
        <f>G326</f>
        <v/>
      </c>
      <c r="D327" s="3">
        <f>IF(Calculator!C11="Standard",ABS(Calculator!C26),IF(Calculator!C11="Interest Only",C327*Calculator!C8/12,ABS(Calculator!C26)))</f>
        <v/>
      </c>
      <c r="E327" s="3">
        <f>IF(Calculator!C11="Interest Only",0,D327-F327)</f>
        <v/>
      </c>
      <c r="F327" s="3">
        <f>C327*Calculator!C8/12</f>
        <v/>
      </c>
      <c r="G327" s="3">
        <f>C327-E327</f>
        <v/>
      </c>
      <c r="H327" s="3">
        <f>H326+F327</f>
        <v/>
      </c>
      <c r="I327" s="3">
        <f>IF(Calculator!C11="Balloon",IF(A327=Calculator!C9*12,Calculator!C31,0),0)</f>
        <v/>
      </c>
    </row>
    <row r="328">
      <c r="A328">
        <f>A327+1</f>
        <v/>
      </c>
      <c r="B328" s="6">
        <f>EDATE(B327,1)</f>
        <v/>
      </c>
      <c r="C328" s="3">
        <f>G327</f>
        <v/>
      </c>
      <c r="D328" s="3">
        <f>IF(Calculator!C11="Standard",ABS(Calculator!C26),IF(Calculator!C11="Interest Only",C328*Calculator!C8/12,ABS(Calculator!C26)))</f>
        <v/>
      </c>
      <c r="E328" s="3">
        <f>IF(Calculator!C11="Interest Only",0,D328-F328)</f>
        <v/>
      </c>
      <c r="F328" s="3">
        <f>C328*Calculator!C8/12</f>
        <v/>
      </c>
      <c r="G328" s="3">
        <f>C328-E328</f>
        <v/>
      </c>
      <c r="H328" s="3">
        <f>H327+F328</f>
        <v/>
      </c>
      <c r="I328" s="3">
        <f>IF(Calculator!C11="Balloon",IF(A328=Calculator!C9*12,Calculator!C31,0),0)</f>
        <v/>
      </c>
    </row>
    <row r="329">
      <c r="A329">
        <f>A328+1</f>
        <v/>
      </c>
      <c r="B329" s="6">
        <f>EDATE(B328,1)</f>
        <v/>
      </c>
      <c r="C329" s="3">
        <f>G328</f>
        <v/>
      </c>
      <c r="D329" s="3">
        <f>IF(Calculator!C11="Standard",ABS(Calculator!C26),IF(Calculator!C11="Interest Only",C329*Calculator!C8/12,ABS(Calculator!C26)))</f>
        <v/>
      </c>
      <c r="E329" s="3">
        <f>IF(Calculator!C11="Interest Only",0,D329-F329)</f>
        <v/>
      </c>
      <c r="F329" s="3">
        <f>C329*Calculator!C8/12</f>
        <v/>
      </c>
      <c r="G329" s="3">
        <f>C329-E329</f>
        <v/>
      </c>
      <c r="H329" s="3">
        <f>H328+F329</f>
        <v/>
      </c>
      <c r="I329" s="3">
        <f>IF(Calculator!C11="Balloon",IF(A329=Calculator!C9*12,Calculator!C31,0),0)</f>
        <v/>
      </c>
    </row>
    <row r="330">
      <c r="A330">
        <f>A329+1</f>
        <v/>
      </c>
      <c r="B330" s="6">
        <f>EDATE(B329,1)</f>
        <v/>
      </c>
      <c r="C330" s="3">
        <f>G329</f>
        <v/>
      </c>
      <c r="D330" s="3">
        <f>IF(Calculator!C11="Standard",ABS(Calculator!C26),IF(Calculator!C11="Interest Only",C330*Calculator!C8/12,ABS(Calculator!C26)))</f>
        <v/>
      </c>
      <c r="E330" s="3">
        <f>IF(Calculator!C11="Interest Only",0,D330-F330)</f>
        <v/>
      </c>
      <c r="F330" s="3">
        <f>C330*Calculator!C8/12</f>
        <v/>
      </c>
      <c r="G330" s="3">
        <f>C330-E330</f>
        <v/>
      </c>
      <c r="H330" s="3">
        <f>H329+F330</f>
        <v/>
      </c>
      <c r="I330" s="3">
        <f>IF(Calculator!C11="Balloon",IF(A330=Calculator!C9*12,Calculator!C31,0),0)</f>
        <v/>
      </c>
    </row>
    <row r="331">
      <c r="A331">
        <f>A330+1</f>
        <v/>
      </c>
      <c r="B331" s="6">
        <f>EDATE(B330,1)</f>
        <v/>
      </c>
      <c r="C331" s="3">
        <f>G330</f>
        <v/>
      </c>
      <c r="D331" s="3">
        <f>IF(Calculator!C11="Standard",ABS(Calculator!C26),IF(Calculator!C11="Interest Only",C331*Calculator!C8/12,ABS(Calculator!C26)))</f>
        <v/>
      </c>
      <c r="E331" s="3">
        <f>IF(Calculator!C11="Interest Only",0,D331-F331)</f>
        <v/>
      </c>
      <c r="F331" s="3">
        <f>C331*Calculator!C8/12</f>
        <v/>
      </c>
      <c r="G331" s="3">
        <f>C331-E331</f>
        <v/>
      </c>
      <c r="H331" s="3">
        <f>H330+F331</f>
        <v/>
      </c>
      <c r="I331" s="3">
        <f>IF(Calculator!C11="Balloon",IF(A331=Calculator!C9*12,Calculator!C31,0),0)</f>
        <v/>
      </c>
    </row>
    <row r="332">
      <c r="A332">
        <f>A331+1</f>
        <v/>
      </c>
      <c r="B332" s="6">
        <f>EDATE(B331,1)</f>
        <v/>
      </c>
      <c r="C332" s="3">
        <f>G331</f>
        <v/>
      </c>
      <c r="D332" s="3">
        <f>IF(Calculator!C11="Standard",ABS(Calculator!C26),IF(Calculator!C11="Interest Only",C332*Calculator!C8/12,ABS(Calculator!C26)))</f>
        <v/>
      </c>
      <c r="E332" s="3">
        <f>IF(Calculator!C11="Interest Only",0,D332-F332)</f>
        <v/>
      </c>
      <c r="F332" s="3">
        <f>C332*Calculator!C8/12</f>
        <v/>
      </c>
      <c r="G332" s="3">
        <f>C332-E332</f>
        <v/>
      </c>
      <c r="H332" s="3">
        <f>H331+F332</f>
        <v/>
      </c>
      <c r="I332" s="3">
        <f>IF(Calculator!C11="Balloon",IF(A332=Calculator!C9*12,Calculator!C31,0),0)</f>
        <v/>
      </c>
    </row>
    <row r="333">
      <c r="A333">
        <f>A332+1</f>
        <v/>
      </c>
      <c r="B333" s="6">
        <f>EDATE(B332,1)</f>
        <v/>
      </c>
      <c r="C333" s="3">
        <f>G332</f>
        <v/>
      </c>
      <c r="D333" s="3">
        <f>IF(Calculator!C11="Standard",ABS(Calculator!C26),IF(Calculator!C11="Interest Only",C333*Calculator!C8/12,ABS(Calculator!C26)))</f>
        <v/>
      </c>
      <c r="E333" s="3">
        <f>IF(Calculator!C11="Interest Only",0,D333-F333)</f>
        <v/>
      </c>
      <c r="F333" s="3">
        <f>C333*Calculator!C8/12</f>
        <v/>
      </c>
      <c r="G333" s="3">
        <f>C333-E333</f>
        <v/>
      </c>
      <c r="H333" s="3">
        <f>H332+F333</f>
        <v/>
      </c>
      <c r="I333" s="3">
        <f>IF(Calculator!C11="Balloon",IF(A333=Calculator!C9*12,Calculator!C31,0),0)</f>
        <v/>
      </c>
    </row>
    <row r="334">
      <c r="A334">
        <f>A333+1</f>
        <v/>
      </c>
      <c r="B334" s="6">
        <f>EDATE(B333,1)</f>
        <v/>
      </c>
      <c r="C334" s="3">
        <f>G333</f>
        <v/>
      </c>
      <c r="D334" s="3">
        <f>IF(Calculator!C11="Standard",ABS(Calculator!C26),IF(Calculator!C11="Interest Only",C334*Calculator!C8/12,ABS(Calculator!C26)))</f>
        <v/>
      </c>
      <c r="E334" s="3">
        <f>IF(Calculator!C11="Interest Only",0,D334-F334)</f>
        <v/>
      </c>
      <c r="F334" s="3">
        <f>C334*Calculator!C8/12</f>
        <v/>
      </c>
      <c r="G334" s="3">
        <f>C334-E334</f>
        <v/>
      </c>
      <c r="H334" s="3">
        <f>H333+F334</f>
        <v/>
      </c>
      <c r="I334" s="3">
        <f>IF(Calculator!C11="Balloon",IF(A334=Calculator!C9*12,Calculator!C31,0),0)</f>
        <v/>
      </c>
    </row>
    <row r="335">
      <c r="A335">
        <f>A334+1</f>
        <v/>
      </c>
      <c r="B335" s="6">
        <f>EDATE(B334,1)</f>
        <v/>
      </c>
      <c r="C335" s="3">
        <f>G334</f>
        <v/>
      </c>
      <c r="D335" s="3">
        <f>IF(Calculator!C11="Standard",ABS(Calculator!C26),IF(Calculator!C11="Interest Only",C335*Calculator!C8/12,ABS(Calculator!C26)))</f>
        <v/>
      </c>
      <c r="E335" s="3">
        <f>IF(Calculator!C11="Interest Only",0,D335-F335)</f>
        <v/>
      </c>
      <c r="F335" s="3">
        <f>C335*Calculator!C8/12</f>
        <v/>
      </c>
      <c r="G335" s="3">
        <f>C335-E335</f>
        <v/>
      </c>
      <c r="H335" s="3">
        <f>H334+F335</f>
        <v/>
      </c>
      <c r="I335" s="3">
        <f>IF(Calculator!C11="Balloon",IF(A335=Calculator!C9*12,Calculator!C31,0),0)</f>
        <v/>
      </c>
    </row>
    <row r="336">
      <c r="A336">
        <f>A335+1</f>
        <v/>
      </c>
      <c r="B336" s="6">
        <f>EDATE(B335,1)</f>
        <v/>
      </c>
      <c r="C336" s="3">
        <f>G335</f>
        <v/>
      </c>
      <c r="D336" s="3">
        <f>IF(Calculator!C11="Standard",ABS(Calculator!C26),IF(Calculator!C11="Interest Only",C336*Calculator!C8/12,ABS(Calculator!C26)))</f>
        <v/>
      </c>
      <c r="E336" s="3">
        <f>IF(Calculator!C11="Interest Only",0,D336-F336)</f>
        <v/>
      </c>
      <c r="F336" s="3">
        <f>C336*Calculator!C8/12</f>
        <v/>
      </c>
      <c r="G336" s="3">
        <f>C336-E336</f>
        <v/>
      </c>
      <c r="H336" s="3">
        <f>H335+F336</f>
        <v/>
      </c>
      <c r="I336" s="3">
        <f>IF(Calculator!C11="Balloon",IF(A336=Calculator!C9*12,Calculator!C31,0),0)</f>
        <v/>
      </c>
    </row>
    <row r="337">
      <c r="A337">
        <f>A336+1</f>
        <v/>
      </c>
      <c r="B337" s="6">
        <f>EDATE(B336,1)</f>
        <v/>
      </c>
      <c r="C337" s="3">
        <f>G336</f>
        <v/>
      </c>
      <c r="D337" s="3">
        <f>IF(Calculator!C11="Standard",ABS(Calculator!C26),IF(Calculator!C11="Interest Only",C337*Calculator!C8/12,ABS(Calculator!C26)))</f>
        <v/>
      </c>
      <c r="E337" s="3">
        <f>IF(Calculator!C11="Interest Only",0,D337-F337)</f>
        <v/>
      </c>
      <c r="F337" s="3">
        <f>C337*Calculator!C8/12</f>
        <v/>
      </c>
      <c r="G337" s="3">
        <f>C337-E337</f>
        <v/>
      </c>
      <c r="H337" s="3">
        <f>H336+F337</f>
        <v/>
      </c>
      <c r="I337" s="3">
        <f>IF(Calculator!C11="Balloon",IF(A337=Calculator!C9*12,Calculator!C31,0),0)</f>
        <v/>
      </c>
    </row>
    <row r="338">
      <c r="A338">
        <f>A337+1</f>
        <v/>
      </c>
      <c r="B338" s="6">
        <f>EDATE(B337,1)</f>
        <v/>
      </c>
      <c r="C338" s="3">
        <f>G337</f>
        <v/>
      </c>
      <c r="D338" s="3">
        <f>IF(Calculator!C11="Standard",ABS(Calculator!C26),IF(Calculator!C11="Interest Only",C338*Calculator!C8/12,ABS(Calculator!C26)))</f>
        <v/>
      </c>
      <c r="E338" s="3">
        <f>IF(Calculator!C11="Interest Only",0,D338-F338)</f>
        <v/>
      </c>
      <c r="F338" s="3">
        <f>C338*Calculator!C8/12</f>
        <v/>
      </c>
      <c r="G338" s="3">
        <f>C338-E338</f>
        <v/>
      </c>
      <c r="H338" s="3">
        <f>H337+F338</f>
        <v/>
      </c>
      <c r="I338" s="3">
        <f>IF(Calculator!C11="Balloon",IF(A338=Calculator!C9*12,Calculator!C31,0),0)</f>
        <v/>
      </c>
    </row>
    <row r="339">
      <c r="A339">
        <f>A338+1</f>
        <v/>
      </c>
      <c r="B339" s="6">
        <f>EDATE(B338,1)</f>
        <v/>
      </c>
      <c r="C339" s="3">
        <f>G338</f>
        <v/>
      </c>
      <c r="D339" s="3">
        <f>IF(Calculator!C11="Standard",ABS(Calculator!C26),IF(Calculator!C11="Interest Only",C339*Calculator!C8/12,ABS(Calculator!C26)))</f>
        <v/>
      </c>
      <c r="E339" s="3">
        <f>IF(Calculator!C11="Interest Only",0,D339-F339)</f>
        <v/>
      </c>
      <c r="F339" s="3">
        <f>C339*Calculator!C8/12</f>
        <v/>
      </c>
      <c r="G339" s="3">
        <f>C339-E339</f>
        <v/>
      </c>
      <c r="H339" s="3">
        <f>H338+F339</f>
        <v/>
      </c>
      <c r="I339" s="3">
        <f>IF(Calculator!C11="Balloon",IF(A339=Calculator!C9*12,Calculator!C31,0),0)</f>
        <v/>
      </c>
    </row>
    <row r="340">
      <c r="A340">
        <f>A339+1</f>
        <v/>
      </c>
      <c r="B340" s="6">
        <f>EDATE(B339,1)</f>
        <v/>
      </c>
      <c r="C340" s="3">
        <f>G339</f>
        <v/>
      </c>
      <c r="D340" s="3">
        <f>IF(Calculator!C11="Standard",ABS(Calculator!C26),IF(Calculator!C11="Interest Only",C340*Calculator!C8/12,ABS(Calculator!C26)))</f>
        <v/>
      </c>
      <c r="E340" s="3">
        <f>IF(Calculator!C11="Interest Only",0,D340-F340)</f>
        <v/>
      </c>
      <c r="F340" s="3">
        <f>C340*Calculator!C8/12</f>
        <v/>
      </c>
      <c r="G340" s="3">
        <f>C340-E340</f>
        <v/>
      </c>
      <c r="H340" s="3">
        <f>H339+F340</f>
        <v/>
      </c>
      <c r="I340" s="3">
        <f>IF(Calculator!C11="Balloon",IF(A340=Calculator!C9*12,Calculator!C31,0),0)</f>
        <v/>
      </c>
    </row>
    <row r="341">
      <c r="A341">
        <f>A340+1</f>
        <v/>
      </c>
      <c r="B341" s="6">
        <f>EDATE(B340,1)</f>
        <v/>
      </c>
      <c r="C341" s="3">
        <f>G340</f>
        <v/>
      </c>
      <c r="D341" s="3">
        <f>IF(Calculator!C11="Standard",ABS(Calculator!C26),IF(Calculator!C11="Interest Only",C341*Calculator!C8/12,ABS(Calculator!C26)))</f>
        <v/>
      </c>
      <c r="E341" s="3">
        <f>IF(Calculator!C11="Interest Only",0,D341-F341)</f>
        <v/>
      </c>
      <c r="F341" s="3">
        <f>C341*Calculator!C8/12</f>
        <v/>
      </c>
      <c r="G341" s="3">
        <f>C341-E341</f>
        <v/>
      </c>
      <c r="H341" s="3">
        <f>H340+F341</f>
        <v/>
      </c>
      <c r="I341" s="3">
        <f>IF(Calculator!C11="Balloon",IF(A341=Calculator!C9*12,Calculator!C31,0),0)</f>
        <v/>
      </c>
    </row>
    <row r="342">
      <c r="A342">
        <f>A341+1</f>
        <v/>
      </c>
      <c r="B342" s="6">
        <f>EDATE(B341,1)</f>
        <v/>
      </c>
      <c r="C342" s="3">
        <f>G341</f>
        <v/>
      </c>
      <c r="D342" s="3">
        <f>IF(Calculator!C11="Standard",ABS(Calculator!C26),IF(Calculator!C11="Interest Only",C342*Calculator!C8/12,ABS(Calculator!C26)))</f>
        <v/>
      </c>
      <c r="E342" s="3">
        <f>IF(Calculator!C11="Interest Only",0,D342-F342)</f>
        <v/>
      </c>
      <c r="F342" s="3">
        <f>C342*Calculator!C8/12</f>
        <v/>
      </c>
      <c r="G342" s="3">
        <f>C342-E342</f>
        <v/>
      </c>
      <c r="H342" s="3">
        <f>H341+F342</f>
        <v/>
      </c>
      <c r="I342" s="3">
        <f>IF(Calculator!C11="Balloon",IF(A342=Calculator!C9*12,Calculator!C31,0),0)</f>
        <v/>
      </c>
    </row>
    <row r="343">
      <c r="A343">
        <f>A342+1</f>
        <v/>
      </c>
      <c r="B343" s="6">
        <f>EDATE(B342,1)</f>
        <v/>
      </c>
      <c r="C343" s="3">
        <f>G342</f>
        <v/>
      </c>
      <c r="D343" s="3">
        <f>IF(Calculator!C11="Standard",ABS(Calculator!C26),IF(Calculator!C11="Interest Only",C343*Calculator!C8/12,ABS(Calculator!C26)))</f>
        <v/>
      </c>
      <c r="E343" s="3">
        <f>IF(Calculator!C11="Interest Only",0,D343-F343)</f>
        <v/>
      </c>
      <c r="F343" s="3">
        <f>C343*Calculator!C8/12</f>
        <v/>
      </c>
      <c r="G343" s="3">
        <f>C343-E343</f>
        <v/>
      </c>
      <c r="H343" s="3">
        <f>H342+F343</f>
        <v/>
      </c>
      <c r="I343" s="3">
        <f>IF(Calculator!C11="Balloon",IF(A343=Calculator!C9*12,Calculator!C31,0),0)</f>
        <v/>
      </c>
    </row>
    <row r="344">
      <c r="A344">
        <f>A343+1</f>
        <v/>
      </c>
      <c r="B344" s="6">
        <f>EDATE(B343,1)</f>
        <v/>
      </c>
      <c r="C344" s="3">
        <f>G343</f>
        <v/>
      </c>
      <c r="D344" s="3">
        <f>IF(Calculator!C11="Standard",ABS(Calculator!C26),IF(Calculator!C11="Interest Only",C344*Calculator!C8/12,ABS(Calculator!C26)))</f>
        <v/>
      </c>
      <c r="E344" s="3">
        <f>IF(Calculator!C11="Interest Only",0,D344-F344)</f>
        <v/>
      </c>
      <c r="F344" s="3">
        <f>C344*Calculator!C8/12</f>
        <v/>
      </c>
      <c r="G344" s="3">
        <f>C344-E344</f>
        <v/>
      </c>
      <c r="H344" s="3">
        <f>H343+F344</f>
        <v/>
      </c>
      <c r="I344" s="3">
        <f>IF(Calculator!C11="Balloon",IF(A344=Calculator!C9*12,Calculator!C31,0),0)</f>
        <v/>
      </c>
    </row>
    <row r="345">
      <c r="A345">
        <f>A344+1</f>
        <v/>
      </c>
      <c r="B345" s="6">
        <f>EDATE(B344,1)</f>
        <v/>
      </c>
      <c r="C345" s="3">
        <f>G344</f>
        <v/>
      </c>
      <c r="D345" s="3">
        <f>IF(Calculator!C11="Standard",ABS(Calculator!C26),IF(Calculator!C11="Interest Only",C345*Calculator!C8/12,ABS(Calculator!C26)))</f>
        <v/>
      </c>
      <c r="E345" s="3">
        <f>IF(Calculator!C11="Interest Only",0,D345-F345)</f>
        <v/>
      </c>
      <c r="F345" s="3">
        <f>C345*Calculator!C8/12</f>
        <v/>
      </c>
      <c r="G345" s="3">
        <f>C345-E345</f>
        <v/>
      </c>
      <c r="H345" s="3">
        <f>H344+F345</f>
        <v/>
      </c>
      <c r="I345" s="3">
        <f>IF(Calculator!C11="Balloon",IF(A345=Calculator!C9*12,Calculator!C31,0),0)</f>
        <v/>
      </c>
    </row>
    <row r="346">
      <c r="A346">
        <f>A345+1</f>
        <v/>
      </c>
      <c r="B346" s="6">
        <f>EDATE(B345,1)</f>
        <v/>
      </c>
      <c r="C346" s="3">
        <f>G345</f>
        <v/>
      </c>
      <c r="D346" s="3">
        <f>IF(Calculator!C11="Standard",ABS(Calculator!C26),IF(Calculator!C11="Interest Only",C346*Calculator!C8/12,ABS(Calculator!C26)))</f>
        <v/>
      </c>
      <c r="E346" s="3">
        <f>IF(Calculator!C11="Interest Only",0,D346-F346)</f>
        <v/>
      </c>
      <c r="F346" s="3">
        <f>C346*Calculator!C8/12</f>
        <v/>
      </c>
      <c r="G346" s="3">
        <f>C346-E346</f>
        <v/>
      </c>
      <c r="H346" s="3">
        <f>H345+F346</f>
        <v/>
      </c>
      <c r="I346" s="3">
        <f>IF(Calculator!C11="Balloon",IF(A346=Calculator!C9*12,Calculator!C31,0),0)</f>
        <v/>
      </c>
    </row>
    <row r="347">
      <c r="A347">
        <f>A346+1</f>
        <v/>
      </c>
      <c r="B347" s="6">
        <f>EDATE(B346,1)</f>
        <v/>
      </c>
      <c r="C347" s="3">
        <f>G346</f>
        <v/>
      </c>
      <c r="D347" s="3">
        <f>IF(Calculator!C11="Standard",ABS(Calculator!C26),IF(Calculator!C11="Interest Only",C347*Calculator!C8/12,ABS(Calculator!C26)))</f>
        <v/>
      </c>
      <c r="E347" s="3">
        <f>IF(Calculator!C11="Interest Only",0,D347-F347)</f>
        <v/>
      </c>
      <c r="F347" s="3">
        <f>C347*Calculator!C8/12</f>
        <v/>
      </c>
      <c r="G347" s="3">
        <f>C347-E347</f>
        <v/>
      </c>
      <c r="H347" s="3">
        <f>H346+F347</f>
        <v/>
      </c>
      <c r="I347" s="3">
        <f>IF(Calculator!C11="Balloon",IF(A347=Calculator!C9*12,Calculator!C31,0),0)</f>
        <v/>
      </c>
    </row>
    <row r="348">
      <c r="A348">
        <f>A347+1</f>
        <v/>
      </c>
      <c r="B348" s="6">
        <f>EDATE(B347,1)</f>
        <v/>
      </c>
      <c r="C348" s="3">
        <f>G347</f>
        <v/>
      </c>
      <c r="D348" s="3">
        <f>IF(Calculator!C11="Standard",ABS(Calculator!C26),IF(Calculator!C11="Interest Only",C348*Calculator!C8/12,ABS(Calculator!C26)))</f>
        <v/>
      </c>
      <c r="E348" s="3">
        <f>IF(Calculator!C11="Interest Only",0,D348-F348)</f>
        <v/>
      </c>
      <c r="F348" s="3">
        <f>C348*Calculator!C8/12</f>
        <v/>
      </c>
      <c r="G348" s="3">
        <f>C348-E348</f>
        <v/>
      </c>
      <c r="H348" s="3">
        <f>H347+F348</f>
        <v/>
      </c>
      <c r="I348" s="3">
        <f>IF(Calculator!C11="Balloon",IF(A348=Calculator!C9*12,Calculator!C31,0),0)</f>
        <v/>
      </c>
    </row>
    <row r="349">
      <c r="A349">
        <f>A348+1</f>
        <v/>
      </c>
      <c r="B349" s="6">
        <f>EDATE(B348,1)</f>
        <v/>
      </c>
      <c r="C349" s="3">
        <f>G348</f>
        <v/>
      </c>
      <c r="D349" s="3">
        <f>IF(Calculator!C11="Standard",ABS(Calculator!C26),IF(Calculator!C11="Interest Only",C349*Calculator!C8/12,ABS(Calculator!C26)))</f>
        <v/>
      </c>
      <c r="E349" s="3">
        <f>IF(Calculator!C11="Interest Only",0,D349-F349)</f>
        <v/>
      </c>
      <c r="F349" s="3">
        <f>C349*Calculator!C8/12</f>
        <v/>
      </c>
      <c r="G349" s="3">
        <f>C349-E349</f>
        <v/>
      </c>
      <c r="H349" s="3">
        <f>H348+F349</f>
        <v/>
      </c>
      <c r="I349" s="3">
        <f>IF(Calculator!C11="Balloon",IF(A349=Calculator!C9*12,Calculator!C31,0),0)</f>
        <v/>
      </c>
    </row>
    <row r="350">
      <c r="A350">
        <f>A349+1</f>
        <v/>
      </c>
      <c r="B350" s="6">
        <f>EDATE(B349,1)</f>
        <v/>
      </c>
      <c r="C350" s="3">
        <f>G349</f>
        <v/>
      </c>
      <c r="D350" s="3">
        <f>IF(Calculator!C11="Standard",ABS(Calculator!C26),IF(Calculator!C11="Interest Only",C350*Calculator!C8/12,ABS(Calculator!C26)))</f>
        <v/>
      </c>
      <c r="E350" s="3">
        <f>IF(Calculator!C11="Interest Only",0,D350-F350)</f>
        <v/>
      </c>
      <c r="F350" s="3">
        <f>C350*Calculator!C8/12</f>
        <v/>
      </c>
      <c r="G350" s="3">
        <f>C350-E350</f>
        <v/>
      </c>
      <c r="H350" s="3">
        <f>H349+F350</f>
        <v/>
      </c>
      <c r="I350" s="3">
        <f>IF(Calculator!C11="Balloon",IF(A350=Calculator!C9*12,Calculator!C31,0),0)</f>
        <v/>
      </c>
    </row>
    <row r="351">
      <c r="A351">
        <f>A350+1</f>
        <v/>
      </c>
      <c r="B351" s="6">
        <f>EDATE(B350,1)</f>
        <v/>
      </c>
      <c r="C351" s="3">
        <f>G350</f>
        <v/>
      </c>
      <c r="D351" s="3">
        <f>IF(Calculator!C11="Standard",ABS(Calculator!C26),IF(Calculator!C11="Interest Only",C351*Calculator!C8/12,ABS(Calculator!C26)))</f>
        <v/>
      </c>
      <c r="E351" s="3">
        <f>IF(Calculator!C11="Interest Only",0,D351-F351)</f>
        <v/>
      </c>
      <c r="F351" s="3">
        <f>C351*Calculator!C8/12</f>
        <v/>
      </c>
      <c r="G351" s="3">
        <f>C351-E351</f>
        <v/>
      </c>
      <c r="H351" s="3">
        <f>H350+F351</f>
        <v/>
      </c>
      <c r="I351" s="3">
        <f>IF(Calculator!C11="Balloon",IF(A351=Calculator!C9*12,Calculator!C31,0),0)</f>
        <v/>
      </c>
    </row>
    <row r="352">
      <c r="A352">
        <f>A351+1</f>
        <v/>
      </c>
      <c r="B352" s="6">
        <f>EDATE(B351,1)</f>
        <v/>
      </c>
      <c r="C352" s="3">
        <f>G351</f>
        <v/>
      </c>
      <c r="D352" s="3">
        <f>IF(Calculator!C11="Standard",ABS(Calculator!C26),IF(Calculator!C11="Interest Only",C352*Calculator!C8/12,ABS(Calculator!C26)))</f>
        <v/>
      </c>
      <c r="E352" s="3">
        <f>IF(Calculator!C11="Interest Only",0,D352-F352)</f>
        <v/>
      </c>
      <c r="F352" s="3">
        <f>C352*Calculator!C8/12</f>
        <v/>
      </c>
      <c r="G352" s="3">
        <f>C352-E352</f>
        <v/>
      </c>
      <c r="H352" s="3">
        <f>H351+F352</f>
        <v/>
      </c>
      <c r="I352" s="3">
        <f>IF(Calculator!C11="Balloon",IF(A352=Calculator!C9*12,Calculator!C31,0),0)</f>
        <v/>
      </c>
    </row>
    <row r="353">
      <c r="A353">
        <f>A352+1</f>
        <v/>
      </c>
      <c r="B353" s="6">
        <f>EDATE(B352,1)</f>
        <v/>
      </c>
      <c r="C353" s="3">
        <f>G352</f>
        <v/>
      </c>
      <c r="D353" s="3">
        <f>IF(Calculator!C11="Standard",ABS(Calculator!C26),IF(Calculator!C11="Interest Only",C353*Calculator!C8/12,ABS(Calculator!C26)))</f>
        <v/>
      </c>
      <c r="E353" s="3">
        <f>IF(Calculator!C11="Interest Only",0,D353-F353)</f>
        <v/>
      </c>
      <c r="F353" s="3">
        <f>C353*Calculator!C8/12</f>
        <v/>
      </c>
      <c r="G353" s="3">
        <f>C353-E353</f>
        <v/>
      </c>
      <c r="H353" s="3">
        <f>H352+F353</f>
        <v/>
      </c>
      <c r="I353" s="3">
        <f>IF(Calculator!C11="Balloon",IF(A353=Calculator!C9*12,Calculator!C31,0),0)</f>
        <v/>
      </c>
    </row>
    <row r="354">
      <c r="A354">
        <f>A353+1</f>
        <v/>
      </c>
      <c r="B354" s="6">
        <f>EDATE(B353,1)</f>
        <v/>
      </c>
      <c r="C354" s="3">
        <f>G353</f>
        <v/>
      </c>
      <c r="D354" s="3">
        <f>IF(Calculator!C11="Standard",ABS(Calculator!C26),IF(Calculator!C11="Interest Only",C354*Calculator!C8/12,ABS(Calculator!C26)))</f>
        <v/>
      </c>
      <c r="E354" s="3">
        <f>IF(Calculator!C11="Interest Only",0,D354-F354)</f>
        <v/>
      </c>
      <c r="F354" s="3">
        <f>C354*Calculator!C8/12</f>
        <v/>
      </c>
      <c r="G354" s="3">
        <f>C354-E354</f>
        <v/>
      </c>
      <c r="H354" s="3">
        <f>H353+F354</f>
        <v/>
      </c>
      <c r="I354" s="3">
        <f>IF(Calculator!C11="Balloon",IF(A354=Calculator!C9*12,Calculator!C31,0),0)</f>
        <v/>
      </c>
    </row>
    <row r="355">
      <c r="A355">
        <f>A354+1</f>
        <v/>
      </c>
      <c r="B355" s="6">
        <f>EDATE(B354,1)</f>
        <v/>
      </c>
      <c r="C355" s="3">
        <f>G354</f>
        <v/>
      </c>
      <c r="D355" s="3">
        <f>IF(Calculator!C11="Standard",ABS(Calculator!C26),IF(Calculator!C11="Interest Only",C355*Calculator!C8/12,ABS(Calculator!C26)))</f>
        <v/>
      </c>
      <c r="E355" s="3">
        <f>IF(Calculator!C11="Interest Only",0,D355-F355)</f>
        <v/>
      </c>
      <c r="F355" s="3">
        <f>C355*Calculator!C8/12</f>
        <v/>
      </c>
      <c r="G355" s="3">
        <f>C355-E355</f>
        <v/>
      </c>
      <c r="H355" s="3">
        <f>H354+F355</f>
        <v/>
      </c>
      <c r="I355" s="3">
        <f>IF(Calculator!C11="Balloon",IF(A355=Calculator!C9*12,Calculator!C31,0),0)</f>
        <v/>
      </c>
    </row>
    <row r="356">
      <c r="A356">
        <f>A355+1</f>
        <v/>
      </c>
      <c r="B356" s="6">
        <f>EDATE(B355,1)</f>
        <v/>
      </c>
      <c r="C356" s="3">
        <f>G355</f>
        <v/>
      </c>
      <c r="D356" s="3">
        <f>IF(Calculator!C11="Standard",ABS(Calculator!C26),IF(Calculator!C11="Interest Only",C356*Calculator!C8/12,ABS(Calculator!C26)))</f>
        <v/>
      </c>
      <c r="E356" s="3">
        <f>IF(Calculator!C11="Interest Only",0,D356-F356)</f>
        <v/>
      </c>
      <c r="F356" s="3">
        <f>C356*Calculator!C8/12</f>
        <v/>
      </c>
      <c r="G356" s="3">
        <f>C356-E356</f>
        <v/>
      </c>
      <c r="H356" s="3">
        <f>H355+F356</f>
        <v/>
      </c>
      <c r="I356" s="3">
        <f>IF(Calculator!C11="Balloon",IF(A356=Calculator!C9*12,Calculator!C31,0),0)</f>
        <v/>
      </c>
    </row>
    <row r="357">
      <c r="A357">
        <f>A356+1</f>
        <v/>
      </c>
      <c r="B357" s="6">
        <f>EDATE(B356,1)</f>
        <v/>
      </c>
      <c r="C357" s="3">
        <f>G356</f>
        <v/>
      </c>
      <c r="D357" s="3">
        <f>IF(Calculator!C11="Standard",ABS(Calculator!C26),IF(Calculator!C11="Interest Only",C357*Calculator!C8/12,ABS(Calculator!C26)))</f>
        <v/>
      </c>
      <c r="E357" s="3">
        <f>IF(Calculator!C11="Interest Only",0,D357-F357)</f>
        <v/>
      </c>
      <c r="F357" s="3">
        <f>C357*Calculator!C8/12</f>
        <v/>
      </c>
      <c r="G357" s="3">
        <f>C357-E357</f>
        <v/>
      </c>
      <c r="H357" s="3">
        <f>H356+F357</f>
        <v/>
      </c>
      <c r="I357" s="3">
        <f>IF(Calculator!C11="Balloon",IF(A357=Calculator!C9*12,Calculator!C31,0),0)</f>
        <v/>
      </c>
    </row>
    <row r="358">
      <c r="A358">
        <f>A357+1</f>
        <v/>
      </c>
      <c r="B358" s="6">
        <f>EDATE(B357,1)</f>
        <v/>
      </c>
      <c r="C358" s="3">
        <f>G357</f>
        <v/>
      </c>
      <c r="D358" s="3">
        <f>IF(Calculator!C11="Standard",ABS(Calculator!C26),IF(Calculator!C11="Interest Only",C358*Calculator!C8/12,ABS(Calculator!C26)))</f>
        <v/>
      </c>
      <c r="E358" s="3">
        <f>IF(Calculator!C11="Interest Only",0,D358-F358)</f>
        <v/>
      </c>
      <c r="F358" s="3">
        <f>C358*Calculator!C8/12</f>
        <v/>
      </c>
      <c r="G358" s="3">
        <f>C358-E358</f>
        <v/>
      </c>
      <c r="H358" s="3">
        <f>H357+F358</f>
        <v/>
      </c>
      <c r="I358" s="3">
        <f>IF(Calculator!C11="Balloon",IF(A358=Calculator!C9*12,Calculator!C31,0),0)</f>
        <v/>
      </c>
    </row>
    <row r="359">
      <c r="A359">
        <f>A358+1</f>
        <v/>
      </c>
      <c r="B359" s="6">
        <f>EDATE(B358,1)</f>
        <v/>
      </c>
      <c r="C359" s="3">
        <f>G358</f>
        <v/>
      </c>
      <c r="D359" s="3">
        <f>IF(Calculator!C11="Standard",ABS(Calculator!C26),IF(Calculator!C11="Interest Only",C359*Calculator!C8/12,ABS(Calculator!C26)))</f>
        <v/>
      </c>
      <c r="E359" s="3">
        <f>IF(Calculator!C11="Interest Only",0,D359-F359)</f>
        <v/>
      </c>
      <c r="F359" s="3">
        <f>C359*Calculator!C8/12</f>
        <v/>
      </c>
      <c r="G359" s="3">
        <f>C359-E359</f>
        <v/>
      </c>
      <c r="H359" s="3">
        <f>H358+F359</f>
        <v/>
      </c>
      <c r="I359" s="3">
        <f>IF(Calculator!C11="Balloon",IF(A359=Calculator!C9*12,Calculator!C31,0),0)</f>
        <v/>
      </c>
    </row>
    <row r="360">
      <c r="A360">
        <f>A359+1</f>
        <v/>
      </c>
      <c r="B360" s="6">
        <f>EDATE(B359,1)</f>
        <v/>
      </c>
      <c r="C360" s="3">
        <f>G359</f>
        <v/>
      </c>
      <c r="D360" s="3">
        <f>IF(Calculator!C11="Standard",ABS(Calculator!C26),IF(Calculator!C11="Interest Only",C360*Calculator!C8/12,ABS(Calculator!C26)))</f>
        <v/>
      </c>
      <c r="E360" s="3">
        <f>IF(Calculator!C11="Interest Only",0,D360-F360)</f>
        <v/>
      </c>
      <c r="F360" s="3">
        <f>C360*Calculator!C8/12</f>
        <v/>
      </c>
      <c r="G360" s="3">
        <f>C360-E360</f>
        <v/>
      </c>
      <c r="H360" s="3">
        <f>H359+F360</f>
        <v/>
      </c>
      <c r="I360" s="3">
        <f>IF(Calculator!C11="Balloon",IF(A360=Calculator!C9*12,Calculator!C31,0),0)</f>
        <v/>
      </c>
    </row>
    <row r="361">
      <c r="A361">
        <f>A360+1</f>
        <v/>
      </c>
      <c r="B361" s="6">
        <f>EDATE(B360,1)</f>
        <v/>
      </c>
      <c r="C361" s="3">
        <f>G360</f>
        <v/>
      </c>
      <c r="D361" s="3">
        <f>IF(Calculator!C11="Standard",ABS(Calculator!C26),IF(Calculator!C11="Interest Only",C361*Calculator!C8/12,ABS(Calculator!C26)))</f>
        <v/>
      </c>
      <c r="E361" s="3">
        <f>IF(Calculator!C11="Interest Only",0,D361-F361)</f>
        <v/>
      </c>
      <c r="F361" s="3">
        <f>C361*Calculator!C8/12</f>
        <v/>
      </c>
      <c r="G361" s="3">
        <f>C361-E361</f>
        <v/>
      </c>
      <c r="H361" s="3">
        <f>H360+F361</f>
        <v/>
      </c>
      <c r="I361" s="3">
        <f>IF(Calculator!C11="Balloon",IF(A361=Calculator!C9*12,Calculator!C31,0),0)</f>
        <v/>
      </c>
    </row>
    <row r="362">
      <c r="A362">
        <f>A361+1</f>
        <v/>
      </c>
      <c r="B362" s="6">
        <f>EDATE(B361,1)</f>
        <v/>
      </c>
      <c r="C362" s="3">
        <f>G361</f>
        <v/>
      </c>
      <c r="D362" s="3">
        <f>IF(Calculator!C11="Standard",ABS(Calculator!C26),IF(Calculator!C11="Interest Only",C362*Calculator!C8/12,ABS(Calculator!C26)))</f>
        <v/>
      </c>
      <c r="E362" s="3">
        <f>IF(Calculator!C11="Interest Only",0,D362-F362)</f>
        <v/>
      </c>
      <c r="F362" s="3">
        <f>C362*Calculator!C8/12</f>
        <v/>
      </c>
      <c r="G362" s="3">
        <f>C362-E362</f>
        <v/>
      </c>
      <c r="H362" s="3">
        <f>H361+F362</f>
        <v/>
      </c>
      <c r="I362" s="3">
        <f>IF(Calculator!C11="Balloon",IF(A362=Calculator!C9*12,Calculator!C31,0),0)</f>
        <v/>
      </c>
    </row>
    <row r="363">
      <c r="A363">
        <f>A362+1</f>
        <v/>
      </c>
      <c r="B363" s="6">
        <f>EDATE(B362,1)</f>
        <v/>
      </c>
      <c r="C363" s="3">
        <f>G362</f>
        <v/>
      </c>
      <c r="D363" s="3">
        <f>IF(Calculator!C11="Standard",ABS(Calculator!C26),IF(Calculator!C11="Interest Only",C363*Calculator!C8/12,ABS(Calculator!C26)))</f>
        <v/>
      </c>
      <c r="E363" s="3">
        <f>IF(Calculator!C11="Interest Only",0,D363-F363)</f>
        <v/>
      </c>
      <c r="F363" s="3">
        <f>C363*Calculator!C8/12</f>
        <v/>
      </c>
      <c r="G363" s="3">
        <f>C363-E363</f>
        <v/>
      </c>
      <c r="H363" s="3">
        <f>H362+F363</f>
        <v/>
      </c>
      <c r="I363" s="3">
        <f>IF(Calculator!C11="Balloon",IF(A363=Calculator!C9*12,Calculator!C31,0),0)</f>
        <v/>
      </c>
    </row>
    <row r="364">
      <c r="A364">
        <f>A363+1</f>
        <v/>
      </c>
      <c r="B364" s="6">
        <f>EDATE(B363,1)</f>
        <v/>
      </c>
      <c r="C364" s="3">
        <f>G363</f>
        <v/>
      </c>
      <c r="D364" s="3">
        <f>IF(Calculator!C11="Standard",ABS(Calculator!C26),IF(Calculator!C11="Interest Only",C364*Calculator!C8/12,ABS(Calculator!C26)))</f>
        <v/>
      </c>
      <c r="E364" s="3">
        <f>IF(Calculator!C11="Interest Only",0,D364-F364)</f>
        <v/>
      </c>
      <c r="F364" s="3">
        <f>C364*Calculator!C8/12</f>
        <v/>
      </c>
      <c r="G364" s="3">
        <f>C364-E364</f>
        <v/>
      </c>
      <c r="H364" s="3">
        <f>H363+F364</f>
        <v/>
      </c>
      <c r="I364" s="3">
        <f>IF(Calculator!C11="Balloon",IF(A364=Calculator!C9*12,Calculator!C31,0),0)</f>
        <v/>
      </c>
    </row>
  </sheetData>
  <mergeCells count="1">
    <mergeCell ref="A1:G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LOAN COMPARISON CALCULATOR</t>
        </is>
      </c>
    </row>
    <row r="3">
      <c r="A3" s="2" t="inlineStr">
        <is>
          <t>COMPARE DIFFERENT LOAN OPTIONS</t>
        </is>
      </c>
    </row>
    <row r="5">
      <c r="A5" s="2" t="inlineStr">
        <is>
          <t>Loan Option</t>
        </is>
      </c>
      <c r="B5" s="2" t="inlineStr">
        <is>
          <t>Rate (%)</t>
        </is>
      </c>
      <c r="C5" s="2" t="inlineStr">
        <is>
          <t>Term (Years)</t>
        </is>
      </c>
      <c r="D5" s="2" t="inlineStr">
        <is>
          <t>Monthly P&amp;I</t>
        </is>
      </c>
      <c r="E5" s="2" t="inlineStr">
        <is>
          <t>Total Monthly Payment</t>
        </is>
      </c>
      <c r="F5" s="2" t="inlineStr">
        <is>
          <t>Total Interest Paid</t>
        </is>
      </c>
      <c r="G5" s="2" t="inlineStr">
        <is>
          <t>Total Cost</t>
        </is>
      </c>
    </row>
    <row r="6">
      <c r="A6" t="inlineStr">
        <is>
          <t>Option 1 (Current)</t>
        </is>
      </c>
      <c r="B6" s="4">
        <f>Calculator!C8</f>
        <v/>
      </c>
      <c r="C6" s="5">
        <f>Calculator!C9</f>
        <v/>
      </c>
      <c r="D6" s="3">
        <f>ABS(Calculator!C26)</f>
        <v/>
      </c>
      <c r="E6" s="3">
        <f>Calculator!C30</f>
        <v/>
      </c>
      <c r="F6" s="3">
        <f>IF(Calculator!C11="Standard",INDIRECT("Amortization!H"&amp;Calculator!C9*12+3),Calculator!C8/12*Calculator!C7*Calculator!C9)</f>
        <v/>
      </c>
      <c r="G6" s="3">
        <f>F6+Calculator!C7+Calculator!C22</f>
        <v/>
      </c>
    </row>
    <row r="7">
      <c r="A7" t="inlineStr">
        <is>
          <t>Option 2</t>
        </is>
      </c>
      <c r="B7" s="4" t="n">
        <v>0.06</v>
      </c>
      <c r="C7" s="5" t="n">
        <v>15</v>
      </c>
      <c r="D7" s="3">
        <f>PMT(B7/12,C7*12,-Calculator!C7)</f>
        <v/>
      </c>
      <c r="E7" s="3">
        <f>D7+Calculator!C27+Calculator!C28+Calculator!C29</f>
        <v/>
      </c>
      <c r="F7" s="3">
        <f>D7*C7*12-Calculator!C7</f>
        <v/>
      </c>
      <c r="G7" s="3">
        <f>F7+Calculator!C7+Calculator!C22</f>
        <v/>
      </c>
    </row>
    <row r="8">
      <c r="A8" t="inlineStr">
        <is>
          <t>Option 3</t>
        </is>
      </c>
      <c r="B8" s="4" t="n">
        <v>0.055</v>
      </c>
      <c r="C8" s="5" t="n">
        <v>30</v>
      </c>
      <c r="D8" s="3">
        <f>PMT(B8/12,C8*12,-Calculator!C7)</f>
        <v/>
      </c>
      <c r="E8" s="3">
        <f>D8+Calculator!C27+Calculator!C28+Calculator!C29</f>
        <v/>
      </c>
      <c r="F8" s="3">
        <f>D8*C8*12-Calculator!C7</f>
        <v/>
      </c>
      <c r="G8" s="3">
        <f>F8+Calculator!C7+Calculator!C22</f>
        <v/>
      </c>
    </row>
  </sheetData>
  <mergeCells count="2">
    <mergeCell ref="A3:G3"/>
    <mergeCell ref="A1:G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AFFORDABILITY CALCULATOR</t>
        </is>
      </c>
    </row>
    <row r="3">
      <c r="A3" s="2" t="inlineStr">
        <is>
          <t>INCOME &amp; EXPENSE INFORMATION</t>
        </is>
      </c>
    </row>
    <row r="5">
      <c r="A5" t="inlineStr">
        <is>
          <t>Gross Annual Income ($):</t>
        </is>
      </c>
      <c r="C5" s="3" t="n">
        <v>85000</v>
      </c>
    </row>
    <row r="6">
      <c r="A6" t="inlineStr">
        <is>
          <t>Monthly Debt Payments ($):</t>
        </is>
      </c>
      <c r="C6" s="3" t="n">
        <v>500</v>
      </c>
    </row>
    <row r="7">
      <c r="A7" t="inlineStr">
        <is>
          <t>Desired Monthly Payment ($):</t>
        </is>
      </c>
      <c r="C7" s="3">
        <f>C5/12*0.28</f>
        <v/>
      </c>
    </row>
    <row r="8">
      <c r="A8" t="inlineStr">
        <is>
          <t>Maximum DTI Ratio (%):</t>
        </is>
      </c>
      <c r="C8" s="4" t="n">
        <v>0.36</v>
      </c>
    </row>
    <row r="10">
      <c r="A10" s="2" t="inlineStr">
        <is>
          <t>AFFORDABILITY RESULTS</t>
        </is>
      </c>
    </row>
    <row r="12">
      <c r="A12" t="inlineStr">
        <is>
          <t>Interest Rate (%):</t>
        </is>
      </c>
      <c r="C12" s="4">
        <f>Calculator!C8</f>
        <v/>
      </c>
    </row>
    <row r="13">
      <c r="A13" t="inlineStr">
        <is>
          <t>Loan Term (years):</t>
        </is>
      </c>
      <c r="C13" s="5">
        <f>Calculator!C9</f>
        <v/>
      </c>
    </row>
    <row r="14">
      <c r="A14" t="inlineStr">
        <is>
          <t>Property Tax Rate (%):</t>
        </is>
      </c>
      <c r="C14" s="4">
        <f>Calculator!C15</f>
        <v/>
      </c>
    </row>
    <row r="15">
      <c r="A15" t="inlineStr">
        <is>
          <t>Annual Insurance Rate (%):</t>
        </is>
      </c>
      <c r="C15" s="4">
        <f>Calculator!C16/Calculator!C4</f>
        <v/>
      </c>
    </row>
    <row r="16">
      <c r="A16" t="inlineStr">
        <is>
          <t>Down Payment (%):</t>
        </is>
      </c>
      <c r="C16" s="4">
        <f>Calculator!C6</f>
        <v/>
      </c>
    </row>
    <row r="18">
      <c r="A18" t="inlineStr">
        <is>
          <t>Maximum Affordable Loan:</t>
        </is>
      </c>
      <c r="C18" s="3">
        <f>PV(C12/12,C13*12,-MAX(0,(C5/12*C8)-C6))</f>
        <v/>
      </c>
    </row>
    <row r="19">
      <c r="A19" t="inlineStr">
        <is>
          <t>Maximum Home Price:</t>
        </is>
      </c>
      <c r="C19" s="3">
        <f>C18/(1-C16)</f>
        <v/>
      </c>
    </row>
    <row r="20">
      <c r="A20" t="inlineStr">
        <is>
          <t>Down Payment Amount:</t>
        </is>
      </c>
      <c r="C20" s="3">
        <f>C19*C16</f>
        <v/>
      </c>
    </row>
    <row r="21">
      <c r="A21" t="inlineStr">
        <is>
          <t>Monthly Principal &amp; Interest:</t>
        </is>
      </c>
      <c r="C21" s="3">
        <f>PMT(C12/12,C13*12,-C18)</f>
        <v/>
      </c>
    </row>
    <row r="22">
      <c r="A22" t="inlineStr">
        <is>
          <t>Monthly Property Taxes:</t>
        </is>
      </c>
      <c r="C22" s="3">
        <f>C19*C14/12</f>
        <v/>
      </c>
    </row>
    <row r="23">
      <c r="A23" t="inlineStr">
        <is>
          <t>Monthly Insurance:</t>
        </is>
      </c>
      <c r="C23" s="3">
        <f>C19*C15/12</f>
        <v/>
      </c>
    </row>
    <row r="24">
      <c r="A24" t="inlineStr">
        <is>
          <t>Total Monthly Payment:</t>
        </is>
      </c>
      <c r="C24" s="3">
        <f>SUM(ABS(C21),C22,C23)</f>
        <v/>
      </c>
    </row>
  </sheetData>
  <mergeCells count="1">
    <mergeCell ref="A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2025-04-21T00:33:22Z</dcterms:created>
  <dcterms:modified xsi:type="dcterms:W3CDTF">2025-04-21T00:33:22Z</dcterms:modified>
</cp:coreProperties>
</file>