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E76E8CA-D80A-416B-B582-9AC1B6FC910B}" xr6:coauthVersionLast="47" xr6:coauthVersionMax="47" xr10:uidLastSave="{00000000-0000-0000-0000-000000000000}"/>
  <bookViews>
    <workbookView xWindow="-120" yWindow="-120" windowWidth="29040" windowHeight="15720" xr2:uid="{D65E1F8B-2664-4BE9-823D-C81C9E52D0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C39" i="1"/>
  <c r="F40" i="1"/>
  <c r="G40" i="1" s="1"/>
  <c r="F29" i="1"/>
  <c r="C29" i="1"/>
  <c r="H25" i="1"/>
  <c r="F19" i="1"/>
  <c r="F8" i="1"/>
  <c r="C19" i="1"/>
  <c r="S4" i="1"/>
  <c r="H35" i="1"/>
  <c r="C8" i="1"/>
  <c r="N5" i="1"/>
  <c r="N4" i="1"/>
  <c r="H15" i="1"/>
  <c r="H4" i="1"/>
  <c r="G39" i="1" l="1"/>
  <c r="H39" i="1" s="1"/>
  <c r="C40" i="1" s="1"/>
  <c r="F30" i="1"/>
  <c r="G30" i="1" s="1"/>
  <c r="G29" i="1"/>
  <c r="F9" i="1"/>
  <c r="G9" i="1" s="1"/>
  <c r="F20" i="1"/>
  <c r="G20" i="1" s="1"/>
  <c r="G19" i="1"/>
  <c r="G8" i="1"/>
  <c r="H29" i="1" l="1"/>
  <c r="C30" i="1" s="1"/>
  <c r="H19" i="1"/>
  <c r="C20" i="1" s="1"/>
  <c r="H8" i="1"/>
  <c r="C9" i="1" s="1"/>
</calcChain>
</file>

<file path=xl/sharedStrings.xml><?xml version="1.0" encoding="utf-8"?>
<sst xmlns="http://schemas.openxmlformats.org/spreadsheetml/2006/main" count="115" uniqueCount="49">
  <si>
    <t>예수금</t>
    <phoneticPr fontId="2" type="noConversion"/>
  </si>
  <si>
    <t>prod</t>
    <phoneticPr fontId="2" type="noConversion"/>
  </si>
  <si>
    <t>auto</t>
    <phoneticPr fontId="2" type="noConversion"/>
  </si>
  <si>
    <t>D-0</t>
    <phoneticPr fontId="2" type="noConversion"/>
  </si>
  <si>
    <t>D-1</t>
    <phoneticPr fontId="2" type="noConversion"/>
  </si>
  <si>
    <t>D-2</t>
    <phoneticPr fontId="2" type="noConversion"/>
  </si>
  <si>
    <t>단가</t>
    <phoneticPr fontId="2" type="noConversion"/>
  </si>
  <si>
    <t>수량</t>
    <phoneticPr fontId="2" type="noConversion"/>
  </si>
  <si>
    <t>거래1</t>
    <phoneticPr fontId="2" type="noConversion"/>
  </si>
  <si>
    <t>삼성전자</t>
    <phoneticPr fontId="2" type="noConversion"/>
  </si>
  <si>
    <t>금액</t>
    <phoneticPr fontId="2" type="noConversion"/>
  </si>
  <si>
    <t>수수료 체계</t>
    <phoneticPr fontId="2" type="noConversion"/>
  </si>
  <si>
    <t>TAX</t>
    <phoneticPr fontId="2" type="noConversion"/>
  </si>
  <si>
    <t>지정가</t>
    <phoneticPr fontId="2" type="noConversion"/>
  </si>
  <si>
    <t>유형</t>
    <phoneticPr fontId="2" type="noConversion"/>
  </si>
  <si>
    <t xml:space="preserve">거래소 </t>
    <phoneticPr fontId="2" type="noConversion"/>
  </si>
  <si>
    <t>KRX</t>
    <phoneticPr fontId="2" type="noConversion"/>
  </si>
  <si>
    <t>유관기관수수료</t>
    <phoneticPr fontId="2" type="noConversion"/>
  </si>
  <si>
    <t>NXT</t>
    <phoneticPr fontId="2" type="noConversion"/>
  </si>
  <si>
    <t>taker</t>
    <phoneticPr fontId="2" type="noConversion"/>
  </si>
  <si>
    <t>maker</t>
    <phoneticPr fontId="2" type="noConversion"/>
  </si>
  <si>
    <t>단일가</t>
    <phoneticPr fontId="2" type="noConversion"/>
  </si>
  <si>
    <t>코스피/코스닥</t>
    <phoneticPr fontId="2" type="noConversion"/>
  </si>
  <si>
    <t>증권거래세</t>
    <phoneticPr fontId="2" type="noConversion"/>
  </si>
  <si>
    <t>농어촌특별세</t>
    <phoneticPr fontId="2" type="noConversion"/>
  </si>
  <si>
    <t>코스피</t>
    <phoneticPr fontId="2" type="noConversion"/>
  </si>
  <si>
    <t>코스닥</t>
    <phoneticPr fontId="2" type="noConversion"/>
  </si>
  <si>
    <t>계</t>
    <phoneticPr fontId="2" type="noConversion"/>
  </si>
  <si>
    <t>장외</t>
    <phoneticPr fontId="2" type="noConversion"/>
  </si>
  <si>
    <t>수수료</t>
    <phoneticPr fontId="2" type="noConversion"/>
  </si>
  <si>
    <t>거래수수료</t>
    <phoneticPr fontId="2" type="noConversion"/>
  </si>
  <si>
    <t>매도시</t>
    <phoneticPr fontId="2" type="noConversion"/>
  </si>
  <si>
    <t>최종</t>
    <phoneticPr fontId="2" type="noConversion"/>
  </si>
  <si>
    <t>거래사례</t>
    <phoneticPr fontId="2" type="noConversion"/>
  </si>
  <si>
    <t>거래2</t>
    <phoneticPr fontId="2" type="noConversion"/>
  </si>
  <si>
    <t>거래3</t>
    <phoneticPr fontId="2" type="noConversion"/>
  </si>
  <si>
    <t>매도</t>
    <phoneticPr fontId="2" type="noConversion"/>
  </si>
  <si>
    <t xml:space="preserve">net </t>
    <phoneticPr fontId="2" type="noConversion"/>
  </si>
  <si>
    <t>(통일인듯)</t>
    <phoneticPr fontId="2" type="noConversion"/>
  </si>
  <si>
    <t>거래4</t>
    <phoneticPr fontId="2" type="noConversion"/>
  </si>
  <si>
    <t>단위</t>
    <phoneticPr fontId="2" type="noConversion"/>
  </si>
  <si>
    <t>1원 미만 절사</t>
    <phoneticPr fontId="2" type="noConversion"/>
  </si>
  <si>
    <t>거래수수료는 유관기관 수수료를 포함함</t>
    <phoneticPr fontId="2" type="noConversion"/>
  </si>
  <si>
    <t>code</t>
    <phoneticPr fontId="2" type="noConversion"/>
  </si>
  <si>
    <t xml:space="preserve">1원 절사 </t>
    <phoneticPr fontId="2" type="noConversion"/>
  </si>
  <si>
    <t xml:space="preserve">10원 절사 </t>
    <phoneticPr fontId="2" type="noConversion"/>
  </si>
  <si>
    <t>choice</t>
    <phoneticPr fontId="2" type="noConversion"/>
  </si>
  <si>
    <t xml:space="preserve">check </t>
    <phoneticPr fontId="2" type="noConversion"/>
  </si>
  <si>
    <t>taker 단가 적용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</si>
</sst>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.0000000%"/>
    <numFmt numFmtId="177" formatCode="0.00000000%"/>
    <numFmt numFmtId="178" formatCode="0.000000000%"/>
    <numFmt numFmtId="179" formatCode="_-* #,##0.0_-;\-* #,##0.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79" fontId="0" fillId="0" borderId="0" xfId="1" applyNumberFormat="1" applyFont="1">
      <alignment vertical="center"/>
    </xf>
    <xf numFmtId="0" fontId="0" fillId="0" borderId="1" xfId="0" applyBorder="1" applyAlignment="1">
      <alignment horizontal="right" vertical="center"/>
    </xf>
    <xf numFmtId="0" fontId="3" fillId="0" borderId="0" xfId="0" applyFont="1">
      <alignment vertical="center"/>
    </xf>
    <xf numFmtId="3" fontId="0" fillId="0" borderId="1" xfId="0" applyNumberFormat="1" applyBorder="1">
      <alignment vertical="center"/>
    </xf>
    <xf numFmtId="3" fontId="0" fillId="0" borderId="0" xfId="0" applyNumberFormat="1" applyAlignment="1">
      <alignment horizontal="right" vertical="center"/>
    </xf>
    <xf numFmtId="3" fontId="0" fillId="0" borderId="0" xfId="1" applyNumberFormat="1" applyFont="1">
      <alignment vertical="center"/>
    </xf>
    <xf numFmtId="3" fontId="0" fillId="0" borderId="1" xfId="1" applyNumberFormat="1" applyFont="1" applyBorder="1">
      <alignment vertical="center"/>
    </xf>
    <xf numFmtId="3" fontId="0" fillId="0" borderId="0" xfId="0" applyNumberFormat="1" applyBorder="1">
      <alignment vertical="center"/>
    </xf>
    <xf numFmtId="3" fontId="0" fillId="0" borderId="0" xfId="0" applyNumberFormat="1" applyFill="1" applyBorder="1" applyAlignment="1">
      <alignment horizontal="right" vertical="center"/>
    </xf>
    <xf numFmtId="3" fontId="3" fillId="0" borderId="0" xfId="1" applyNumberFormat="1" applyFont="1" applyFill="1" applyBorder="1">
      <alignment vertical="center"/>
    </xf>
    <xf numFmtId="3" fontId="0" fillId="0" borderId="0" xfId="0" applyNumberFormat="1" applyFill="1" applyAlignment="1">
      <alignment horizontal="right" vertical="center"/>
    </xf>
    <xf numFmtId="3" fontId="3" fillId="0" borderId="0" xfId="1" applyNumberFormat="1" applyFont="1" applyFill="1">
      <alignment vertical="center"/>
    </xf>
    <xf numFmtId="0" fontId="0" fillId="2" borderId="0" xfId="0" applyFill="1">
      <alignment vertical="center"/>
    </xf>
    <xf numFmtId="0" fontId="0" fillId="0" borderId="1" xfId="0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3528-5A2E-443C-855E-DB09EBB54B55}">
  <dimension ref="B1:S41"/>
  <sheetViews>
    <sheetView showGridLines="0" tabSelected="1" topLeftCell="A13" workbookViewId="0">
      <selection activeCell="L26" sqref="L26"/>
    </sheetView>
  </sheetViews>
  <sheetFormatPr defaultRowHeight="16.5" x14ac:dyDescent="0.3"/>
  <cols>
    <col min="1" max="1" width="3.375" customWidth="1"/>
    <col min="3" max="3" width="11.875" bestFit="1" customWidth="1"/>
    <col min="4" max="4" width="6.125" customWidth="1"/>
    <col min="6" max="6" width="13.875" bestFit="1" customWidth="1"/>
    <col min="7" max="7" width="10.875" bestFit="1" customWidth="1"/>
    <col min="8" max="8" width="15.125" bestFit="1" customWidth="1"/>
    <col min="9" max="9" width="6.5" customWidth="1"/>
    <col min="10" max="11" width="9.5" bestFit="1" customWidth="1"/>
    <col min="12" max="12" width="12.875" customWidth="1"/>
    <col min="13" max="13" width="17" customWidth="1"/>
    <col min="16" max="16" width="3.5" customWidth="1"/>
  </cols>
  <sheetData>
    <row r="1" spans="2:19" x14ac:dyDescent="0.3">
      <c r="B1" t="s">
        <v>33</v>
      </c>
    </row>
    <row r="2" spans="2:19" x14ac:dyDescent="0.3">
      <c r="B2" s="1" t="s">
        <v>1</v>
      </c>
      <c r="C2" s="1"/>
      <c r="E2" s="1" t="s">
        <v>8</v>
      </c>
      <c r="F2" s="1"/>
      <c r="G2" s="1"/>
      <c r="H2" s="1"/>
      <c r="J2" s="11" t="s">
        <v>11</v>
      </c>
    </row>
    <row r="3" spans="2:19" x14ac:dyDescent="0.3">
      <c r="C3" t="s">
        <v>0</v>
      </c>
      <c r="E3" t="s">
        <v>36</v>
      </c>
      <c r="F3" s="2" t="s">
        <v>6</v>
      </c>
      <c r="G3" s="2" t="s">
        <v>7</v>
      </c>
      <c r="H3" s="2" t="s">
        <v>10</v>
      </c>
      <c r="J3" s="1" t="s">
        <v>12</v>
      </c>
      <c r="K3" s="1"/>
      <c r="L3" s="10" t="s">
        <v>23</v>
      </c>
      <c r="M3" s="10" t="s">
        <v>24</v>
      </c>
      <c r="N3" s="10" t="s">
        <v>27</v>
      </c>
      <c r="O3" s="10" t="s">
        <v>28</v>
      </c>
      <c r="Q3" s="1" t="s">
        <v>40</v>
      </c>
      <c r="R3" s="22" t="s">
        <v>43</v>
      </c>
      <c r="S3" s="22" t="s">
        <v>46</v>
      </c>
    </row>
    <row r="4" spans="2:19" x14ac:dyDescent="0.3">
      <c r="B4" t="s">
        <v>3</v>
      </c>
      <c r="C4" s="14">
        <v>401408</v>
      </c>
      <c r="E4" t="s">
        <v>9</v>
      </c>
      <c r="F4" s="3">
        <v>79200</v>
      </c>
      <c r="G4" s="3">
        <v>150</v>
      </c>
      <c r="H4" s="14">
        <f>F4*G4</f>
        <v>11880000</v>
      </c>
      <c r="J4" t="s">
        <v>31</v>
      </c>
      <c r="K4" t="s">
        <v>25</v>
      </c>
      <c r="M4" s="4">
        <v>1.5E-3</v>
      </c>
      <c r="N4" s="4">
        <f>L4+M4</f>
        <v>1.5E-3</v>
      </c>
      <c r="O4" s="4">
        <v>3.5000000000000001E-3</v>
      </c>
      <c r="Q4" t="s">
        <v>45</v>
      </c>
      <c r="R4">
        <v>-1</v>
      </c>
      <c r="S4" s="21">
        <f>R4</f>
        <v>-1</v>
      </c>
    </row>
    <row r="5" spans="2:19" x14ac:dyDescent="0.3">
      <c r="B5" t="s">
        <v>4</v>
      </c>
      <c r="C5" s="14">
        <v>401408</v>
      </c>
      <c r="E5" t="s">
        <v>14</v>
      </c>
      <c r="F5" t="s">
        <v>13</v>
      </c>
      <c r="G5" s="3"/>
      <c r="H5" s="3"/>
      <c r="J5" t="s">
        <v>31</v>
      </c>
      <c r="K5" t="s">
        <v>26</v>
      </c>
      <c r="L5" s="4">
        <v>1.5E-3</v>
      </c>
      <c r="N5" s="4">
        <f>L5+M5</f>
        <v>1.5E-3</v>
      </c>
      <c r="O5" s="4">
        <v>3.5000000000000001E-3</v>
      </c>
      <c r="Q5" t="s">
        <v>44</v>
      </c>
      <c r="R5">
        <v>0</v>
      </c>
    </row>
    <row r="6" spans="2:19" x14ac:dyDescent="0.3">
      <c r="B6" s="1" t="s">
        <v>5</v>
      </c>
      <c r="C6" s="15">
        <v>12263156</v>
      </c>
      <c r="E6" t="s">
        <v>15</v>
      </c>
      <c r="F6" t="s">
        <v>16</v>
      </c>
      <c r="G6" s="3"/>
      <c r="H6" s="3"/>
    </row>
    <row r="7" spans="2:19" x14ac:dyDescent="0.3">
      <c r="G7" s="24" t="s">
        <v>10</v>
      </c>
      <c r="H7" s="24" t="s">
        <v>32</v>
      </c>
      <c r="J7" s="1" t="s">
        <v>17</v>
      </c>
      <c r="K7" s="1"/>
      <c r="L7" s="1"/>
      <c r="M7" s="1"/>
    </row>
    <row r="8" spans="2:19" x14ac:dyDescent="0.3">
      <c r="B8" t="s">
        <v>37</v>
      </c>
      <c r="C8" s="3">
        <f>C6-C5</f>
        <v>11861748</v>
      </c>
      <c r="E8" t="s">
        <v>29</v>
      </c>
      <c r="F8" s="7">
        <f>M$8</f>
        <v>3.6396000000000002E-5</v>
      </c>
      <c r="G8" s="14">
        <f>ROUNDDOWN(F8*H4,0)</f>
        <v>432</v>
      </c>
      <c r="H8" s="3">
        <f>H4-G8-G9</f>
        <v>11861748</v>
      </c>
      <c r="K8" t="s">
        <v>16</v>
      </c>
      <c r="L8" t="s">
        <v>22</v>
      </c>
      <c r="M8" s="6">
        <v>3.6396000000000002E-5</v>
      </c>
      <c r="Q8" t="s">
        <v>41</v>
      </c>
    </row>
    <row r="9" spans="2:19" x14ac:dyDescent="0.3">
      <c r="B9" t="s">
        <v>47</v>
      </c>
      <c r="C9" s="23" t="str">
        <f>IF(C8=H8,"OK","Error")</f>
        <v>OK</v>
      </c>
      <c r="E9" t="s">
        <v>12</v>
      </c>
      <c r="F9" s="4">
        <f>$N$4</f>
        <v>1.5E-3</v>
      </c>
      <c r="G9" s="16">
        <f>ROUNDDOWN(H4*F9, -1)</f>
        <v>17820</v>
      </c>
      <c r="H9" s="3"/>
      <c r="K9" t="s">
        <v>18</v>
      </c>
      <c r="L9" t="s">
        <v>20</v>
      </c>
      <c r="M9" s="6">
        <v>3.1832999999999998E-5</v>
      </c>
      <c r="Q9" t="s">
        <v>48</v>
      </c>
    </row>
    <row r="10" spans="2:19" x14ac:dyDescent="0.3">
      <c r="L10" t="s">
        <v>19</v>
      </c>
      <c r="M10" t="s">
        <v>38</v>
      </c>
    </row>
    <row r="11" spans="2:19" x14ac:dyDescent="0.3">
      <c r="G11" s="17"/>
      <c r="H11" s="18"/>
      <c r="L11" t="s">
        <v>21</v>
      </c>
      <c r="M11" t="s">
        <v>38</v>
      </c>
    </row>
    <row r="12" spans="2:19" x14ac:dyDescent="0.3">
      <c r="G12" s="3"/>
      <c r="H12" s="3"/>
      <c r="M12" s="6"/>
    </row>
    <row r="13" spans="2:19" x14ac:dyDescent="0.3">
      <c r="B13" s="1" t="s">
        <v>2</v>
      </c>
      <c r="C13" s="1"/>
      <c r="E13" s="1" t="s">
        <v>34</v>
      </c>
      <c r="F13" s="1"/>
      <c r="G13" s="12"/>
      <c r="H13" s="12"/>
      <c r="J13" s="1" t="s">
        <v>30</v>
      </c>
      <c r="K13" s="1"/>
      <c r="L13" s="1"/>
      <c r="M13" s="1"/>
    </row>
    <row r="14" spans="2:19" x14ac:dyDescent="0.3">
      <c r="C14" t="s">
        <v>0</v>
      </c>
      <c r="E14" t="s">
        <v>36</v>
      </c>
      <c r="F14" s="2" t="s">
        <v>6</v>
      </c>
      <c r="G14" s="13" t="s">
        <v>7</v>
      </c>
      <c r="H14" s="13" t="s">
        <v>10</v>
      </c>
      <c r="K14" t="s">
        <v>16</v>
      </c>
      <c r="M14" s="5">
        <v>1.4052699999999999E-4</v>
      </c>
      <c r="Q14" t="s">
        <v>42</v>
      </c>
    </row>
    <row r="15" spans="2:19" x14ac:dyDescent="0.3">
      <c r="B15" t="s">
        <v>3</v>
      </c>
      <c r="C15" s="3">
        <v>0</v>
      </c>
      <c r="E15" t="s">
        <v>9</v>
      </c>
      <c r="F15" s="3">
        <v>79200</v>
      </c>
      <c r="G15" s="3">
        <v>150</v>
      </c>
      <c r="H15" s="14">
        <f>F15*G15</f>
        <v>11880000</v>
      </c>
      <c r="K15" t="s">
        <v>18</v>
      </c>
      <c r="M15" s="5">
        <v>1.3052699999999999E-4</v>
      </c>
    </row>
    <row r="16" spans="2:19" x14ac:dyDescent="0.3">
      <c r="B16" t="s">
        <v>4</v>
      </c>
      <c r="C16" s="3">
        <v>0</v>
      </c>
      <c r="E16" t="s">
        <v>14</v>
      </c>
      <c r="F16" t="s">
        <v>13</v>
      </c>
      <c r="G16" s="3"/>
      <c r="H16" s="3"/>
    </row>
    <row r="17" spans="2:12" x14ac:dyDescent="0.3">
      <c r="B17" s="1" t="s">
        <v>5</v>
      </c>
      <c r="C17" s="15">
        <v>11860520</v>
      </c>
      <c r="E17" t="s">
        <v>15</v>
      </c>
      <c r="F17" t="s">
        <v>16</v>
      </c>
      <c r="G17" s="3"/>
      <c r="H17" s="3"/>
    </row>
    <row r="18" spans="2:12" x14ac:dyDescent="0.3">
      <c r="C18" s="3"/>
      <c r="G18" s="24" t="s">
        <v>10</v>
      </c>
      <c r="H18" s="24" t="s">
        <v>32</v>
      </c>
    </row>
    <row r="19" spans="2:12" x14ac:dyDescent="0.3">
      <c r="B19" t="s">
        <v>37</v>
      </c>
      <c r="C19" s="3">
        <f>C17-C16</f>
        <v>11860520</v>
      </c>
      <c r="E19" t="s">
        <v>29</v>
      </c>
      <c r="F19" s="7">
        <f>$M$14</f>
        <v>1.4052699999999999E-4</v>
      </c>
      <c r="G19" s="3">
        <f>ROUNDDOWN(H15*F19,$S$4)</f>
        <v>1660</v>
      </c>
      <c r="H19" s="3">
        <f>H15-G19-G20</f>
        <v>11860520</v>
      </c>
      <c r="K19" s="8"/>
      <c r="L19" s="9"/>
    </row>
    <row r="20" spans="2:12" x14ac:dyDescent="0.3">
      <c r="B20" t="s">
        <v>47</v>
      </c>
      <c r="C20" s="23" t="str">
        <f>IF(C19=H19,"OK","Error")</f>
        <v>OK</v>
      </c>
      <c r="E20" t="s">
        <v>12</v>
      </c>
      <c r="F20" s="4">
        <f>N$4</f>
        <v>1.5E-3</v>
      </c>
      <c r="G20" s="3">
        <f>ROUNDDOWN(H15*F20, -1)</f>
        <v>17820</v>
      </c>
      <c r="H20" s="3"/>
      <c r="K20" s="8"/>
      <c r="L20" s="9"/>
    </row>
    <row r="21" spans="2:12" x14ac:dyDescent="0.3">
      <c r="H21" s="3"/>
      <c r="K21" s="8"/>
      <c r="L21" s="9"/>
    </row>
    <row r="23" spans="2:12" x14ac:dyDescent="0.3">
      <c r="B23" s="1" t="s">
        <v>1</v>
      </c>
      <c r="C23" s="1"/>
      <c r="E23" s="1" t="s">
        <v>35</v>
      </c>
      <c r="F23" s="1"/>
      <c r="G23" s="1"/>
      <c r="H23" s="1"/>
    </row>
    <row r="24" spans="2:12" x14ac:dyDescent="0.3">
      <c r="C24" t="s">
        <v>0</v>
      </c>
      <c r="E24" t="s">
        <v>36</v>
      </c>
      <c r="F24" s="2" t="s">
        <v>6</v>
      </c>
      <c r="G24" s="2" t="s">
        <v>7</v>
      </c>
      <c r="H24" s="2" t="s">
        <v>10</v>
      </c>
    </row>
    <row r="25" spans="2:12" x14ac:dyDescent="0.3">
      <c r="B25" t="s">
        <v>3</v>
      </c>
      <c r="C25" s="14">
        <v>401408</v>
      </c>
      <c r="E25" t="s">
        <v>9</v>
      </c>
      <c r="F25" s="3">
        <v>80500</v>
      </c>
      <c r="G25" s="3">
        <v>200</v>
      </c>
      <c r="H25" s="14">
        <f>F25*G25</f>
        <v>16100000</v>
      </c>
    </row>
    <row r="26" spans="2:12" x14ac:dyDescent="0.3">
      <c r="B26" t="s">
        <v>4</v>
      </c>
      <c r="C26" s="14">
        <v>401408</v>
      </c>
      <c r="E26" t="s">
        <v>14</v>
      </c>
      <c r="F26" t="s">
        <v>13</v>
      </c>
      <c r="G26" s="3"/>
      <c r="H26" s="3"/>
    </row>
    <row r="27" spans="2:12" x14ac:dyDescent="0.3">
      <c r="B27" s="1" t="s">
        <v>5</v>
      </c>
      <c r="C27" s="15">
        <v>28338494</v>
      </c>
      <c r="E27" t="s">
        <v>15</v>
      </c>
      <c r="F27" t="s">
        <v>18</v>
      </c>
      <c r="G27" s="3"/>
      <c r="H27" s="3"/>
    </row>
    <row r="28" spans="2:12" x14ac:dyDescent="0.3">
      <c r="C28" s="3"/>
      <c r="G28" s="24" t="s">
        <v>10</v>
      </c>
      <c r="H28" s="24" t="s">
        <v>32</v>
      </c>
    </row>
    <row r="29" spans="2:12" x14ac:dyDescent="0.3">
      <c r="B29" t="s">
        <v>37</v>
      </c>
      <c r="C29" s="3">
        <f>C27-C6</f>
        <v>16075338</v>
      </c>
      <c r="E29" t="s">
        <v>29</v>
      </c>
      <c r="F29" s="7">
        <f>M9</f>
        <v>3.1832999999999998E-5</v>
      </c>
      <c r="G29" s="14">
        <f>ROUNDDOWN(F29*H25,0)</f>
        <v>512</v>
      </c>
      <c r="H29" s="3">
        <f>H25-G29-G30</f>
        <v>16075338</v>
      </c>
    </row>
    <row r="30" spans="2:12" x14ac:dyDescent="0.3">
      <c r="B30" t="s">
        <v>47</v>
      </c>
      <c r="C30" s="23" t="str">
        <f>IF(C29=H29,"OK","Error")</f>
        <v>OK</v>
      </c>
      <c r="E30" t="s">
        <v>12</v>
      </c>
      <c r="F30" s="4">
        <f>$N$4</f>
        <v>1.5E-3</v>
      </c>
      <c r="G30" s="16">
        <f>ROUNDDOWN(H25*F30, -1)</f>
        <v>24150</v>
      </c>
      <c r="H30" s="3"/>
    </row>
    <row r="33" spans="2:8" x14ac:dyDescent="0.3">
      <c r="B33" s="1" t="s">
        <v>1</v>
      </c>
      <c r="C33" s="1"/>
      <c r="E33" s="1" t="s">
        <v>39</v>
      </c>
      <c r="F33" s="1"/>
      <c r="G33" s="1"/>
      <c r="H33" s="1"/>
    </row>
    <row r="34" spans="2:8" x14ac:dyDescent="0.3">
      <c r="C34" t="s">
        <v>0</v>
      </c>
      <c r="E34" t="s">
        <v>36</v>
      </c>
      <c r="F34" s="2" t="s">
        <v>6</v>
      </c>
      <c r="G34" s="2" t="s">
        <v>7</v>
      </c>
      <c r="H34" s="2" t="s">
        <v>10</v>
      </c>
    </row>
    <row r="35" spans="2:8" x14ac:dyDescent="0.3">
      <c r="B35" t="s">
        <v>3</v>
      </c>
      <c r="C35" s="14">
        <v>401408</v>
      </c>
      <c r="E35" t="s">
        <v>9</v>
      </c>
      <c r="F35" s="3">
        <v>81400</v>
      </c>
      <c r="G35" s="3">
        <v>200</v>
      </c>
      <c r="H35" s="14">
        <f>F35*G35</f>
        <v>16280000</v>
      </c>
    </row>
    <row r="36" spans="2:8" x14ac:dyDescent="0.3">
      <c r="B36" t="s">
        <v>4</v>
      </c>
      <c r="C36" s="14">
        <v>401408</v>
      </c>
      <c r="E36" t="s">
        <v>14</v>
      </c>
      <c r="F36" t="s">
        <v>13</v>
      </c>
      <c r="G36" s="3"/>
      <c r="H36" s="3"/>
    </row>
    <row r="37" spans="2:8" x14ac:dyDescent="0.3">
      <c r="B37" s="1" t="s">
        <v>5</v>
      </c>
      <c r="C37" s="15">
        <v>44593556</v>
      </c>
      <c r="E37" t="s">
        <v>15</v>
      </c>
      <c r="F37" t="s">
        <v>16</v>
      </c>
      <c r="G37" s="3"/>
      <c r="H37" s="3"/>
    </row>
    <row r="38" spans="2:8" x14ac:dyDescent="0.3">
      <c r="C38" s="3"/>
      <c r="G38" s="24" t="s">
        <v>10</v>
      </c>
      <c r="H38" s="24" t="s">
        <v>32</v>
      </c>
    </row>
    <row r="39" spans="2:8" x14ac:dyDescent="0.3">
      <c r="B39" t="s">
        <v>37</v>
      </c>
      <c r="C39" s="3">
        <f>C37-C27</f>
        <v>16255062</v>
      </c>
      <c r="E39" t="s">
        <v>29</v>
      </c>
      <c r="F39" s="7">
        <f>M9</f>
        <v>3.1832999999999998E-5</v>
      </c>
      <c r="G39" s="14">
        <f>ROUNDDOWN(F39*H35,0)</f>
        <v>518</v>
      </c>
      <c r="H39" s="3">
        <f>H35-G39-G40</f>
        <v>16255062</v>
      </c>
    </row>
    <row r="40" spans="2:8" x14ac:dyDescent="0.3">
      <c r="B40" t="s">
        <v>47</v>
      </c>
      <c r="C40" s="23" t="str">
        <f>IF(C39=H39,"OK","Error")</f>
        <v>OK</v>
      </c>
      <c r="E40" t="s">
        <v>12</v>
      </c>
      <c r="F40" s="4">
        <f>$N$4</f>
        <v>1.5E-3</v>
      </c>
      <c r="G40" s="16">
        <f>ROUNDDOWN(H35*F40, -1)</f>
        <v>24420</v>
      </c>
      <c r="H40" s="3"/>
    </row>
    <row r="41" spans="2:8" x14ac:dyDescent="0.3">
      <c r="G41" s="19"/>
      <c r="H41" s="20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2025-09-18T01:03:58Z</dcterms:created>
  <dcterms:modified xsi:type="dcterms:W3CDTF">2025-09-20T11:54:51Z</dcterms:modified>
</cp:coreProperties>
</file>