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3.xml" ContentType="application/vnd.openxmlformats-officedocument.spreadsheetml.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HuntTB1\Desktop\"/>
    </mc:Choice>
  </mc:AlternateContent>
  <bookViews>
    <workbookView xWindow="0" yWindow="0" windowWidth="11490" windowHeight="2265" activeTab="2"/>
  </bookViews>
  <sheets>
    <sheet name="login" sheetId="1" r:id="rId1"/>
    <sheet name="register_csm" sheetId="5" r:id="rId2"/>
    <sheet name="register_com" sheetId="6" r:id="rId3"/>
    <sheet name="loan_add" sheetId="7" r:id="rId4"/>
    <sheet name="loan_config" sheetId="8" r:id="rId5"/>
    <sheet name="ISIC" sheetId="9" r:id="rId6"/>
    <sheet name="ext" sheetId="4" r:id="rId7"/>
  </sheets>
  <definedNames>
    <definedName name="ccc">#REF!</definedName>
    <definedName name="Field" localSheetId="2">tbl_field[list_field]</definedName>
    <definedName name="Field" localSheetId="1">tbl_field[list_field]</definedName>
    <definedName name="Field">tbl_field[list_field]</definedName>
    <definedName name="FieldRef" localSheetId="2">tbl_fieldref[list_fieldref]</definedName>
    <definedName name="FieldRef" localSheetId="1">tbl_fieldref[list_fieldref]</definedName>
    <definedName name="FieldRef">tbl_fieldref[list_fieldref]</definedName>
    <definedName name="sdasd">tbl_fieldref[list_fieldref]</definedName>
  </definedNames>
  <calcPr calcId="152511"/>
</workbook>
</file>

<file path=xl/calcChain.xml><?xml version="1.0" encoding="utf-8"?>
<calcChain xmlns="http://schemas.openxmlformats.org/spreadsheetml/2006/main">
  <c r="E15" i="6" l="1"/>
  <c r="E6" i="6" l="1"/>
  <c r="E9" i="6"/>
  <c r="H36" i="8" l="1"/>
  <c r="I37" i="8"/>
  <c r="I36" i="8"/>
  <c r="H37" i="8"/>
  <c r="G37" i="8"/>
  <c r="G36" i="8"/>
  <c r="F37" i="8"/>
  <c r="F36" i="8"/>
  <c r="I35" i="8"/>
  <c r="H35" i="8"/>
  <c r="G35" i="8"/>
  <c r="F35" i="8"/>
  <c r="E37" i="8"/>
  <c r="E36" i="8"/>
  <c r="E35" i="8"/>
  <c r="C35" i="8"/>
  <c r="C37" i="8"/>
  <c r="C36" i="8"/>
  <c r="E51" i="8"/>
  <c r="E48" i="8"/>
  <c r="E44" i="8"/>
  <c r="E39" i="8"/>
  <c r="E34" i="8"/>
  <c r="E25" i="8"/>
  <c r="E24" i="8"/>
  <c r="E23" i="8"/>
  <c r="E21" i="8"/>
  <c r="E7" i="7" l="1"/>
  <c r="E8" i="7"/>
  <c r="E6" i="7"/>
  <c r="E16" i="8" l="1"/>
  <c r="E15" i="8"/>
  <c r="E11" i="7"/>
  <c r="E5" i="7"/>
  <c r="E4" i="7"/>
  <c r="E9" i="5"/>
  <c r="E8" i="5"/>
  <c r="E6" i="5"/>
  <c r="E7" i="6"/>
  <c r="E7" i="5"/>
  <c r="E4" i="5"/>
</calcChain>
</file>

<file path=xl/comments1.xml><?xml version="1.0" encoding="utf-8"?>
<comments xmlns="http://schemas.openxmlformats.org/spreadsheetml/2006/main">
  <authors>
    <author>EthanHuntTB1</author>
  </authors>
  <commentList>
    <comment ref="V1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EthanHuntTB1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ผู้สร้างใบคำขอสินเชื่อ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ผู้ขาย</t>
        </r>
      </text>
    </comment>
  </commentList>
</comments>
</file>

<file path=xl/comments3.xml><?xml version="1.0" encoding="utf-8"?>
<comments xmlns="http://schemas.openxmlformats.org/spreadsheetml/2006/main">
  <authors>
    <author>EthanHuntTB1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ผู้สร้างใบคำขอสินเชื่อ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ผู้ขาย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ผู้ขาย</t>
        </r>
      </text>
    </comment>
  </commentList>
</comments>
</file>

<file path=xl/sharedStrings.xml><?xml version="1.0" encoding="utf-8"?>
<sst xmlns="http://schemas.openxmlformats.org/spreadsheetml/2006/main" count="994" uniqueCount="460">
  <si>
    <t>Hello</t>
  </si>
  <si>
    <t>Omsub</t>
  </si>
  <si>
    <t>a</t>
  </si>
  <si>
    <t>24/10/2015</t>
  </si>
  <si>
    <t>สยวะหตร่หก มำขห ร่หาสมดห จมรนภไพไมพจรนาก sfd  ,okp2222</t>
  </si>
  <si>
    <t>jan</t>
  </si>
  <si>
    <t>feb</t>
  </si>
  <si>
    <t>mar</t>
  </si>
  <si>
    <t>apr</t>
  </si>
  <si>
    <t>b</t>
  </si>
  <si>
    <t>c</t>
  </si>
  <si>
    <t>d</t>
  </si>
  <si>
    <t>e</t>
  </si>
  <si>
    <t>f</t>
  </si>
  <si>
    <t>g</t>
  </si>
  <si>
    <t>h</t>
  </si>
  <si>
    <t>111</t>
  </si>
  <si>
    <t>222</t>
  </si>
  <si>
    <t>333</t>
  </si>
  <si>
    <t>444</t>
  </si>
  <si>
    <t>555</t>
  </si>
  <si>
    <t>666</t>
  </si>
  <si>
    <t>777</t>
  </si>
  <si>
    <t>888</t>
  </si>
  <si>
    <t>username</t>
  </si>
  <si>
    <t>SuwitL</t>
  </si>
  <si>
    <t>password</t>
  </si>
  <si>
    <t>testuser</t>
  </si>
  <si>
    <t>workflowCode</t>
  </si>
  <si>
    <t>groupCheck</t>
  </si>
  <si>
    <t>newsSourceCode</t>
  </si>
  <si>
    <t>fastTrackFlag</t>
  </si>
  <si>
    <t>issuerPhoneMobile</t>
  </si>
  <si>
    <t>issuerPhoneOffice</t>
  </si>
  <si>
    <t>issuerPhoneOfficeExt</t>
  </si>
  <si>
    <t>salePhoneMobile</t>
  </si>
  <si>
    <t>salePhoneOffice</t>
  </si>
  <si>
    <t>salePhoneOfficeExt</t>
  </si>
  <si>
    <t>CSM : สินเชื่อรายย่อย</t>
  </si>
  <si>
    <t>CSM</t>
  </si>
  <si>
    <t>06 : Event</t>
  </si>
  <si>
    <t>06</t>
  </si>
  <si>
    <t>0</t>
  </si>
  <si>
    <t>0812345678</t>
  </si>
  <si>
    <t>0212345678</t>
  </si>
  <si>
    <t>123</t>
  </si>
  <si>
    <t>Name</t>
  </si>
  <si>
    <t>Data</t>
  </si>
  <si>
    <t>Value</t>
  </si>
  <si>
    <t>Type</t>
  </si>
  <si>
    <t>1</t>
  </si>
  <si>
    <t>กลุ่มลูกค้าสินเชื่อ *</t>
  </si>
  <si>
    <t>FieldName</t>
  </si>
  <si>
    <t>การตรวจสอบสมาชิกในคำขอ</t>
  </si>
  <si>
    <t>ช่องทางการรับข่าวสาร</t>
  </si>
  <si>
    <t>สินเชื่อ Fast Track</t>
  </si>
  <si>
    <t>เบอร์มือถือ</t>
  </si>
  <si>
    <t>เบอร์ที่ทำงาน</t>
  </si>
  <si>
    <t>ต่อ</t>
  </si>
  <si>
    <t>วันทีสมัครใช้บริการ</t>
  </si>
  <si>
    <t>08/09/2558</t>
  </si>
  <si>
    <t>requestedDate</t>
  </si>
  <si>
    <t>FieldName (optional)</t>
  </si>
  <si>
    <t>ไม่ตรวจสอบ</t>
  </si>
  <si>
    <t>ไม่ใช่</t>
  </si>
  <si>
    <t>FieldNameType</t>
  </si>
  <si>
    <t>id</t>
  </si>
  <si>
    <t>name</t>
  </si>
  <si>
    <t>FTH1 : เคหะ Fast Track</t>
  </si>
  <si>
    <t>fastTrackTypeCode</t>
  </si>
  <si>
    <t>FTH1</t>
  </si>
  <si>
    <t>//*[@id="applicationForm"]/div[3]/div/div/div[2]/div[2]/input</t>
  </si>
  <si>
    <t>//*[@id="dropdownFixWidth"]/input</t>
  </si>
  <si>
    <t>//*[@id="ddl_fastTrack"]/input</t>
  </si>
  <si>
    <t>Column1</t>
  </si>
  <si>
    <t>Index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</si>
  <si>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</si>
  <si>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</si>
  <si>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</si>
  <si>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</si>
  <si>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</si>
  <si>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</si>
  <si>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</si>
  <si>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</si>
  <si>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</si>
  <si>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</si>
  <si>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</si>
  <si>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HP : Hire Purchase</t>
  </si>
  <si>
    <t>GO2 : สินเชื่อภาครัฐ 2</t>
  </si>
  <si>
    <t>MC1 : สินเชื่อธุรกิจรายย่อย 1</t>
  </si>
  <si>
    <t>MC2 : สินเชื่อธุรกิจรายย่อย 2</t>
  </si>
  <si>
    <t>SM2 : สินเชื่อธุรกิจ SME ที่มีวงเงินรวม &lt;= 20 ล้านบาท</t>
  </si>
  <si>
    <t>HP</t>
  </si>
  <si>
    <t>GO2</t>
  </si>
  <si>
    <t>MC1</t>
  </si>
  <si>
    <t>MC2</t>
  </si>
  <si>
    <t>SM2</t>
  </si>
  <si>
    <t>Text</t>
  </si>
  <si>
    <t>Dropdown</t>
  </si>
  <si>
    <t>Date</t>
  </si>
  <si>
    <t>Radio</t>
  </si>
  <si>
    <t>xpath</t>
  </si>
  <si>
    <t>dd_Field</t>
  </si>
  <si>
    <t>dd_FieldRef</t>
  </si>
  <si>
    <t>list_field</t>
  </si>
  <si>
    <t>list_fieldref</t>
  </si>
  <si>
    <t>01 : โทรทัศน์</t>
  </si>
  <si>
    <t>02 : วิทยุ</t>
  </si>
  <si>
    <t>03 : หนังสือพิมพ์/แมกกาซีน</t>
  </si>
  <si>
    <t>04 : Internet/ E-mail</t>
  </si>
  <si>
    <t>05 : บุคคลแนะนำ</t>
  </si>
  <si>
    <t>07 : แผ่นปลิว/สื่อสิ่งพิมพ์/ป้ายโฆษณา</t>
  </si>
  <si>
    <t>01</t>
  </si>
  <si>
    <t>02</t>
  </si>
  <si>
    <t>03</t>
  </si>
  <si>
    <t>04</t>
  </si>
  <si>
    <t>05</t>
  </si>
  <si>
    <t>07</t>
  </si>
  <si>
    <t>NEWSM2 : New สินเชื่อธุรกิจ SME ที่มีวงเงินรวม &lt;= 20 ล้านบาท</t>
  </si>
  <si>
    <t>NEWSM2</t>
  </si>
  <si>
    <t>วัตถุประสงค์ของผู้ใช้งานระบบ *</t>
  </si>
  <si>
    <t>purposeLoanCode</t>
  </si>
  <si>
    <t>execute</t>
  </si>
  <si>
    <t>populatePurposeLoanByWorkFlow(this.value,'',true,false,'purposeLoanCode');getWorkflowGroup(this.value);</t>
  </si>
  <si>
    <t>//*[@id="purposeLoanCodeDiv"]/div[2]/input</t>
  </si>
  <si>
    <t>1 : เพื่อขอเปิดบัญชีสินเชื่อใหม่/เพิ่มวงเงิน</t>
  </si>
  <si>
    <t>2 : เพื่อขอเปลี่ยนแปลงเงื่อนไขวงเงินสินเชื่อเดิม</t>
  </si>
  <si>
    <t>3 : เพื่อขอทบทวนวงเงินสินเชื่อเดิมประจำปี</t>
  </si>
  <si>
    <t>หน่วยงานภายนอก *</t>
  </si>
  <si>
    <t>Omsub Sukkhee Enterprise</t>
  </si>
  <si>
    <t>หน่วยงานที่แนะนำลูกค้า</t>
  </si>
  <si>
    <t>adviserUnitType</t>
  </si>
  <si>
    <t>หน่วยงานภายใน</t>
  </si>
  <si>
    <t>hddAdviserPhoneMobile</t>
  </si>
  <si>
    <t>hddAdviserPhoneOffice</t>
  </si>
  <si>
    <t>hddAdviserPhoneOfficeExt</t>
  </si>
  <si>
    <t>hddcrmPhoneMobile</t>
  </si>
  <si>
    <t>hddcrmPhoneOffice</t>
  </si>
  <si>
    <t>hddcrmPhoneOfficeExt</t>
  </si>
  <si>
    <t>13</t>
  </si>
  <si>
    <t>14</t>
  </si>
  <si>
    <t>15</t>
  </si>
  <si>
    <t>adviserExternalUnit</t>
  </si>
  <si>
    <t>16</t>
  </si>
  <si>
    <t>ผู้กู้และผู้ค้ำฯต้องอยู่กลุ่มเดียวกัน</t>
  </si>
  <si>
    <t>ใช่</t>
  </si>
  <si>
    <t>สินเชื่อ Fast Track Code</t>
  </si>
  <si>
    <t>ค้นหาข้อมูลลูกค้า</t>
  </si>
  <si>
    <t>วัตถุประสงค์การขอสินเชื่อ *</t>
  </si>
  <si>
    <t>creditPurposeLoan</t>
  </si>
  <si>
    <t>//*[@id="purposeLoanDiv"]/div[2]/input</t>
  </si>
  <si>
    <t>changePurposeLoanCode(this.value)</t>
  </si>
  <si>
    <t>กลุ่มผลิตภัณฑ์ *</t>
  </si>
  <si>
    <t>COM : Commercial Loans</t>
  </si>
  <si>
    <t>DDA : Demand Deposits</t>
  </si>
  <si>
    <t>COM</t>
  </si>
  <si>
    <t>DDA</t>
  </si>
  <si>
    <t>productGroupCode</t>
  </si>
  <si>
    <t>//*[@id="normalDiv"]/div[2]/input</t>
  </si>
  <si>
    <t>changeProductGroupCode(null,false)</t>
  </si>
  <si>
    <t>Product Type *</t>
  </si>
  <si>
    <t>//*[@id="showpanel"]/div[2]/input</t>
  </si>
  <si>
    <t>changeProductTypeCode(null)</t>
  </si>
  <si>
    <t>productTypeCode</t>
  </si>
  <si>
    <t>8011 : Commercial Commitment</t>
  </si>
  <si>
    <t>8100 : เงินกู้ที่มีกำหนดระยะเวลา</t>
  </si>
  <si>
    <t>8200 : ตั๋วสัญญาใช้เงิน</t>
  </si>
  <si>
    <t>8300 : ตั๋วแลกเงิน</t>
  </si>
  <si>
    <t>8400 : หนังสือค้ำประกัน</t>
  </si>
  <si>
    <t>8900 : สินเชื่อธุรกิจเพื่อสังคม</t>
  </si>
  <si>
    <t>Account Sub Type *</t>
  </si>
  <si>
    <t>//*[@id="showpanel"]/div[6]/input</t>
  </si>
  <si>
    <t>changeProductSubTypeCode(null)</t>
  </si>
  <si>
    <t>productSubTypeCode</t>
  </si>
  <si>
    <t>40001 : สินเชื่อธุรกิจทั่วไป</t>
  </si>
  <si>
    <t>40004 : สินเชื่อผู้ประกอบการธุรกิจท่องเที่ยว PSA</t>
  </si>
  <si>
    <t>Market Code *</t>
  </si>
  <si>
    <t>//*[@id="showpanel"]/div[8]/input</t>
  </si>
  <si>
    <t>changeMarketCodeCode(null)</t>
  </si>
  <si>
    <t>marketCodeCode</t>
  </si>
  <si>
    <t>1029 : โครงการให้สินเชื่อแก่เจ้าของยานยนต์ที่ใช้ก๊าชธรรมชาติ (NGV)</t>
  </si>
  <si>
    <t>1082 : สถาบันการศึกษา</t>
  </si>
  <si>
    <t>1084 : สินเชื่อธุรกิจทั่วไป</t>
  </si>
  <si>
    <t>1085 : โครงการสินเชื่อเพื่อซื้อทรัพย์สินรอการขายของธนาคารออมสิน (NPA)</t>
  </si>
  <si>
    <t>1123 : บสย. Portfolio (Portfolio Guarantee แบบปกติ)</t>
  </si>
  <si>
    <t>1124 : สำนักงานประกันสังคม เพื่อผู้ประกอบการฯ</t>
  </si>
  <si>
    <t>1134 : บสย. Portfolio (Portfolio Guarantee แบบ NPL)</t>
  </si>
  <si>
    <t>1135 : บสย. Portfolio (Portfolio Guarantee แบบไม่มีหลักประกัน)</t>
  </si>
  <si>
    <t>1155 : โครงการประกันสังคมเคียงข้างผู้ประกันตนต้านอุทกภัย วาตภัย หรือภัยพิบัติธรรมชาติ</t>
  </si>
  <si>
    <t>วงเงินกู้ *</t>
  </si>
  <si>
    <t>10,000,000.00</t>
  </si>
  <si>
    <t>creditLimit</t>
  </si>
  <si>
    <t>ระยะเวลาผ่อนชำระ</t>
  </si>
  <si>
    <t>term</t>
  </si>
  <si>
    <t>//*[@id="showpanel"]/div[15]/div[1]/input</t>
  </si>
  <si>
    <t>termUnit</t>
  </si>
  <si>
    <t>D : วัน</t>
  </si>
  <si>
    <t>M : เดือน</t>
  </si>
  <si>
    <t>Y : ปี</t>
  </si>
  <si>
    <t>D</t>
  </si>
  <si>
    <t>M</t>
  </si>
  <si>
    <t>Y</t>
  </si>
  <si>
    <t>ชื่อบัญชี 1 *</t>
  </si>
  <si>
    <t>รวมวงเงิน *</t>
  </si>
  <si>
    <t>17</t>
  </si>
  <si>
    <t>18</t>
  </si>
  <si>
    <t>19</t>
  </si>
  <si>
    <t>ระยะเวลาขอกู้</t>
  </si>
  <si>
    <t>อัตราดอกเบี้ย *</t>
  </si>
  <si>
    <t>//*[@id="creditTierList[0].creditTierInterestList[0].ddl"]/input</t>
  </si>
  <si>
    <t>creditTierList[0].creditTierInterestList[0].interestCodeRequest</t>
  </si>
  <si>
    <t>new_changeInterest(document.getElementById('creditTierList[0].creditTierInterestList[0].interestRateRequest'),this.value)</t>
  </si>
  <si>
    <t>LN0100 : MLR</t>
  </si>
  <si>
    <t>LN0200 : MOR</t>
  </si>
  <si>
    <t>LN0100</t>
  </si>
  <si>
    <t>LN0200</t>
  </si>
  <si>
    <t>ส่วนต่าง</t>
  </si>
  <si>
    <t>creditTierList[0].creditTierInterestList[0].signFlagRequest</t>
  </si>
  <si>
    <t>+</t>
  </si>
  <si>
    <t>-</t>
  </si>
  <si>
    <t>ส่วนต่าง %</t>
  </si>
  <si>
    <t>creditTierList[0].creditTierInterestList[0].spreadRequest</t>
  </si>
  <si>
    <t>0.00000</t>
  </si>
  <si>
    <t>20</t>
  </si>
  <si>
    <t>21</t>
  </si>
  <si>
    <t>22</t>
  </si>
  <si>
    <t>23</t>
  </si>
  <si>
    <t>24</t>
  </si>
  <si>
    <t>25</t>
  </si>
  <si>
    <t>ชื่อบัญชี 2</t>
  </si>
  <si>
    <t>ชื่อบัญชี 3</t>
  </si>
  <si>
    <t>ชื่อบัญชี 4</t>
  </si>
  <si>
    <t>Related Deposit</t>
  </si>
  <si>
    <t>ความถี่/ระยะเวลา (เดือนที่)</t>
  </si>
  <si>
    <t>Payment Calculation Method</t>
  </si>
  <si>
    <t>Payment Frequency</t>
  </si>
  <si>
    <t>กรณีวันที่ชำระตรงกับวันหยุด</t>
  </si>
  <si>
    <t>26</t>
  </si>
  <si>
    <t>27</t>
  </si>
  <si>
    <t>28</t>
  </si>
  <si>
    <t>ชำระทุกวันที่</t>
  </si>
  <si>
    <t>Grace Period เงินต้น</t>
  </si>
  <si>
    <t>Grace Period ดอกเบี้ย</t>
  </si>
  <si>
    <t>วันที่ประมาณการเบิกจ่าย</t>
  </si>
  <si>
    <t>First Payment Date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</si>
  <si>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</si>
  <si>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</si>
  <si>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</si>
  <si>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</si>
  <si>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</si>
  <si>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</si>
  <si>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</si>
  <si>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</si>
  <si>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</si>
  <si>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</si>
  <si>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</si>
  <si>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เงื่อนไขการชำระหนี้</t>
  </si>
  <si>
    <t>เงื่อนไขอื่นๆ</t>
  </si>
  <si>
    <t>Long Term Loan</t>
  </si>
  <si>
    <t>เงื่อนไขวงเงิน</t>
  </si>
  <si>
    <t>International Standard Industrial Classification</t>
  </si>
  <si>
    <t>FieldName (Dropdown)</t>
  </si>
  <si>
    <t>LN0201 : MRR</t>
  </si>
  <si>
    <t>LN0201</t>
  </si>
  <si>
    <t>012030 : เงินทุนหมุนเวียนเพื่อธุรกิจระหว่างประเทศ - การนำสินค้าเข้า</t>
  </si>
  <si>
    <t>iSiG Group</t>
  </si>
  <si>
    <t>ประเภทธุรกิจ 1 *</t>
  </si>
  <si>
    <t>auto</t>
  </si>
  <si>
    <t>Other Information</t>
  </si>
  <si>
    <t>SME Code</t>
  </si>
  <si>
    <t>Commit Line *</t>
  </si>
  <si>
    <t>หน่วยงานดูแลลูกค้า *</t>
  </si>
  <si>
    <t>สาขาเจ้าของบัญชี *</t>
  </si>
  <si>
    <t>พนักงานผู้ดูแลบัญชี</t>
  </si>
  <si>
    <t>Specialised Lending *</t>
  </si>
  <si>
    <t>รหัสโครงการ</t>
  </si>
  <si>
    <t>//*[@id="tabs-2"]/div[2]/div[9]/input</t>
  </si>
  <si>
    <t>changePCMAndDeleteSpecial(this.value,'paymentCalculationMethodCode')</t>
  </si>
  <si>
    <t>paymentCalculationMethodCode</t>
  </si>
  <si>
    <t>1 : P+I จ่ายเงินต้นคงที่ ดอกเบี้ยคงที่</t>
  </si>
  <si>
    <t>2 : P+I</t>
  </si>
  <si>
    <t>15 : P&amp;I</t>
  </si>
  <si>
    <t>paymentFrequencyTerm</t>
  </si>
  <si>
    <t>//*[@id="tabs-2"]/div[2]/div[13]/div/input</t>
  </si>
  <si>
    <t>changePayFreq();</t>
  </si>
  <si>
    <t>Q : ไตรมาส</t>
  </si>
  <si>
    <t>W : สัปดาห์</t>
  </si>
  <si>
    <t>Q</t>
  </si>
  <si>
    <t>W</t>
  </si>
  <si>
    <t>paymentFrequencyTermUnitCode</t>
  </si>
  <si>
    <t>กรณีวันที่ชำระตรงกับวันหยุด *</t>
  </si>
  <si>
    <t>paymentOnHolidayCaseCode</t>
  </si>
  <si>
    <t>P : Previous Business Date</t>
  </si>
  <si>
    <t>A : Actual Date</t>
  </si>
  <si>
    <t>N : Next Business Date</t>
  </si>
  <si>
    <t>P</t>
  </si>
  <si>
    <t>N</t>
  </si>
  <si>
    <t>A</t>
  </si>
  <si>
    <t>ชำระทุกวันที่ *</t>
  </si>
  <si>
    <t>E : ชำระทุกสิ้นเดือน</t>
  </si>
  <si>
    <t>1 : ชำระทุกวันที่ 1</t>
  </si>
  <si>
    <t>15 : ชำระทุกวันที่ 15</t>
  </si>
  <si>
    <t>31 : ชำระทุกวันที่ 31</t>
  </si>
  <si>
    <t>MICRO : Micro</t>
  </si>
  <si>
    <t>MICRO</t>
  </si>
  <si>
    <t>E</t>
  </si>
  <si>
    <t>paymentDateCode</t>
  </si>
  <si>
    <t>//*[@id="tabs-2"]/div[2]/div[15]/input</t>
  </si>
  <si>
    <t>//*[@id="paymentDate_normal"]/input</t>
  </si>
  <si>
    <t>การเกษตร</t>
  </si>
  <si>
    <t>การผลิต</t>
  </si>
  <si>
    <t>การค้า</t>
  </si>
  <si>
    <t>บริการ</t>
  </si>
  <si>
    <t>ก่อสร้างและอสังหาริมทรัพย์</t>
  </si>
  <si>
    <t>อื่นๆ</t>
  </si>
  <si>
    <t>Arrangement Purpose Code</t>
  </si>
  <si>
    <t>Arrangement Purpose Code *</t>
  </si>
  <si>
    <t>40</t>
  </si>
  <si>
    <t>41</t>
  </si>
  <si>
    <t>42</t>
  </si>
  <si>
    <t>43</t>
  </si>
  <si>
    <t>Personal Consumption</t>
  </si>
  <si>
    <t>GSB Purpose Code</t>
  </si>
  <si>
    <t>//*[@id="arrangementPurposeCodeDiv"]/div[3]/input</t>
  </si>
  <si>
    <t>changePurposeArrangement();</t>
  </si>
  <si>
    <t>purposeArrangementId</t>
  </si>
  <si>
    <t>012035 : เงินทุนหมุนเวียนเพื่อธุรกิจระหว่างประเทศ - การส่งสินค้าออก (รวม Re-export)</t>
  </si>
  <si>
    <t>012088 : การ Refinance</t>
  </si>
  <si>
    <t>012092 : การลงทุนในสินทรัพย์ถาวร - ที่ดินเปล่า</t>
  </si>
  <si>
    <t>012093 : การลงทุนในสินทรัพย์ถาวร - ที่ดิน และ/หรือ สิ่งปลูกสร้าง เพื่อการพัฒนา</t>
  </si>
  <si>
    <t>012097 : การลงทุนในสินทรัพย์ถาวร - เครื่องจักร และ อุปกรณ์</t>
  </si>
  <si>
    <t>012100 : การลงทุนในสินทรัพย์ถาวรอื่น ๆ</t>
  </si>
  <si>
    <t>012101 : การลงทุนในหลักทรัพย์</t>
  </si>
  <si>
    <t>012102 : การลงทุนอื่น ๆ</t>
  </si>
  <si>
    <t>012105 : เงินทุนหมุนเวียนเพื่อธุรกิจในประเทศ</t>
  </si>
  <si>
    <t>0 : Not Commit ธนาคารสามารถยกเลิกวงเงินเมื่อใดก็ได้</t>
  </si>
  <si>
    <t>1 : Commit ธนาคารต้องเตรียมเงินไว้ให้ลูกค้าเบิกใช้เสมอ</t>
  </si>
  <si>
    <t>//*[@id="notCOMandLTDiv1"]/div[4]/input</t>
  </si>
  <si>
    <t>commitLineCode</t>
  </si>
  <si>
    <t>//*[@id="notCOMandLTDiv2"]/div[2]/input</t>
  </si>
  <si>
    <t>01 : สินเชื่อโครงการ (Project finance)</t>
  </si>
  <si>
    <t>02 : สินเชื่อเพื่อจัดซื้อสังหาริมทรัพย์ขนาดใหญ่ (Object finance)</t>
  </si>
  <si>
    <t>03 : สินเชื่อเพื่อสินค้าโภคภัณฑ์ (Commodities finance)</t>
  </si>
  <si>
    <t>04 : สินเชื่อเพื่อพัฒนาอสังหาริมทรัพย์ที่ก่อรายได้ (Income-producing real estate: IPRE)</t>
  </si>
  <si>
    <t>05 : ไม่เข้าเงื่อนไข</t>
  </si>
  <si>
    <t>สถานะการเรียกเก็บ</t>
  </si>
  <si>
    <t>สถานะการเรียกเก็บ *</t>
  </si>
  <si>
    <t>specialisedLendingCode</t>
  </si>
  <si>
    <t>//*[@id="paymentMethodCodeDiv"]/div[3]/input</t>
  </si>
  <si>
    <t>paymentMethodCode</t>
  </si>
  <si>
    <t>1 : ชำระผ่านหน่วยงาน</t>
  </si>
  <si>
    <t>2 : ชำระโดยการหักบัญชีเงินฝากอัตโนมัติ</t>
  </si>
  <si>
    <t>3 : ชำระผ่านบัญชีเงินเดือนพนักงานธนาคารออมสิน</t>
  </si>
  <si>
    <t>4 : จ่ายตรงเงินเดือน</t>
  </si>
  <si>
    <t>5 : ชำระผ่านบัญชีเงินเดือนบุคคลภายนอก</t>
  </si>
  <si>
    <t>0 : ชำระด้วยตนเอง</t>
  </si>
  <si>
    <t>หน่วยงานเรียกเก็บ</t>
  </si>
  <si>
    <t>หน่วยงาน (MOU)</t>
  </si>
  <si>
    <t>Payment Source Account</t>
  </si>
  <si>
    <t>44</t>
  </si>
  <si>
    <t>45</t>
  </si>
  <si>
    <t>46</t>
  </si>
  <si>
    <t>หน่วยงาน</t>
  </si>
  <si>
    <t>47</t>
  </si>
  <si>
    <t>48</t>
  </si>
  <si>
    <t>49</t>
  </si>
  <si>
    <t>50</t>
  </si>
  <si>
    <t>51</t>
  </si>
  <si>
    <t>ประเภทหน่วยงาน</t>
  </si>
  <si>
    <t>กระทรวง/บริษัท</t>
  </si>
  <si>
    <t>กรม/สังกัดหน่วยงาน/บริษัทในเครือ</t>
  </si>
  <si>
    <t>ชื่อหน่วยงาน/สาขา</t>
  </si>
  <si>
    <t>ข้อมูลผู้ขาย/ผู้แนะนำ</t>
  </si>
  <si>
    <t>หน่วยงานที่ดูแลลูกค้า</t>
  </si>
  <si>
    <t>A02 : การป่าไม้และการทำไม้</t>
  </si>
  <si>
    <t>//*[@id="internationalStandardIndustrialClassificationDiv"]/div[3]/input</t>
  </si>
  <si>
    <t>isic1Id</t>
  </si>
  <si>
    <t>Tag</t>
  </si>
  <si>
    <t>Xpath</t>
  </si>
  <si>
    <t>Execute</t>
  </si>
  <si>
    <t xml:space="preserve">populateIsic2(this.value,'' ,'isic2Id','isic3Id'); </t>
  </si>
  <si>
    <t>2 : การทำไม้</t>
  </si>
  <si>
    <t>isic2Id</t>
  </si>
  <si>
    <t>199</t>
  </si>
  <si>
    <t xml:space="preserve">populateIsic3(this.value,'' ,'isic3Id'); </t>
  </si>
  <si>
    <t>FieldNameType2</t>
  </si>
  <si>
    <t>FieldName2</t>
  </si>
  <si>
    <t>Value2</t>
  </si>
  <si>
    <t>Xpath2</t>
  </si>
  <si>
    <t>Execute2</t>
  </si>
  <si>
    <t>Value3</t>
  </si>
  <si>
    <t>//*[@id="internationalStandardIndustrialClassificationDiv"]/div[5]/input</t>
  </si>
  <si>
    <t>Data2</t>
  </si>
  <si>
    <t>Execute3</t>
  </si>
  <si>
    <t>Data3</t>
  </si>
  <si>
    <t>FieldNameType3</t>
  </si>
  <si>
    <t>FieldName3</t>
  </si>
  <si>
    <t>Xpath3</t>
  </si>
  <si>
    <t>000 : การทำไม้</t>
  </si>
  <si>
    <t>isic3Id</t>
  </si>
  <si>
    <t>1407</t>
  </si>
  <si>
    <t>//*[@id="internationalStandardIndustrialClassificationDiv"]/div[7]/input</t>
  </si>
  <si>
    <t>C10 : การผลิตผลิตภัณฑ์อาหาร</t>
  </si>
  <si>
    <t>1 : การแปรรูปและการถนอมเนื้อสัตว์</t>
  </si>
  <si>
    <t>110 : การฆ่าสัตว์ (ยกเว้นสัตว์ปีก)</t>
  </si>
  <si>
    <t>384</t>
  </si>
  <si>
    <t>null</t>
  </si>
  <si>
    <t>ผู้สร้างใบคำขอสินเชื่อ</t>
  </si>
  <si>
    <t>default</t>
  </si>
  <si>
    <t>เพิ่มคำขอสินเชื่อ</t>
  </si>
  <si>
    <t>52</t>
  </si>
  <si>
    <t>53</t>
  </si>
  <si>
    <t>54</t>
  </si>
  <si>
    <t>55</t>
  </si>
  <si>
    <t>G46 : การขายส่ง (ยกเว้นยานยนต์และจักรยานยนต์)</t>
  </si>
  <si>
    <t>67</t>
  </si>
  <si>
    <t>ISIC</t>
  </si>
  <si>
    <t>9 : การขายส่งสินค้าทั่วไป</t>
  </si>
  <si>
    <t>284</t>
  </si>
  <si>
    <t>000 : การขายส่งสินค้าทั่วไป</t>
  </si>
  <si>
    <t>1281</t>
  </si>
  <si>
    <t>I55 : ที่พักแรม</t>
  </si>
  <si>
    <t>1 : ที่พักแรมระยะสั้น</t>
  </si>
  <si>
    <t>010 : โรงแรมและรีสอร์ท</t>
  </si>
  <si>
    <t>626</t>
  </si>
  <si>
    <t>260</t>
  </si>
  <si>
    <t>96</t>
  </si>
  <si>
    <t>L68 : กิจกรรมอสังหาริมทรัพย์</t>
  </si>
  <si>
    <t>69</t>
  </si>
  <si>
    <t>1 : กิจกรรมอสังหาริมทรัพย์ที่เป็นของตนเองหรือเช่าจากผู้อื่น</t>
  </si>
  <si>
    <t>171</t>
  </si>
  <si>
    <t>091 : ธุรกิจสนามกอล์ฟ</t>
  </si>
  <si>
    <t>1333</t>
  </si>
  <si>
    <t>P85 : การศึกษา</t>
  </si>
  <si>
    <t>80</t>
  </si>
  <si>
    <t>3 : การศึกษาระดับอุดมศึกษา</t>
  </si>
  <si>
    <t>373</t>
  </si>
  <si>
    <t>030 : การศึกษาระดับปริญญาโทขึ้นไป</t>
  </si>
  <si>
    <t>491</t>
  </si>
  <si>
    <t>ประเภทธุรกิจ 2 *</t>
  </si>
  <si>
    <t>ประเภทธุรกิจ 3 *</t>
  </si>
  <si>
    <t>false</t>
  </si>
  <si>
    <t>true</t>
  </si>
  <si>
    <t>Column2</t>
  </si>
  <si>
    <t>dropdown</t>
  </si>
  <si>
    <t>date</t>
  </si>
  <si>
    <t>radio</t>
  </si>
  <si>
    <t>button</t>
  </si>
  <si>
    <t>text</t>
  </si>
  <si>
    <t>run</t>
  </si>
  <si>
    <t>dd_run</t>
  </si>
  <si>
    <t>คลิก Tab ลงทะเบียน</t>
  </si>
  <si>
    <t>ลงทะเบียน</t>
  </si>
  <si>
    <t>linktext</t>
  </si>
  <si>
    <t>คลิก บันทึก</t>
  </si>
  <si>
    <t>บันทึก</t>
  </si>
  <si>
    <t>//*[@id="applicationForm"]/div[3]/div/div/div[26]/button[1]</t>
  </si>
  <si>
    <t>Run</t>
  </si>
  <si>
    <t>alert</t>
  </si>
  <si>
    <t>popup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</si>
</sst>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Tahoma"/>
      <family val="2"/>
    </font>
    <font>
      <sz val="9"/>
      <color rgb="FFFF0000"/>
      <name val="Tahoma"/>
      <family val="2"/>
    </font>
    <font>
      <sz val="9"/>
      <color rgb="FF222222"/>
      <name val="Consolas"/>
      <family val="3"/>
    </font>
    <font>
      <sz val="9"/>
      <name val="Arial"/>
      <family val="2"/>
    </font>
    <font>
      <sz val="10"/>
      <color rgb="FF333333"/>
      <name val="Tahoma"/>
      <family val="2"/>
    </font>
    <font>
      <sz val="9"/>
      <color theme="1"/>
      <name val="Tahoma"/>
      <family val="2"/>
    </font>
    <font>
      <b/>
      <sz val="9"/>
      <name val="Tahoma"/>
      <family val="2"/>
    </font>
    <font>
      <b/>
      <sz val="9"/>
      <color theme="0"/>
      <name val="Tahoma"/>
      <family val="2"/>
    </font>
    <font>
      <sz val="9"/>
      <color rgb="FF222222"/>
      <name val="Tahoma"/>
      <family val="2"/>
    </font>
    <font>
      <sz val="9"/>
      <color rgb="FF333333"/>
      <name val="Tahoma"/>
      <family val="2"/>
    </font>
    <font>
      <b/>
      <sz val="9"/>
      <color rgb="FF333333"/>
      <name val="Tahoma"/>
      <family val="2"/>
    </font>
    <font>
      <sz val="9"/>
      <name val="Tahoma"/>
    </font>
    <font>
      <b/>
      <sz val="10"/>
      <color rgb="FFFFFFFF"/>
      <name val="Arial"/>
      <family val="2"/>
    </font>
    <font>
      <b/>
      <sz val="9"/>
      <color rgb="FFFF0000"/>
      <name val="Tahoma"/>
      <family val="2"/>
    </font>
    <font>
      <b/>
      <sz val="10"/>
      <color theme="0"/>
      <name val="Arial"/>
      <family val="2"/>
    </font>
    <font>
      <b/>
      <sz val="10"/>
      <color rgb="FF00B0F0"/>
      <name val="Arial"/>
      <family val="2"/>
    </font>
    <font>
      <sz val="10"/>
      <color rgb="FFFF0000"/>
      <name val="Arial"/>
      <family val="2"/>
    </font>
    <font>
      <sz val="9"/>
      <color theme="0"/>
      <name val="Tahoma"/>
      <family val="2"/>
    </font>
    <font>
      <sz val="10"/>
      <color theme="0"/>
      <name val="Arial"/>
      <family val="2"/>
    </font>
    <font>
      <sz val="9"/>
      <color theme="0"/>
      <name val="Consolas"/>
      <family val="3"/>
    </font>
    <font>
      <b/>
      <sz val="9"/>
      <color theme="0"/>
      <name val="Consolas"/>
      <family val="3"/>
    </font>
    <font>
      <sz val="9"/>
      <color rgb="FF92D050"/>
      <name val="Tahoma"/>
      <family val="2"/>
    </font>
    <font>
      <b/>
      <sz val="9"/>
      <color rgb="FF00B0F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51"/>
      </patternFill>
    </fill>
    <fill>
      <patternFill patternType="solid">
        <fgColor indexed="3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rgb="FF5B9BD5"/>
      </bottom>
      <diagonal/>
    </border>
    <border>
      <left style="thin">
        <color rgb="FF5B9BD5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rgb="FF5B9BD5"/>
      </right>
      <top/>
      <bottom style="thin">
        <color rgb="FF5B9BD5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/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9" fontId="7" fillId="0" borderId="0">
      <alignment vertical="center"/>
    </xf>
  </cellStyleXfs>
  <cellXfs count="163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49" fontId="3" fillId="0" borderId="0" xfId="0" applyNumberFormat="1" applyFont="1"/>
    <xf numFmtId="49" fontId="3" fillId="3" borderId="0" xfId="0" quotePrefix="1" applyNumberFormat="1" applyFont="1" applyFill="1"/>
    <xf numFmtId="0" fontId="8" fillId="0" borderId="0" xfId="0" applyFont="1"/>
    <xf numFmtId="0" fontId="4" fillId="0" borderId="0" xfId="0" applyFont="1"/>
    <xf numFmtId="0" fontId="6" fillId="0" borderId="0" xfId="0" applyFont="1"/>
    <xf numFmtId="49" fontId="9" fillId="0" borderId="7" xfId="0" applyNumberFormat="1" applyFont="1" applyBorder="1" applyAlignment="1">
      <alignment vertical="center" wrapText="1"/>
    </xf>
    <xf numFmtId="49" fontId="9" fillId="5" borderId="7" xfId="0" applyNumberFormat="1" applyFont="1" applyFill="1" applyBorder="1" applyAlignment="1">
      <alignment vertical="center" wrapText="1"/>
    </xf>
    <xf numFmtId="49" fontId="4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vertical="center" wrapText="1"/>
    </xf>
    <xf numFmtId="49" fontId="4" fillId="0" borderId="0" xfId="0" applyNumberFormat="1" applyFont="1" applyFill="1" applyAlignment="1">
      <alignment vertical="center" wrapText="1"/>
    </xf>
    <xf numFmtId="49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 wrapText="1"/>
    </xf>
    <xf numFmtId="49" fontId="4" fillId="0" borderId="7" xfId="0" applyNumberFormat="1" applyFont="1" applyFill="1" applyBorder="1" applyAlignment="1">
      <alignment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vertical="center" wrapText="1"/>
    </xf>
    <xf numFmtId="49" fontId="12" fillId="0" borderId="7" xfId="0" applyNumberFormat="1" applyFont="1" applyFill="1" applyBorder="1" applyAlignment="1">
      <alignment vertical="center" wrapText="1"/>
    </xf>
    <xf numFmtId="0" fontId="4" fillId="0" borderId="7" xfId="0" applyNumberFormat="1" applyFont="1" applyFill="1" applyBorder="1" applyAlignment="1">
      <alignment vertical="center" wrapText="1"/>
    </xf>
    <xf numFmtId="49" fontId="4" fillId="0" borderId="12" xfId="0" applyNumberFormat="1" applyFont="1" applyFill="1" applyBorder="1" applyAlignment="1">
      <alignment vertical="center" wrapText="1"/>
    </xf>
    <xf numFmtId="49" fontId="4" fillId="0" borderId="12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4" fillId="0" borderId="4" xfId="0" applyNumberFormat="1" applyFont="1" applyFill="1" applyBorder="1" applyAlignment="1">
      <alignment vertical="center" wrapText="1"/>
    </xf>
    <xf numFmtId="49" fontId="4" fillId="0" borderId="6" xfId="0" applyNumberFormat="1" applyFont="1" applyFill="1" applyBorder="1" applyAlignment="1">
      <alignment vertical="center" wrapText="1"/>
    </xf>
    <xf numFmtId="49" fontId="4" fillId="0" borderId="2" xfId="0" applyNumberFormat="1" applyFont="1" applyFill="1" applyBorder="1" applyAlignment="1">
      <alignment vertical="center" wrapText="1"/>
    </xf>
    <xf numFmtId="49" fontId="10" fillId="0" borderId="13" xfId="0" applyNumberFormat="1" applyFont="1" applyFill="1" applyBorder="1" applyAlignment="1">
      <alignment vertical="center" wrapText="1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left" vertical="center" wrapText="1"/>
    </xf>
    <xf numFmtId="49" fontId="11" fillId="4" borderId="14" xfId="0" applyNumberFormat="1" applyFont="1" applyFill="1" applyBorder="1" applyAlignment="1">
      <alignment horizontal="center" vertical="center" wrapText="1"/>
    </xf>
    <xf numFmtId="49" fontId="11" fillId="4" borderId="9" xfId="0" applyNumberFormat="1" applyFont="1" applyFill="1" applyBorder="1" applyAlignment="1">
      <alignment vertical="center" wrapText="1"/>
    </xf>
    <xf numFmtId="49" fontId="11" fillId="4" borderId="9" xfId="0" applyNumberFormat="1" applyFont="1" applyFill="1" applyBorder="1" applyAlignment="1">
      <alignment horizontal="center" vertical="center" wrapText="1"/>
    </xf>
    <xf numFmtId="49" fontId="11" fillId="4" borderId="11" xfId="0" applyNumberFormat="1" applyFont="1" applyFill="1" applyBorder="1" applyAlignment="1">
      <alignment vertical="center" wrapText="1"/>
    </xf>
    <xf numFmtId="49" fontId="11" fillId="4" borderId="15" xfId="0" applyNumberFormat="1" applyFont="1" applyFill="1" applyBorder="1" applyAlignment="1">
      <alignment vertical="center" wrapText="1"/>
    </xf>
    <xf numFmtId="49" fontId="4" fillId="6" borderId="7" xfId="0" applyNumberFormat="1" applyFont="1" applyFill="1" applyBorder="1" applyAlignment="1">
      <alignment vertical="center" wrapText="1"/>
    </xf>
    <xf numFmtId="49" fontId="4" fillId="6" borderId="7" xfId="0" applyNumberFormat="1" applyFont="1" applyFill="1" applyBorder="1" applyAlignment="1">
      <alignment horizontal="center" vertical="center" wrapText="1"/>
    </xf>
    <xf numFmtId="49" fontId="4" fillId="6" borderId="3" xfId="0" applyNumberFormat="1" applyFont="1" applyFill="1" applyBorder="1" applyAlignment="1">
      <alignment vertical="center" wrapText="1"/>
    </xf>
    <xf numFmtId="49" fontId="4" fillId="6" borderId="7" xfId="0" applyNumberFormat="1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vertical="center" wrapText="1"/>
    </xf>
    <xf numFmtId="49" fontId="15" fillId="6" borderId="7" xfId="0" applyNumberFormat="1" applyFont="1" applyFill="1" applyBorder="1" applyAlignment="1">
      <alignment vertical="center" wrapText="1"/>
    </xf>
    <xf numFmtId="49" fontId="15" fillId="6" borderId="7" xfId="0" applyNumberFormat="1" applyFont="1" applyFill="1" applyBorder="1" applyAlignment="1">
      <alignment horizontal="center" vertical="center" wrapText="1"/>
    </xf>
    <xf numFmtId="49" fontId="15" fillId="6" borderId="3" xfId="0" applyNumberFormat="1" applyFont="1" applyFill="1" applyBorder="1" applyAlignment="1">
      <alignment vertical="center" wrapText="1"/>
    </xf>
    <xf numFmtId="49" fontId="9" fillId="0" borderId="8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Fill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49" fontId="3" fillId="6" borderId="0" xfId="0" applyNumberFormat="1" applyFont="1" applyFill="1" applyAlignment="1">
      <alignment vertical="center" wrapText="1"/>
    </xf>
    <xf numFmtId="49" fontId="9" fillId="6" borderId="8" xfId="0" applyNumberFormat="1" applyFont="1" applyFill="1" applyBorder="1" applyAlignment="1">
      <alignment horizontal="center" vertical="center" wrapText="1"/>
    </xf>
    <xf numFmtId="49" fontId="0" fillId="6" borderId="0" xfId="0" applyNumberFormat="1" applyFill="1" applyAlignment="1">
      <alignment vertical="center" wrapText="1"/>
    </xf>
    <xf numFmtId="49" fontId="11" fillId="6" borderId="0" xfId="0" applyNumberFormat="1" applyFont="1" applyFill="1" applyBorder="1" applyAlignment="1">
      <alignment vertical="center" wrapText="1"/>
    </xf>
    <xf numFmtId="49" fontId="11" fillId="6" borderId="7" xfId="0" applyNumberFormat="1" applyFont="1" applyFill="1" applyBorder="1" applyAlignment="1">
      <alignment vertical="center" wrapText="1"/>
    </xf>
    <xf numFmtId="49" fontId="6" fillId="6" borderId="0" xfId="0" applyNumberFormat="1" applyFont="1" applyFill="1" applyBorder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17" fillId="0" borderId="0" xfId="0" applyNumberFormat="1" applyFont="1" applyAlignment="1">
      <alignment vertical="center" wrapText="1"/>
    </xf>
    <xf numFmtId="49" fontId="17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49" fontId="17" fillId="0" borderId="0" xfId="0" applyNumberFormat="1" applyFont="1" applyFill="1"/>
    <xf numFmtId="49" fontId="6" fillId="0" borderId="0" xfId="0" applyNumberFormat="1" applyFont="1" applyFill="1"/>
    <xf numFmtId="49" fontId="17" fillId="0" borderId="0" xfId="0" applyNumberFormat="1" applyFont="1"/>
    <xf numFmtId="49" fontId="6" fillId="0" borderId="0" xfId="0" applyNumberFormat="1" applyFont="1"/>
    <xf numFmtId="49" fontId="14" fillId="6" borderId="0" xfId="0" applyNumberFormat="1" applyFont="1" applyFill="1" applyAlignment="1">
      <alignment vertical="center" wrapText="1"/>
    </xf>
    <xf numFmtId="49" fontId="6" fillId="6" borderId="0" xfId="0" applyNumberFormat="1" applyFont="1" applyFill="1" applyAlignment="1">
      <alignment vertical="center" wrapText="1"/>
    </xf>
    <xf numFmtId="49" fontId="17" fillId="0" borderId="8" xfId="0" applyNumberFormat="1" applyFont="1" applyFill="1" applyBorder="1"/>
    <xf numFmtId="49" fontId="16" fillId="0" borderId="0" xfId="0" applyNumberFormat="1" applyFont="1" applyAlignment="1">
      <alignment vertical="center" wrapText="1"/>
    </xf>
    <xf numFmtId="49" fontId="6" fillId="0" borderId="0" xfId="0" applyNumberFormat="1" applyFont="1" applyAlignment="1">
      <alignment wrapText="1"/>
    </xf>
    <xf numFmtId="49" fontId="14" fillId="0" borderId="8" xfId="0" applyNumberFormat="1" applyFont="1" applyBorder="1"/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49" fontId="19" fillId="10" borderId="0" xfId="0" applyNumberFormat="1" applyFont="1" applyFill="1" applyAlignment="1">
      <alignment vertical="center" wrapText="1"/>
    </xf>
    <xf numFmtId="49" fontId="2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vertical="center" wrapText="1"/>
    </xf>
    <xf numFmtId="49" fontId="9" fillId="0" borderId="16" xfId="0" applyNumberFormat="1" applyFont="1" applyFill="1" applyBorder="1" applyAlignment="1">
      <alignment horizontal="center" vertical="center" wrapText="1"/>
    </xf>
    <xf numFmtId="49" fontId="19" fillId="9" borderId="0" xfId="0" applyNumberFormat="1" applyFont="1" applyFill="1" applyAlignment="1">
      <alignment vertical="center" wrapText="1"/>
    </xf>
    <xf numFmtId="49" fontId="21" fillId="6" borderId="7" xfId="0" applyNumberFormat="1" applyFont="1" applyFill="1" applyBorder="1" applyAlignment="1">
      <alignment vertical="center" wrapText="1"/>
    </xf>
    <xf numFmtId="49" fontId="21" fillId="6" borderId="7" xfId="0" applyNumberFormat="1" applyFont="1" applyFill="1" applyBorder="1" applyAlignment="1">
      <alignment vertical="center"/>
    </xf>
    <xf numFmtId="49" fontId="21" fillId="8" borderId="17" xfId="0" applyNumberFormat="1" applyFont="1" applyFill="1" applyBorder="1" applyAlignment="1">
      <alignment horizontal="center" vertical="center" wrapText="1"/>
    </xf>
    <xf numFmtId="49" fontId="21" fillId="11" borderId="17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Border="1" applyAlignment="1">
      <alignment vertical="center"/>
    </xf>
    <xf numFmtId="49" fontId="11" fillId="6" borderId="7" xfId="0" applyNumberFormat="1" applyFont="1" applyFill="1" applyBorder="1" applyAlignment="1">
      <alignment horizontal="center" vertical="center" wrapText="1"/>
    </xf>
    <xf numFmtId="49" fontId="22" fillId="8" borderId="17" xfId="0" applyNumberFormat="1" applyFont="1" applyFill="1" applyBorder="1" applyAlignment="1">
      <alignment horizontal="center" vertical="center" wrapText="1"/>
    </xf>
    <xf numFmtId="0" fontId="23" fillId="8" borderId="17" xfId="0" applyFont="1" applyFill="1" applyBorder="1" applyAlignment="1">
      <alignment horizontal="center" vertical="center"/>
    </xf>
    <xf numFmtId="49" fontId="23" fillId="8" borderId="17" xfId="0" applyNumberFormat="1" applyFont="1" applyFill="1" applyBorder="1" applyAlignment="1">
      <alignment horizontal="center" vertical="center" wrapText="1"/>
    </xf>
    <xf numFmtId="0" fontId="23" fillId="8" borderId="17" xfId="0" applyFont="1" applyFill="1" applyBorder="1" applyAlignment="1">
      <alignment horizontal="center" vertical="center" wrapText="1"/>
    </xf>
    <xf numFmtId="49" fontId="22" fillId="7" borderId="17" xfId="0" applyNumberFormat="1" applyFont="1" applyFill="1" applyBorder="1" applyAlignment="1">
      <alignment horizontal="center" vertical="center" wrapText="1"/>
    </xf>
    <xf numFmtId="49" fontId="23" fillId="7" borderId="17" xfId="0" applyNumberFormat="1" applyFont="1" applyFill="1" applyBorder="1" applyAlignment="1">
      <alignment horizontal="center" vertical="center" wrapText="1"/>
    </xf>
    <xf numFmtId="49" fontId="21" fillId="7" borderId="17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23" fillId="11" borderId="17" xfId="0" applyNumberFormat="1" applyFont="1" applyFill="1" applyBorder="1" applyAlignment="1">
      <alignment horizontal="center" vertical="center" wrapText="1"/>
    </xf>
    <xf numFmtId="49" fontId="22" fillId="11" borderId="17" xfId="0" applyNumberFormat="1" applyFont="1" applyFill="1" applyBorder="1" applyAlignment="1">
      <alignment horizontal="center" vertical="center" wrapText="1"/>
    </xf>
    <xf numFmtId="49" fontId="18" fillId="12" borderId="0" xfId="0" applyNumberFormat="1" applyFont="1" applyFill="1" applyAlignment="1">
      <alignment vertical="center" wrapText="1"/>
    </xf>
    <xf numFmtId="49" fontId="11" fillId="12" borderId="7" xfId="0" applyNumberFormat="1" applyFont="1" applyFill="1" applyBorder="1" applyAlignment="1">
      <alignment horizontal="center" vertical="center" wrapText="1"/>
    </xf>
    <xf numFmtId="49" fontId="11" fillId="12" borderId="8" xfId="0" applyNumberFormat="1" applyFont="1" applyFill="1" applyBorder="1" applyAlignment="1">
      <alignment horizontal="center" vertical="center" wrapText="1"/>
    </xf>
    <xf numFmtId="49" fontId="17" fillId="0" borderId="8" xfId="0" applyNumberFormat="1" applyFont="1" applyBorder="1"/>
    <xf numFmtId="49" fontId="6" fillId="0" borderId="0" xfId="0" applyNumberFormat="1" applyFont="1" applyAlignment="1">
      <alignment horizontal="center"/>
    </xf>
    <xf numFmtId="49" fontId="14" fillId="0" borderId="0" xfId="0" applyNumberFormat="1" applyFont="1"/>
    <xf numFmtId="49" fontId="11" fillId="6" borderId="0" xfId="0" applyNumberFormat="1" applyFont="1" applyFill="1" applyAlignment="1">
      <alignment vertical="center"/>
    </xf>
    <xf numFmtId="49" fontId="17" fillId="0" borderId="8" xfId="0" applyNumberFormat="1" applyFont="1" applyFill="1" applyBorder="1" applyAlignment="1"/>
    <xf numFmtId="49" fontId="11" fillId="6" borderId="0" xfId="0" applyNumberFormat="1" applyFont="1" applyFill="1" applyAlignment="1">
      <alignment vertical="center" wrapText="1"/>
    </xf>
    <xf numFmtId="49" fontId="17" fillId="0" borderId="0" xfId="0" applyNumberFormat="1" applyFont="1" applyAlignment="1"/>
    <xf numFmtId="49" fontId="11" fillId="12" borderId="0" xfId="0" applyNumberFormat="1" applyFont="1" applyFill="1" applyAlignment="1">
      <alignment vertical="center" wrapText="1"/>
    </xf>
    <xf numFmtId="49" fontId="24" fillId="12" borderId="0" xfId="0" applyNumberFormat="1" applyFont="1" applyFill="1" applyAlignment="1">
      <alignment vertical="center" wrapText="1"/>
    </xf>
    <xf numFmtId="49" fontId="11" fillId="6" borderId="0" xfId="0" applyNumberFormat="1" applyFont="1" applyFill="1"/>
    <xf numFmtId="49" fontId="17" fillId="6" borderId="0" xfId="0" applyNumberFormat="1" applyFont="1" applyFill="1"/>
    <xf numFmtId="49" fontId="14" fillId="0" borderId="0" xfId="0" applyNumberFormat="1" applyFont="1" applyFill="1" applyBorder="1" applyAlignment="1">
      <alignment vertical="center" wrapText="1"/>
    </xf>
    <xf numFmtId="49" fontId="11" fillId="6" borderId="0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Alignment="1">
      <alignment horizontal="center" vertical="center" wrapText="1"/>
    </xf>
    <xf numFmtId="49" fontId="18" fillId="12" borderId="0" xfId="0" applyNumberFormat="1" applyFont="1" applyFill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0" fillId="6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5" fillId="0" borderId="0" xfId="0" applyNumberFormat="1" applyFont="1" applyFill="1" applyAlignment="1">
      <alignment vertical="center" wrapText="1"/>
    </xf>
    <xf numFmtId="49" fontId="25" fillId="0" borderId="0" xfId="0" applyNumberFormat="1" applyFont="1" applyAlignment="1">
      <alignment vertical="center" wrapText="1"/>
    </xf>
    <xf numFmtId="49" fontId="4" fillId="0" borderId="0" xfId="0" applyNumberFormat="1" applyFont="1"/>
    <xf numFmtId="49" fontId="12" fillId="0" borderId="0" xfId="0" applyNumberFormat="1" applyFont="1" applyAlignment="1">
      <alignment vertical="center"/>
    </xf>
    <xf numFmtId="49" fontId="14" fillId="0" borderId="0" xfId="0" applyNumberFormat="1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vertical="center" wrapText="1"/>
    </xf>
    <xf numFmtId="0" fontId="10" fillId="0" borderId="9" xfId="0" applyNumberFormat="1" applyFont="1" applyFill="1" applyBorder="1" applyAlignment="1">
      <alignment vertical="center" wrapText="1"/>
    </xf>
    <xf numFmtId="0" fontId="4" fillId="6" borderId="7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vertical="center" wrapText="1"/>
    </xf>
    <xf numFmtId="49" fontId="5" fillId="0" borderId="0" xfId="0" applyNumberFormat="1" applyFont="1" applyFill="1" applyBorder="1" applyAlignment="1">
      <alignment vertical="center" wrapText="1"/>
    </xf>
    <xf numFmtId="49" fontId="5" fillId="0" borderId="6" xfId="0" applyNumberFormat="1" applyFont="1" applyFill="1" applyBorder="1" applyAlignment="1">
      <alignment vertical="center" wrapText="1"/>
    </xf>
    <xf numFmtId="49" fontId="17" fillId="0" borderId="18" xfId="0" applyNumberFormat="1" applyFont="1" applyFill="1" applyBorder="1" applyAlignment="1">
      <alignment vertical="center" wrapText="1"/>
    </xf>
    <xf numFmtId="49" fontId="4" fillId="0" borderId="0" xfId="0" applyNumberFormat="1" applyFont="1" applyAlignment="1">
      <alignment horizontal="left" vertical="center"/>
    </xf>
    <xf numFmtId="49" fontId="4" fillId="0" borderId="0" xfId="0" quotePrefix="1" applyNumberFormat="1" applyFont="1" applyAlignment="1">
      <alignment horizontal="left" vertical="center" wrapText="1"/>
    </xf>
    <xf numFmtId="49" fontId="12" fillId="0" borderId="0" xfId="0" applyNumberFormat="1" applyFont="1" applyAlignment="1">
      <alignment wrapText="1"/>
    </xf>
    <xf numFmtId="49" fontId="12" fillId="0" borderId="0" xfId="0" applyNumberFormat="1" applyFont="1"/>
    <xf numFmtId="49" fontId="4" fillId="0" borderId="0" xfId="0" applyNumberFormat="1" applyFont="1" applyFill="1" applyAlignment="1">
      <alignment wrapText="1"/>
    </xf>
    <xf numFmtId="49" fontId="26" fillId="9" borderId="0" xfId="0" applyNumberFormat="1" applyFont="1" applyFill="1" applyAlignment="1">
      <alignment vertical="center" wrapText="1"/>
    </xf>
    <xf numFmtId="49" fontId="13" fillId="0" borderId="0" xfId="0" applyNumberFormat="1" applyFont="1"/>
    <xf numFmtId="49" fontId="21" fillId="7" borderId="0" xfId="0" applyNumberFormat="1" applyFont="1" applyFill="1" applyAlignment="1">
      <alignment vertical="center"/>
    </xf>
    <xf numFmtId="49" fontId="21" fillId="13" borderId="0" xfId="0" applyNumberFormat="1" applyFont="1" applyFill="1" applyAlignment="1">
      <alignment vertical="center"/>
    </xf>
    <xf numFmtId="49" fontId="4" fillId="7" borderId="0" xfId="0" applyNumberFormat="1" applyFont="1" applyFill="1" applyAlignment="1">
      <alignment vertical="center" wrapText="1"/>
    </xf>
    <xf numFmtId="49" fontId="4" fillId="14" borderId="0" xfId="0" applyNumberFormat="1" applyFont="1" applyFill="1" applyAlignment="1">
      <alignment vertical="center" wrapText="1"/>
    </xf>
    <xf numFmtId="49" fontId="4" fillId="0" borderId="19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Alignment="1">
      <alignment vertical="center"/>
    </xf>
  </cellXfs>
  <cellStyles count="2">
    <cellStyle name="Dropdown" xfId="1"/>
    <cellStyle name="Normal" xfId="0" builtinId="0"/>
  </cellStyles>
  <dxfs count="1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fill>
        <patternFill patternType="none">
          <bgColor auto="1"/>
        </patternFill>
      </fill>
      <alignment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numFmt numFmtId="30" formatCode="@"/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fill>
        <patternFill patternType="none">
          <bgColor auto="1"/>
        </patternFill>
      </fill>
      <alignment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rgb="FF5B9BD5"/>
        </left>
        <right style="thin">
          <color rgb="FF5B9BD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rgb="FF5B9BD5"/>
        </left>
        <right style="thin">
          <color rgb="FF5B9BD5"/>
        </right>
        <top/>
        <bottom/>
      </border>
    </dxf>
    <dxf>
      <border diagonalUp="0" diagonalDown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</dxf>
    <dxf>
      <font>
        <strike val="0"/>
        <outline val="0"/>
        <shadow val="0"/>
        <u val="none"/>
        <vertAlign val="baseline"/>
        <sz val="9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rgb="FF5B9BD5"/>
        </left>
        <right style="thin">
          <color rgb="FF5B9BD5"/>
        </right>
        <top/>
        <bottom/>
      </border>
    </dxf>
    <dxf>
      <border diagonalUp="0" diagonalDown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2" name="Table313" displayName="Table313" ref="A2:H18" headerRowDxfId="196" dataDxfId="194" totalsRowDxfId="192" headerRowBorderDxfId="195" tableBorderDxfId="193">
  <autoFilter ref="A2:H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ref="A3:H14">
    <sortCondition ref="A2:A14"/>
  </sortState>
  <tableColumns count="8">
    <tableColumn id="1" name="Index" totalsRowLabel="Total" dataDxfId="191" totalsRowDxfId="190"/>
    <tableColumn id="2" name="Name" dataDxfId="189" totalsRowDxfId="188"/>
    <tableColumn id="3" name="Data" dataDxfId="187" totalsRowDxfId="186"/>
    <tableColumn id="4" name="Type" dataDxfId="185"/>
    <tableColumn id="5" name="Value" dataDxfId="184"/>
    <tableColumn id="6" name="FieldName" dataDxfId="183"/>
    <tableColumn id="7" name="FieldNameType" dataDxfId="182"/>
    <tableColumn id="8" name="FieldName (optional)" totalsRowFunction="count" dataDxfId="181"/>
  </tableColumns>
  <tableStyleInfo name="TableStyleMedium2" showFirstColumn="1" showLastColumn="0" showRowStripes="1" showColumnStripes="0"/>
</table>
</file>

<file path=xl/tables/table10.xml><?xml version="1.0" encoding="utf-8"?>
<table xmlns="http://schemas.openxmlformats.org/spreadsheetml/2006/main" id="18" name="Table18" displayName="Table18" ref="L13:M16" totalsRowShown="0" headerRowDxfId="134" dataDxfId="133">
  <autoFilter ref="L13:M16">
    <filterColumn colId="0" hiddenButton="1"/>
    <filterColumn colId="1" hiddenButton="1"/>
  </autoFilter>
  <tableColumns count="2">
    <tableColumn id="1" name="วัตถุประสงค์ของผู้ใช้งานระบบ *" dataDxfId="132"/>
    <tableColumn id="2" name="Column2" dataDxfId="131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id="22" name="Table22" displayName="Table22" ref="L28:M30" totalsRowShown="0" headerRowDxfId="130" dataDxfId="129">
  <autoFilter ref="L28:M30">
    <filterColumn colId="0" hiddenButton="1"/>
    <filterColumn colId="1" hiddenButton="1"/>
  </autoFilter>
  <tableColumns count="2">
    <tableColumn id="1" name="หน่วยงานที่แนะนำลูกค้า" dataDxfId="128"/>
    <tableColumn id="2" name="Column2" dataDxfId="127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id="23" name="Table23" displayName="Table23" ref="A2:I12" totalsRowShown="0" headerRowDxfId="126" dataDxfId="125" tableBorderDxfId="124">
  <autoFilter ref="A2:I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123"/>
    <tableColumn id="2" name="Name" dataDxfId="122"/>
    <tableColumn id="3" name="Data" dataDxfId="121"/>
    <tableColumn id="4" name="Type" dataDxfId="120"/>
    <tableColumn id="5" name="Value" dataDxfId="119">
      <calculatedColumnFormula>VLOOKUP(Table23[[#This Row],[Data]],K7:L8,2,0)</calculatedColumnFormula>
    </tableColumn>
    <tableColumn id="6" name="FieldName" dataDxfId="118"/>
    <tableColumn id="7" name="FieldNameType" dataDxfId="117"/>
    <tableColumn id="8" name="FieldName (Dropdown)" dataDxfId="116"/>
    <tableColumn id="9" name="execute" dataDxfId="1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8" name="Table28" displayName="Table28" ref="K2:L5" totalsRowShown="0" headerRowDxfId="114" dataDxfId="113">
  <autoFilter ref="K2:L5">
    <filterColumn colId="0" hiddenButton="1"/>
    <filterColumn colId="1" hiddenButton="1"/>
  </autoFilter>
  <tableColumns count="2">
    <tableColumn id="1" name="วัตถุประสงค์การขอสินเชื่อ *" dataDxfId="112"/>
    <tableColumn id="2" name="Column1" dataDxfId="111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29" name="Table29" displayName="Table29" ref="K7:L9" totalsRowShown="0" headerRowDxfId="110" dataDxfId="109">
  <autoFilter ref="K7:L9">
    <filterColumn colId="0" hiddenButton="1"/>
    <filterColumn colId="1" hiddenButton="1"/>
  </autoFilter>
  <tableColumns count="2">
    <tableColumn id="1" name="กลุ่มผลิตภัณฑ์ *" dataDxfId="108"/>
    <tableColumn id="2" name="Column1" dataDxfId="107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id="30" name="Table30" displayName="Table30" ref="K11:L17" totalsRowShown="0" headerRowDxfId="106" dataDxfId="105">
  <autoFilter ref="K11:L17">
    <filterColumn colId="0" hiddenButton="1"/>
    <filterColumn colId="1" hiddenButton="1"/>
  </autoFilter>
  <tableColumns count="2">
    <tableColumn id="1" name="Product Type *" dataDxfId="104"/>
    <tableColumn id="2" name="Column1" dataDxfId="103"/>
  </tableColumns>
  <tableStyleInfo name="TableStyleMedium12" showFirstColumn="0" showLastColumn="0" showRowStripes="1" showColumnStripes="0"/>
</table>
</file>

<file path=xl/tables/table16.xml><?xml version="1.0" encoding="utf-8"?>
<table xmlns="http://schemas.openxmlformats.org/spreadsheetml/2006/main" id="31" name="Table31" displayName="Table31" ref="K19:L21" totalsRowShown="0" headerRowDxfId="102" dataDxfId="101">
  <autoFilter ref="K19:L21">
    <filterColumn colId="0" hiddenButton="1"/>
    <filterColumn colId="1" hiddenButton="1"/>
  </autoFilter>
  <tableColumns count="2">
    <tableColumn id="1" name="Account Sub Type *" dataDxfId="100"/>
    <tableColumn id="2" name="Column1" dataDxfId="99"/>
  </tableColumns>
  <tableStyleInfo name="TableStyleMedium12" showFirstColumn="0" showLastColumn="0" showRowStripes="1" showColumnStripes="0"/>
</table>
</file>

<file path=xl/tables/table17.xml><?xml version="1.0" encoding="utf-8"?>
<table xmlns="http://schemas.openxmlformats.org/spreadsheetml/2006/main" id="32" name="Table32" displayName="Table32" ref="K23:L32" totalsRowShown="0" headerRowDxfId="98" dataDxfId="97">
  <autoFilter ref="K23:L32">
    <filterColumn colId="0" hiddenButton="1"/>
    <filterColumn colId="1" hiddenButton="1"/>
  </autoFilter>
  <tableColumns count="2">
    <tableColumn id="1" name="Market Code *" dataDxfId="96"/>
    <tableColumn id="2" name="Column1" dataDxfId="95"/>
  </tableColumns>
  <tableStyleInfo name="TableStyleMedium12" showFirstColumn="0" showLastColumn="0" showRowStripes="1" showColumnStripes="0"/>
</table>
</file>

<file path=xl/tables/table18.xml><?xml version="1.0" encoding="utf-8"?>
<table xmlns="http://schemas.openxmlformats.org/spreadsheetml/2006/main" id="33" name="Table33" displayName="Table33" ref="K34:L37" totalsRowShown="0" headerRowDxfId="94" dataDxfId="93">
  <autoFilter ref="K34:L37">
    <filterColumn colId="0" hiddenButton="1"/>
    <filterColumn colId="1" hiddenButton="1"/>
  </autoFilter>
  <tableColumns count="2">
    <tableColumn id="1" name="ระยะเวลาผ่อนชำระ" dataDxfId="92"/>
    <tableColumn id="2" name="Column1" dataDxfId="91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id="36" name="Table2337" displayName="Table2337" ref="A2:I60" totalsRowShown="0" headerRowDxfId="90" dataDxfId="89" tableBorderDxfId="88">
  <autoFilter ref="A2:I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87"/>
    <tableColumn id="2" name="Name" dataDxfId="86"/>
    <tableColumn id="3" name="Data" dataDxfId="85"/>
    <tableColumn id="4" name="Type" dataDxfId="84"/>
    <tableColumn id="5" name="Value" dataDxfId="83">
      <calculatedColumnFormula>VLOOKUP(Table2337[[#This Row],[Data]],#REF!,2,0)</calculatedColumnFormula>
    </tableColumn>
    <tableColumn id="6" name="FieldName" dataDxfId="82"/>
    <tableColumn id="7" name="FieldNameType" dataDxfId="81"/>
    <tableColumn id="8" name="FieldName (optional)" dataDxfId="80"/>
    <tableColumn id="9" name="execute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3" name="tb_workflowcode14" displayName="tb_workflowcode14" ref="J3:K9" headerRowCount="0" totalsRowShown="0" headerRowDxfId="180" dataDxfId="179">
  <tableColumns count="2">
    <tableColumn id="1" name="Column1" headerRowDxfId="178" dataDxfId="177"/>
    <tableColumn id="2" name="Column2" headerRowDxfId="176" dataDxfId="175"/>
  </tableColumns>
  <tableStyleInfo name="TableStyleMedium5" showFirstColumn="0" showLastColumn="0" showRowStripes="1" showColumnStripes="0"/>
</table>
</file>

<file path=xl/tables/table20.xml><?xml version="1.0" encoding="utf-8"?>
<table xmlns="http://schemas.openxmlformats.org/spreadsheetml/2006/main" id="43" name="Table3444" displayName="Table3444" ref="K2:L5" totalsRowShown="0" headerRowDxfId="78" dataDxfId="77">
  <autoFilter ref="K2:L5">
    <filterColumn colId="0" hiddenButton="1"/>
    <filterColumn colId="1" hiddenButton="1"/>
  </autoFilter>
  <tableColumns count="2">
    <tableColumn id="1" name="อัตราดอกเบี้ย *" dataDxfId="76"/>
    <tableColumn id="2" name="Column1" dataDxfId="75"/>
  </tableColumns>
  <tableStyleInfo name="TableStyleMedium12" showFirstColumn="0" showLastColumn="0" showRowStripes="1" showColumnStripes="0"/>
</table>
</file>

<file path=xl/tables/table21.xml><?xml version="1.0" encoding="utf-8"?>
<table xmlns="http://schemas.openxmlformats.org/spreadsheetml/2006/main" id="44" name="Table3545" displayName="Table3545" ref="K7:L9" totalsRowShown="0" headerRowDxfId="74" dataDxfId="73">
  <autoFilter ref="K7:L9">
    <filterColumn colId="0" hiddenButton="1"/>
    <filterColumn colId="1" hiddenButton="1"/>
  </autoFilter>
  <tableColumns count="2">
    <tableColumn id="1" name="ส่วนต่าง" dataDxfId="72"/>
    <tableColumn id="2" name="Column1" dataDxfId="71"/>
  </tableColumns>
  <tableStyleInfo name="TableStyleMedium12" showFirstColumn="0" showLastColumn="0" showRowStripes="1" showColumnStripes="0"/>
</table>
</file>

<file path=xl/tables/table22.xml><?xml version="1.0" encoding="utf-8"?>
<table xmlns="http://schemas.openxmlformats.org/spreadsheetml/2006/main" id="2" name="Table2" displayName="Table2" ref="K11:L14" totalsRowShown="0" headerRowDxfId="70" dataDxfId="69">
  <autoFilter ref="K11:L14">
    <filterColumn colId="0" hiddenButton="1"/>
    <filterColumn colId="1" hiddenButton="1"/>
  </autoFilter>
  <tableColumns count="2">
    <tableColumn id="1" name="Payment Calculation Method" dataDxfId="68"/>
    <tableColumn id="2" name="Column1" dataDxfId="67"/>
  </tableColumns>
  <tableStyleInfo name="TableStyleMedium12" showFirstColumn="0" showLastColumn="0" showRowStripes="1" showColumnStripes="0"/>
</table>
</file>

<file path=xl/tables/table23.xml><?xml version="1.0" encoding="utf-8"?>
<table xmlns="http://schemas.openxmlformats.org/spreadsheetml/2006/main" id="3" name="Table3" displayName="Table3" ref="K16:L21" totalsRowShown="0" headerRowDxfId="66" dataDxfId="65">
  <autoFilter ref="K16:L21">
    <filterColumn colId="0" hiddenButton="1"/>
    <filterColumn colId="1" hiddenButton="1"/>
  </autoFilter>
  <tableColumns count="2">
    <tableColumn id="1" name="Payment Frequency" dataDxfId="64"/>
    <tableColumn id="2" name="Column1" dataDxfId="63"/>
  </tableColumns>
  <tableStyleInfo name="TableStyleMedium12" showFirstColumn="0" showLastColumn="0" showRowStripes="1" showColumnStripes="0"/>
</table>
</file>

<file path=xl/tables/table24.xml><?xml version="1.0" encoding="utf-8"?>
<table xmlns="http://schemas.openxmlformats.org/spreadsheetml/2006/main" id="4" name="Table4" displayName="Table4" ref="K23:L26" totalsRowShown="0" headerRowDxfId="62" dataDxfId="61">
  <autoFilter ref="K23:L26">
    <filterColumn colId="0" hiddenButton="1"/>
    <filterColumn colId="1" hiddenButton="1"/>
  </autoFilter>
  <tableColumns count="2">
    <tableColumn id="1" name="กรณีวันที่ชำระตรงกับวันหยุด *" dataDxfId="60"/>
    <tableColumn id="2" name="Column1" dataDxfId="59"/>
  </tableColumns>
  <tableStyleInfo name="TableStyleMedium12" showFirstColumn="0" showLastColumn="0" showRowStripes="1" showColumnStripes="0"/>
</table>
</file>

<file path=xl/tables/table25.xml><?xml version="1.0" encoding="utf-8"?>
<table xmlns="http://schemas.openxmlformats.org/spreadsheetml/2006/main" id="5" name="Table5" displayName="Table5" ref="K28:L33" totalsRowShown="0" headerRowDxfId="58" dataDxfId="57">
  <autoFilter ref="K28:L33">
    <filterColumn colId="0" hiddenButton="1"/>
    <filterColumn colId="1" hiddenButton="1"/>
  </autoFilter>
  <tableColumns count="2">
    <tableColumn id="1" name="ชำระทุกวันที่ *" dataDxfId="56"/>
    <tableColumn id="2" name="Column1" dataDxfId="55"/>
  </tableColumns>
  <tableStyleInfo name="TableStyleMedium12" showFirstColumn="0" showLastColumn="0" showRowStripes="1" showColumnStripes="0"/>
</table>
</file>

<file path=xl/tables/table26.xml><?xml version="1.0" encoding="utf-8"?>
<table xmlns="http://schemas.openxmlformats.org/spreadsheetml/2006/main" id="6" name="Table6" displayName="Table6" ref="K35:L45" totalsRowShown="0" headerRowDxfId="54" dataDxfId="53">
  <autoFilter ref="K35:L45">
    <filterColumn colId="0" hiddenButton="1"/>
    <filterColumn colId="1" hiddenButton="1"/>
  </autoFilter>
  <tableColumns count="2">
    <tableColumn id="1" name="Arrangement Purpose Code *" dataDxfId="52"/>
    <tableColumn id="2" name="Column1" dataDxfId="51"/>
  </tableColumns>
  <tableStyleInfo name="TableStyleMedium12" showFirstColumn="0" showLastColumn="0" showRowStripes="1" showColumnStripes="0"/>
</table>
</file>

<file path=xl/tables/table27.xml><?xml version="1.0" encoding="utf-8"?>
<table xmlns="http://schemas.openxmlformats.org/spreadsheetml/2006/main" id="11" name="Table11" displayName="Table11" ref="K47:L49" totalsRowShown="0" headerRowDxfId="50" dataDxfId="49">
  <autoFilter ref="K47:L49">
    <filterColumn colId="0" hiddenButton="1"/>
    <filterColumn colId="1" hiddenButton="1"/>
  </autoFilter>
  <tableColumns count="2">
    <tableColumn id="1" name="Commit Line *" dataDxfId="48"/>
    <tableColumn id="2" name="Column1" dataDxfId="47"/>
  </tableColumns>
  <tableStyleInfo name="TableStyleMedium12" showFirstColumn="0" showLastColumn="0" showRowStripes="1" showColumnStripes="0"/>
</table>
</file>

<file path=xl/tables/table28.xml><?xml version="1.0" encoding="utf-8"?>
<table xmlns="http://schemas.openxmlformats.org/spreadsheetml/2006/main" id="19" name="Table19" displayName="Table19" ref="K51:L56" totalsRowShown="0" headerRowDxfId="46" dataDxfId="45">
  <autoFilter ref="K51:L56">
    <filterColumn colId="0" hiddenButton="1"/>
    <filterColumn colId="1" hiddenButton="1"/>
  </autoFilter>
  <tableColumns count="2">
    <tableColumn id="1" name="Specialised Lending *" dataDxfId="44"/>
    <tableColumn id="2" name="Column1" dataDxfId="43"/>
  </tableColumns>
  <tableStyleInfo name="TableStyleMedium12" showFirstColumn="0" showLastColumn="0" showRowStripes="1" showColumnStripes="0"/>
</table>
</file>

<file path=xl/tables/table29.xml><?xml version="1.0" encoding="utf-8"?>
<table xmlns="http://schemas.openxmlformats.org/spreadsheetml/2006/main" id="20" name="Table20" displayName="Table20" ref="K58:L64" totalsRowShown="0" headerRowDxfId="42" dataDxfId="41">
  <autoFilter ref="K58:L64">
    <filterColumn colId="0" hiddenButton="1"/>
    <filterColumn colId="1" hiddenButton="1"/>
  </autoFilter>
  <tableColumns count="2">
    <tableColumn id="1" name="สถานะการเรียกเก็บ *" dataDxfId="40"/>
    <tableColumn id="2" name="Column1" dataDxfId="39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14" name="Table1115" displayName="Table1115" ref="J23:K29" headerRowCount="0" totalsRowShown="0" headerRowDxfId="174" dataDxfId="173">
  <tableColumns count="2">
    <tableColumn id="1" name="Column1" headerRowDxfId="172" dataDxfId="171"/>
    <tableColumn id="2" name="Column2" headerRowDxfId="170" dataDxfId="169"/>
  </tableColumns>
  <tableStyleInfo name="TableStyleLight19" showFirstColumn="0" showLastColumn="0" showRowStripes="1" showColumnStripes="0"/>
</table>
</file>

<file path=xl/tables/table30.xml><?xml version="1.0" encoding="utf-8"?>
<table xmlns="http://schemas.openxmlformats.org/spreadsheetml/2006/main" id="1" name="Table1" displayName="Table1" ref="A2:T8" totalsRowShown="0">
  <autoFilter ref="A2:T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ISIC" dataDxfId="38"/>
    <tableColumn id="2" name="Tag" dataDxfId="37"/>
    <tableColumn id="3" name="Data" dataDxfId="36"/>
    <tableColumn id="4" name="FieldNameType" dataDxfId="35"/>
    <tableColumn id="5" name="FieldName" dataDxfId="34"/>
    <tableColumn id="6" name="Value" dataDxfId="33"/>
    <tableColumn id="7" name="Xpath" dataDxfId="32"/>
    <tableColumn id="8" name="Execute" dataDxfId="31"/>
    <tableColumn id="9" name="Data2" dataDxfId="30"/>
    <tableColumn id="10" name="FieldNameType2" dataDxfId="29"/>
    <tableColumn id="11" name="FieldName2" dataDxfId="28"/>
    <tableColumn id="14" name="Value3" dataDxfId="27"/>
    <tableColumn id="12" name="Xpath2" dataDxfId="26"/>
    <tableColumn id="13" name="Execute2" dataDxfId="25"/>
    <tableColumn id="15" name="Data3" dataDxfId="24"/>
    <tableColumn id="19" name="FieldNameType3" dataDxfId="23"/>
    <tableColumn id="18" name="FieldName3" dataDxfId="22"/>
    <tableColumn id="16" name="Value2" dataDxfId="21"/>
    <tableColumn id="17" name="Xpath3" dataDxfId="20"/>
    <tableColumn id="20" name="Execute3" dataDxfId="19"/>
  </tableColumns>
  <tableStyleInfo name="TableStyleDark4" showFirstColumn="0" showLastColumn="0" showRowStripes="1" showColumnStripes="0"/>
</table>
</file>

<file path=xl/tables/table31.xml><?xml version="1.0" encoding="utf-8"?>
<table xmlns="http://schemas.openxmlformats.org/spreadsheetml/2006/main" id="7" name="tbl_field" displayName="tbl_field" ref="A4:A11" totalsRowShown="0" headerRowDxfId="18" dataDxfId="17">
  <autoFilter ref="A4:A11"/>
  <tableColumns count="1">
    <tableColumn id="1" name="list_field" dataDxfId="16"/>
  </tableColumns>
  <tableStyleInfo name="TableStyleMedium5" showFirstColumn="0" showLastColumn="0" showRowStripes="1" showColumnStripes="0"/>
</table>
</file>

<file path=xl/tables/table32.xml><?xml version="1.0" encoding="utf-8"?>
<table xmlns="http://schemas.openxmlformats.org/spreadsheetml/2006/main" id="8" name="tbl_fieldref" displayName="tbl_fieldref" ref="C4:C8" totalsRowShown="0" headerRowDxfId="15" dataDxfId="14">
  <autoFilter ref="C4:C8"/>
  <tableColumns count="1">
    <tableColumn id="1" name="list_fieldref" dataDxfId="13"/>
  </tableColumns>
  <tableStyleInfo name="TableStyleMedium5" showFirstColumn="0" showLastColumn="0" showRowStripes="1" showColumnStripes="0"/>
</table>
</file>

<file path=xl/tables/table33.xml><?xml version="1.0" encoding="utf-8"?>
<table xmlns="http://schemas.openxmlformats.org/spreadsheetml/2006/main" id="9" name="Table9" displayName="Table9" ref="A1:A2" totalsRowShown="0" headerRowDxfId="12" dataDxfId="11">
  <autoFilter ref="A1:A2"/>
  <tableColumns count="1">
    <tableColumn id="1" name="dd_Field" dataDxfId="10"/>
  </tableColumns>
  <tableStyleInfo name="TableStyleMedium14" showFirstColumn="0" showLastColumn="0" showRowStripes="1" showColumnStripes="0"/>
</table>
</file>

<file path=xl/tables/table34.xml><?xml version="1.0" encoding="utf-8"?>
<table xmlns="http://schemas.openxmlformats.org/spreadsheetml/2006/main" id="10" name="Table10" displayName="Table10" ref="C1:C2" totalsRowShown="0" headerRowDxfId="9" dataDxfId="8">
  <autoFilter ref="C1:C2"/>
  <tableColumns count="1">
    <tableColumn id="1" name="dd_FieldRef" dataDxfId="7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id="21" name="Table21" displayName="Table21" ref="E4:E6" totalsRowShown="0" headerRowDxfId="6" dataDxfId="5">
  <autoFilter ref="E4:E6"/>
  <tableColumns count="1">
    <tableColumn id="1" name="run" dataDxfId="4"/>
  </tableColumns>
  <tableStyleInfo name="TableStyleMedium5" showFirstColumn="0" showLastColumn="0" showRowStripes="1" showColumnStripes="0"/>
</table>
</file>

<file path=xl/tables/table36.xml><?xml version="1.0" encoding="utf-8"?>
<table xmlns="http://schemas.openxmlformats.org/spreadsheetml/2006/main" id="25" name="Table25" displayName="Table25" ref="E1:E2" totalsRowShown="0" headerRowDxfId="3" dataDxfId="2">
  <autoFilter ref="E1:E2"/>
  <tableColumns count="1">
    <tableColumn id="1" name="dd_run" dataDxfId="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24" name="Table24" displayName="Table24" ref="J12:K13" headerRowCount="0" totalsRowShown="0">
  <tableColumns count="2">
    <tableColumn id="1" name="Column1" headerRowDxfId="168" dataDxfId="167"/>
    <tableColumn id="2" name="Column2" headerRowDxfId="166" dataDxfId="165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26" name="Table26" displayName="Table26" ref="J19:K20" totalsRowShown="0">
  <autoFilter ref="J19:K20">
    <filterColumn colId="0" hiddenButton="1"/>
    <filterColumn colId="1" hiddenButton="1"/>
  </autoFilter>
  <tableColumns count="2">
    <tableColumn id="1" name="สินเชื่อ Fast Track Code" dataDxfId="164"/>
    <tableColumn id="2" name="Column1" dataDxfId="163"/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id="27" name="Table27" displayName="Table27" ref="J15:K17" totalsRowShown="0">
  <autoFilter ref="J15:K17">
    <filterColumn colId="0" hiddenButton="1"/>
    <filterColumn colId="1" hiddenButton="1"/>
  </autoFilter>
  <tableColumns count="2">
    <tableColumn id="1" name="สินเชื่อ Fast Track" dataDxfId="162"/>
    <tableColumn id="2" name="Column1" dataDxfId="161"/>
  </tableColumns>
  <tableStyleInfo name="TableStyleLight5" showFirstColumn="0" showLastColumn="0" showRowStripes="1" showColumnStripes="0"/>
</table>
</file>

<file path=xl/tables/table7.xml><?xml version="1.0" encoding="utf-8"?>
<table xmlns="http://schemas.openxmlformats.org/spreadsheetml/2006/main" id="15" name="Table31316" displayName="Table31316" ref="A2:J26" headerRowDxfId="160" dataDxfId="158" totalsRowDxfId="156" headerRowBorderDxfId="159" tableBorderDxfId="157">
  <autoFilter ref="A2:J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ref="A3:H14">
    <sortCondition ref="A2:A14"/>
  </sortState>
  <tableColumns count="10">
    <tableColumn id="1" name="Index" totalsRowLabel="Total" dataDxfId="155" totalsRowDxfId="154"/>
    <tableColumn id="2" name="Name" dataDxfId="153" totalsRowDxfId="152"/>
    <tableColumn id="3" name="Data" dataDxfId="151" totalsRowDxfId="150"/>
    <tableColumn id="4" name="Type" dataDxfId="149"/>
    <tableColumn id="5" name="Value" dataDxfId="0"/>
    <tableColumn id="6" name="FieldName" dataDxfId="148"/>
    <tableColumn id="7" name="FieldNameType" dataDxfId="147"/>
    <tableColumn id="8" name="FieldName (Dropdown)" totalsRowFunction="count" dataDxfId="146"/>
    <tableColumn id="12" name="execute" dataDxfId="145" totalsRowDxfId="144"/>
    <tableColumn id="9" name="Run" dataDxfId="143"/>
  </tableColumns>
  <tableStyleInfo name="TableStyleMedium2" showFirstColumn="1" showLastColumn="0" showRowStripes="1" showColumnStripes="0"/>
</table>
</file>

<file path=xl/tables/table8.xml><?xml version="1.0" encoding="utf-8"?>
<table xmlns="http://schemas.openxmlformats.org/spreadsheetml/2006/main" id="16" name="tb_workflowcode1417" displayName="tb_workflowcode1417" ref="L3:M10" totalsRowShown="0" headerRowDxfId="142" dataDxfId="141">
  <autoFilter ref="L3:M10">
    <filterColumn colId="0" hiddenButton="1"/>
    <filterColumn colId="1" hiddenButton="1"/>
  </autoFilter>
  <tableColumns count="2">
    <tableColumn id="1" name="กลุ่มลูกค้าสินเชื่อ *" dataDxfId="140"/>
    <tableColumn id="2" name="Column2" dataDxfId="13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7" name="Table111518" displayName="Table111518" ref="L18:M25" totalsRowShown="0" headerRowDxfId="138" dataDxfId="137">
  <autoFilter ref="L18:M25">
    <filterColumn colId="0" hiddenButton="1"/>
    <filterColumn colId="1" hiddenButton="1"/>
  </autoFilter>
  <tableColumns count="2">
    <tableColumn id="1" name="ช่องทางการรับข่าวสาร" dataDxfId="136"/>
    <tableColumn id="2" name="Column2" dataDxfId="13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12" Type="http://schemas.openxmlformats.org/officeDocument/2006/relationships/table" Target="../tables/table29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3.xml"/><Relationship Id="rId11" Type="http://schemas.openxmlformats.org/officeDocument/2006/relationships/table" Target="../tables/table28.xml"/><Relationship Id="rId5" Type="http://schemas.openxmlformats.org/officeDocument/2006/relationships/table" Target="../tables/table22.xml"/><Relationship Id="rId10" Type="http://schemas.openxmlformats.org/officeDocument/2006/relationships/table" Target="../tables/table27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7" Type="http://schemas.openxmlformats.org/officeDocument/2006/relationships/table" Target="../tables/table36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"/>
  <sheetViews>
    <sheetView workbookViewId="0">
      <selection activeCell="C26" sqref="C26"/>
    </sheetView>
  </sheetViews>
  <sheetFormatPr defaultRowHeight="12.75" x14ac:dyDescent="0.2"/>
  <cols>
    <col min="1" max="2" width="9.140625" style="2"/>
    <col min="3" max="3" width="53" style="2" bestFit="1" customWidth="1"/>
    <col min="4" max="4" width="13.42578125" style="2" bestFit="1" customWidth="1"/>
    <col min="5" max="16384" width="9.140625" style="2"/>
  </cols>
  <sheetData>
    <row r="1" spans="1:22" x14ac:dyDescent="0.2">
      <c r="A1" s="1" t="s">
        <v>0</v>
      </c>
      <c r="B1" s="4" t="s">
        <v>1</v>
      </c>
      <c r="C1" s="3" t="s">
        <v>4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8</v>
      </c>
    </row>
    <row r="2" spans="1:22" x14ac:dyDescent="0.2">
      <c r="A2" s="3" t="s">
        <v>2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3" spans="1:22" x14ac:dyDescent="0.2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</row>
    <row r="4" spans="1:22" x14ac:dyDescent="0.2">
      <c r="A4" s="2" t="s">
        <v>24</v>
      </c>
      <c r="B4" s="2" t="s">
        <v>25</v>
      </c>
    </row>
    <row r="5" spans="1:22" x14ac:dyDescent="0.2">
      <c r="A5" s="2" t="s">
        <v>26</v>
      </c>
      <c r="B5" s="2" t="s">
        <v>27</v>
      </c>
    </row>
  </sheetData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workbookViewId="0">
      <selection activeCell="B4" sqref="B4"/>
    </sheetView>
  </sheetViews>
  <sheetFormatPr defaultColWidth="23" defaultRowHeight="20.100000000000001" customHeight="1" x14ac:dyDescent="0.2"/>
  <cols>
    <col min="1" max="1" width="6" style="14" bestFit="1" customWidth="1"/>
    <col min="2" max="2" width="23" style="14"/>
    <col min="3" max="3" width="38.28515625" style="14" bestFit="1" customWidth="1"/>
    <col min="4" max="4" width="23" style="14"/>
    <col min="5" max="5" width="17" style="14" hidden="1" customWidth="1"/>
    <col min="6" max="6" width="23" style="14" hidden="1" customWidth="1"/>
    <col min="7" max="7" width="15.42578125" style="15" hidden="1" customWidth="1"/>
    <col min="8" max="8" width="45.28515625" style="14" hidden="1" customWidth="1"/>
    <col min="9" max="9" width="0" style="14" hidden="1" customWidth="1"/>
    <col min="10" max="10" width="46.5703125" style="14" hidden="1" customWidth="1"/>
    <col min="11" max="11" width="9.85546875" style="14" hidden="1" customWidth="1"/>
    <col min="12" max="12" width="10.42578125" style="14" hidden="1" customWidth="1"/>
    <col min="13" max="13" width="28.140625" style="14" bestFit="1" customWidth="1"/>
    <col min="14" max="14" width="4.85546875" style="14" customWidth="1"/>
    <col min="15" max="16384" width="23" style="14"/>
  </cols>
  <sheetData>
    <row r="1" spans="1:11" ht="20.100000000000001" customHeight="1" x14ac:dyDescent="0.2">
      <c r="A1" s="13"/>
      <c r="B1" s="13"/>
      <c r="C1" s="13"/>
      <c r="D1" s="13"/>
      <c r="E1" s="13"/>
      <c r="F1" s="13"/>
      <c r="G1" s="13"/>
    </row>
    <row r="2" spans="1:11" ht="20.100000000000001" customHeight="1" x14ac:dyDescent="0.15">
      <c r="A2" s="29" t="s">
        <v>75</v>
      </c>
      <c r="B2" s="30" t="s">
        <v>46</v>
      </c>
      <c r="C2" s="30" t="s">
        <v>47</v>
      </c>
      <c r="D2" s="30" t="s">
        <v>49</v>
      </c>
      <c r="E2" s="30" t="s">
        <v>48</v>
      </c>
      <c r="F2" s="30" t="s">
        <v>52</v>
      </c>
      <c r="G2" s="31" t="s">
        <v>65</v>
      </c>
      <c r="H2" s="32" t="s">
        <v>62</v>
      </c>
      <c r="J2" s="9" t="s">
        <v>28</v>
      </c>
      <c r="K2" s="6"/>
    </row>
    <row r="3" spans="1:11" ht="20.100000000000001" customHeight="1" x14ac:dyDescent="0.2">
      <c r="A3" s="21" t="s">
        <v>50</v>
      </c>
      <c r="B3" s="92" t="s">
        <v>372</v>
      </c>
      <c r="C3" s="49"/>
      <c r="D3" s="49"/>
      <c r="E3" s="49"/>
      <c r="F3" s="49"/>
      <c r="G3" s="50"/>
      <c r="H3" s="51"/>
      <c r="J3" s="14" t="s">
        <v>87</v>
      </c>
      <c r="K3" s="16" t="s">
        <v>92</v>
      </c>
    </row>
    <row r="4" spans="1:11" ht="20.100000000000001" customHeight="1" x14ac:dyDescent="0.2">
      <c r="A4" s="21" t="s">
        <v>76</v>
      </c>
      <c r="B4" s="22" t="s">
        <v>51</v>
      </c>
      <c r="C4" s="23" t="s">
        <v>38</v>
      </c>
      <c r="D4" s="24" t="s">
        <v>98</v>
      </c>
      <c r="E4" s="25" t="str">
        <f>VLOOKUP(Table313[[#This Row],[Data]],tb_workflowcode14[],2,0)</f>
        <v>CSM</v>
      </c>
      <c r="F4" s="26" t="s">
        <v>28</v>
      </c>
      <c r="G4" s="24" t="s">
        <v>66</v>
      </c>
      <c r="H4" s="28" t="s">
        <v>71</v>
      </c>
      <c r="J4" s="14" t="s">
        <v>38</v>
      </c>
      <c r="K4" s="16" t="s">
        <v>39</v>
      </c>
    </row>
    <row r="5" spans="1:11" ht="20.100000000000001" customHeight="1" x14ac:dyDescent="0.2">
      <c r="A5" s="21" t="s">
        <v>77</v>
      </c>
      <c r="B5" s="26" t="s">
        <v>59</v>
      </c>
      <c r="C5" s="26" t="s">
        <v>60</v>
      </c>
      <c r="D5" s="24" t="s">
        <v>99</v>
      </c>
      <c r="E5" s="26"/>
      <c r="F5" s="33" t="s">
        <v>61</v>
      </c>
      <c r="G5" s="24" t="s">
        <v>67</v>
      </c>
      <c r="H5" s="28"/>
      <c r="J5" s="14" t="s">
        <v>88</v>
      </c>
      <c r="K5" s="16" t="s">
        <v>93</v>
      </c>
    </row>
    <row r="6" spans="1:11" ht="20.100000000000001" customHeight="1" x14ac:dyDescent="0.2">
      <c r="A6" s="21" t="s">
        <v>78</v>
      </c>
      <c r="B6" s="26" t="s">
        <v>53</v>
      </c>
      <c r="C6" s="26" t="s">
        <v>63</v>
      </c>
      <c r="D6" s="24" t="s">
        <v>100</v>
      </c>
      <c r="E6" s="25" t="str">
        <f>VLOOKUP(Table313[[#This Row],[Data]],Table24[#All],2,0)</f>
        <v>1</v>
      </c>
      <c r="F6" s="26" t="s">
        <v>29</v>
      </c>
      <c r="G6" s="24" t="s">
        <v>67</v>
      </c>
      <c r="H6" s="28"/>
      <c r="J6" s="14" t="s">
        <v>89</v>
      </c>
      <c r="K6" s="16" t="s">
        <v>94</v>
      </c>
    </row>
    <row r="7" spans="1:11" ht="20.100000000000001" customHeight="1" x14ac:dyDescent="0.2">
      <c r="A7" s="21" t="s">
        <v>79</v>
      </c>
      <c r="B7" s="26" t="s">
        <v>54</v>
      </c>
      <c r="C7" s="26" t="s">
        <v>40</v>
      </c>
      <c r="D7" s="24" t="s">
        <v>98</v>
      </c>
      <c r="E7" s="34" t="str">
        <f>VLOOKUP(Table313[[#This Row],[Data]],Table1115[#All],2,0)</f>
        <v>06</v>
      </c>
      <c r="F7" s="26" t="s">
        <v>30</v>
      </c>
      <c r="G7" s="24" t="s">
        <v>66</v>
      </c>
      <c r="H7" s="28" t="s">
        <v>72</v>
      </c>
      <c r="J7" s="14" t="s">
        <v>90</v>
      </c>
      <c r="K7" s="16" t="s">
        <v>95</v>
      </c>
    </row>
    <row r="8" spans="1:11" ht="20.100000000000001" customHeight="1" x14ac:dyDescent="0.2">
      <c r="A8" s="21" t="s">
        <v>80</v>
      </c>
      <c r="B8" s="26" t="s">
        <v>55</v>
      </c>
      <c r="C8" s="26" t="s">
        <v>64</v>
      </c>
      <c r="D8" s="24" t="s">
        <v>100</v>
      </c>
      <c r="E8" s="34" t="str">
        <f>VLOOKUP(Table313[[#This Row],[Data]],J16:K17,2,0)</f>
        <v>0</v>
      </c>
      <c r="F8" s="26" t="s">
        <v>31</v>
      </c>
      <c r="G8" s="24" t="s">
        <v>67</v>
      </c>
      <c r="H8" s="28"/>
      <c r="J8" s="14" t="s">
        <v>91</v>
      </c>
      <c r="K8" s="16" t="s">
        <v>96</v>
      </c>
    </row>
    <row r="9" spans="1:11" ht="20.100000000000001" customHeight="1" x14ac:dyDescent="0.2">
      <c r="A9" s="21" t="s">
        <v>81</v>
      </c>
      <c r="B9" s="26" t="s">
        <v>55</v>
      </c>
      <c r="C9" s="26" t="s">
        <v>68</v>
      </c>
      <c r="D9" s="24" t="s">
        <v>98</v>
      </c>
      <c r="E9" s="34" t="str">
        <f>VLOOKUP(Table313[[#This Row],[Data]],Table26[],2,0)</f>
        <v>FTH1</v>
      </c>
      <c r="F9" s="26" t="s">
        <v>69</v>
      </c>
      <c r="G9" s="27"/>
      <c r="H9" s="28" t="s">
        <v>73</v>
      </c>
      <c r="J9" s="14" t="s">
        <v>118</v>
      </c>
      <c r="K9" s="17" t="s">
        <v>119</v>
      </c>
    </row>
    <row r="10" spans="1:11" ht="20.100000000000001" customHeight="1" x14ac:dyDescent="0.2">
      <c r="A10" s="21" t="s">
        <v>82</v>
      </c>
      <c r="B10" s="93" t="s">
        <v>407</v>
      </c>
      <c r="C10" s="54"/>
      <c r="D10" s="54"/>
      <c r="E10" s="54"/>
      <c r="F10" s="54"/>
      <c r="G10" s="55"/>
      <c r="H10" s="56"/>
    </row>
    <row r="11" spans="1:11" ht="20.100000000000001" customHeight="1" x14ac:dyDescent="0.2">
      <c r="A11" s="21" t="s">
        <v>83</v>
      </c>
      <c r="B11" s="26" t="s">
        <v>56</v>
      </c>
      <c r="C11" s="26" t="s">
        <v>43</v>
      </c>
      <c r="D11" s="24" t="s">
        <v>97</v>
      </c>
      <c r="E11" s="26"/>
      <c r="F11" s="26" t="s">
        <v>32</v>
      </c>
      <c r="G11" s="27"/>
      <c r="H11" s="28"/>
      <c r="J11" s="9" t="s">
        <v>53</v>
      </c>
    </row>
    <row r="12" spans="1:11" ht="20.100000000000001" customHeight="1" x14ac:dyDescent="0.2">
      <c r="A12" s="21" t="s">
        <v>84</v>
      </c>
      <c r="B12" s="26" t="s">
        <v>57</v>
      </c>
      <c r="C12" s="26" t="s">
        <v>44</v>
      </c>
      <c r="D12" s="24" t="s">
        <v>97</v>
      </c>
      <c r="E12" s="26"/>
      <c r="F12" s="26" t="s">
        <v>33</v>
      </c>
      <c r="G12" s="27"/>
      <c r="H12" s="28"/>
      <c r="J12" s="5" t="s">
        <v>144</v>
      </c>
      <c r="K12" s="14" t="s">
        <v>42</v>
      </c>
    </row>
    <row r="13" spans="1:11" ht="20.100000000000001" customHeight="1" x14ac:dyDescent="0.2">
      <c r="A13" s="21" t="s">
        <v>85</v>
      </c>
      <c r="B13" s="26" t="s">
        <v>58</v>
      </c>
      <c r="C13" s="26" t="s">
        <v>45</v>
      </c>
      <c r="D13" s="24" t="s">
        <v>97</v>
      </c>
      <c r="E13" s="26"/>
      <c r="F13" s="26" t="s">
        <v>34</v>
      </c>
      <c r="G13" s="27"/>
      <c r="H13" s="28"/>
      <c r="J13" s="5" t="s">
        <v>63</v>
      </c>
      <c r="K13" s="14" t="s">
        <v>50</v>
      </c>
    </row>
    <row r="14" spans="1:11" ht="20.100000000000001" customHeight="1" x14ac:dyDescent="0.2">
      <c r="A14" s="21" t="s">
        <v>86</v>
      </c>
      <c r="B14" s="92" t="s">
        <v>373</v>
      </c>
      <c r="C14" s="49"/>
      <c r="D14" s="49"/>
      <c r="E14" s="49"/>
      <c r="F14" s="49"/>
      <c r="G14" s="50"/>
      <c r="H14" s="51"/>
    </row>
    <row r="15" spans="1:11" ht="20.100000000000001" customHeight="1" x14ac:dyDescent="0.2">
      <c r="A15" s="21" t="s">
        <v>139</v>
      </c>
      <c r="B15" s="26" t="s">
        <v>56</v>
      </c>
      <c r="C15" s="26" t="s">
        <v>43</v>
      </c>
      <c r="D15" s="24" t="s">
        <v>97</v>
      </c>
      <c r="E15" s="26"/>
      <c r="F15" s="26" t="s">
        <v>35</v>
      </c>
      <c r="G15" s="27"/>
      <c r="H15" s="28"/>
      <c r="J15" s="9" t="s">
        <v>55</v>
      </c>
      <c r="K15" s="14" t="s">
        <v>74</v>
      </c>
    </row>
    <row r="16" spans="1:11" ht="20.100000000000001" customHeight="1" x14ac:dyDescent="0.2">
      <c r="A16" s="21" t="s">
        <v>140</v>
      </c>
      <c r="B16" s="26" t="s">
        <v>57</v>
      </c>
      <c r="C16" s="26" t="s">
        <v>44</v>
      </c>
      <c r="D16" s="24" t="s">
        <v>97</v>
      </c>
      <c r="E16" s="26"/>
      <c r="F16" s="26" t="s">
        <v>36</v>
      </c>
      <c r="G16" s="27"/>
      <c r="H16" s="28"/>
      <c r="J16" s="5" t="s">
        <v>64</v>
      </c>
      <c r="K16" s="14" t="s">
        <v>42</v>
      </c>
    </row>
    <row r="17" spans="1:11" ht="20.100000000000001" customHeight="1" x14ac:dyDescent="0.2">
      <c r="A17" s="21" t="s">
        <v>141</v>
      </c>
      <c r="B17" s="35" t="s">
        <v>58</v>
      </c>
      <c r="C17" s="35" t="s">
        <v>45</v>
      </c>
      <c r="D17" s="24" t="s">
        <v>97</v>
      </c>
      <c r="E17" s="35"/>
      <c r="F17" s="35" t="s">
        <v>37</v>
      </c>
      <c r="G17" s="36"/>
      <c r="H17" s="37"/>
      <c r="J17" s="5" t="s">
        <v>145</v>
      </c>
      <c r="K17" s="14" t="s">
        <v>50</v>
      </c>
    </row>
    <row r="18" spans="1:11" ht="20.100000000000001" customHeight="1" x14ac:dyDescent="0.2">
      <c r="A18" s="21" t="s">
        <v>143</v>
      </c>
      <c r="B18" s="49"/>
      <c r="C18" s="49"/>
      <c r="D18" s="49"/>
      <c r="E18" s="49"/>
      <c r="F18" s="49"/>
      <c r="G18" s="50"/>
      <c r="H18" s="51"/>
    </row>
    <row r="19" spans="1:11" ht="20.100000000000001" customHeight="1" x14ac:dyDescent="0.2">
      <c r="J19" s="8" t="s">
        <v>146</v>
      </c>
      <c r="K19" s="14" t="s">
        <v>74</v>
      </c>
    </row>
    <row r="20" spans="1:11" ht="20.100000000000001" customHeight="1" x14ac:dyDescent="0.2">
      <c r="J20" s="14" t="s">
        <v>68</v>
      </c>
      <c r="K20" s="7" t="s">
        <v>70</v>
      </c>
    </row>
    <row r="22" spans="1:11" ht="20.100000000000001" customHeight="1" x14ac:dyDescent="0.15">
      <c r="J22" s="8" t="s">
        <v>54</v>
      </c>
      <c r="K22" s="6"/>
    </row>
    <row r="23" spans="1:11" ht="20.100000000000001" customHeight="1" x14ac:dyDescent="0.2">
      <c r="J23" s="18" t="s">
        <v>106</v>
      </c>
      <c r="K23" s="19" t="s">
        <v>112</v>
      </c>
    </row>
    <row r="24" spans="1:11" ht="20.100000000000001" customHeight="1" x14ac:dyDescent="0.2">
      <c r="J24" s="18" t="s">
        <v>107</v>
      </c>
      <c r="K24" s="19" t="s">
        <v>113</v>
      </c>
    </row>
    <row r="25" spans="1:11" ht="20.100000000000001" customHeight="1" x14ac:dyDescent="0.2">
      <c r="J25" s="18" t="s">
        <v>108</v>
      </c>
      <c r="K25" s="19" t="s">
        <v>114</v>
      </c>
    </row>
    <row r="26" spans="1:11" ht="20.100000000000001" customHeight="1" x14ac:dyDescent="0.2">
      <c r="J26" s="18" t="s">
        <v>109</v>
      </c>
      <c r="K26" s="19" t="s">
        <v>115</v>
      </c>
    </row>
    <row r="27" spans="1:11" ht="20.100000000000001" customHeight="1" x14ac:dyDescent="0.2">
      <c r="J27" s="18" t="s">
        <v>110</v>
      </c>
      <c r="K27" s="19" t="s">
        <v>116</v>
      </c>
    </row>
    <row r="28" spans="1:11" ht="20.100000000000001" customHeight="1" x14ac:dyDescent="0.2">
      <c r="J28" s="18" t="s">
        <v>40</v>
      </c>
      <c r="K28" s="19" t="s">
        <v>41</v>
      </c>
    </row>
    <row r="29" spans="1:11" ht="20.100000000000001" customHeight="1" x14ac:dyDescent="0.2">
      <c r="J29" s="18" t="s">
        <v>111</v>
      </c>
      <c r="K29" s="19" t="s">
        <v>117</v>
      </c>
    </row>
    <row r="32" spans="1:11" ht="20.100000000000001" customHeight="1" x14ac:dyDescent="0.2">
      <c r="C32" s="20"/>
    </row>
  </sheetData>
  <dataValidations count="8">
    <dataValidation type="list" allowBlank="1" showInputMessage="1" showErrorMessage="1" sqref="C4">
      <formula1>$J$3:$J$9</formula1>
    </dataValidation>
    <dataValidation type="list" allowBlank="1" showInputMessage="1" showErrorMessage="1" sqref="B32">
      <formula1>ccc</formula1>
    </dataValidation>
    <dataValidation type="list" allowBlank="1" showInputMessage="1" showErrorMessage="1" sqref="G4:G8">
      <formula1>FieldRef</formula1>
    </dataValidation>
    <dataValidation type="list" allowBlank="1" showInputMessage="1" showErrorMessage="1" sqref="C6">
      <formula1>$J$12:$J$13</formula1>
    </dataValidation>
    <dataValidation type="list" allowBlank="1" showInputMessage="1" showErrorMessage="1" sqref="C8">
      <formula1>$J$16:$J$17</formula1>
    </dataValidation>
    <dataValidation type="list" allowBlank="1" showInputMessage="1" showErrorMessage="1" sqref="C7">
      <formula1>$J$23:$J$29</formula1>
    </dataValidation>
    <dataValidation type="list" allowBlank="1" showInputMessage="1" showErrorMessage="1" sqref="C9">
      <formula1>$J$20</formula1>
    </dataValidation>
    <dataValidation type="list" allowBlank="1" showInputMessage="1" showErrorMessage="1" sqref="D3:D18">
      <formula1>Field</formula1>
    </dataValidation>
  </dataValidations>
  <pageMargins left="0.7" right="0.7" top="0.75" bottom="0.75" header="0.3" footer="0.3"/>
  <pageSetup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tabSelected="1" zoomScaleNormal="100" workbookViewId="0">
      <selection activeCell="C1" sqref="C1"/>
    </sheetView>
  </sheetViews>
  <sheetFormatPr defaultColWidth="23" defaultRowHeight="20.100000000000001" customHeight="1" x14ac:dyDescent="0.2"/>
  <cols>
    <col min="1" max="1" width="7.85546875" style="14" customWidth="1"/>
    <col min="2" max="2" width="34.28515625" style="14" customWidth="1"/>
    <col min="3" max="3" width="51.85546875" style="14" customWidth="1"/>
    <col min="4" max="4" width="13.5703125" style="15" customWidth="1"/>
    <col min="5" max="5" width="6.85546875" style="20" customWidth="1"/>
    <col min="6" max="6" width="23" style="14" customWidth="1"/>
    <col min="7" max="7" width="8" style="15" customWidth="1"/>
    <col min="8" max="8" width="8.140625" style="14" customWidth="1"/>
    <col min="9" max="9" width="7.5703125" style="14" customWidth="1"/>
    <col min="10" max="10" width="9.28515625" style="132" customWidth="1"/>
    <col min="11" max="11" width="9.28515625" style="130" customWidth="1"/>
    <col min="12" max="12" width="29" style="14" customWidth="1"/>
    <col min="13" max="13" width="7.7109375" style="14" customWidth="1"/>
    <col min="14" max="14" width="23" style="14" customWidth="1"/>
    <col min="15" max="16384" width="23" style="14"/>
  </cols>
  <sheetData>
    <row r="1" spans="1:14" ht="20.100000000000001" customHeight="1" x14ac:dyDescent="0.2">
      <c r="A1" s="140"/>
      <c r="B1" s="13"/>
      <c r="C1" s="13"/>
      <c r="D1" s="160"/>
      <c r="E1" s="140"/>
      <c r="F1" s="13"/>
      <c r="G1" s="13"/>
      <c r="L1" s="13"/>
    </row>
    <row r="2" spans="1:14" ht="20.100000000000001" customHeight="1" x14ac:dyDescent="0.15">
      <c r="A2" s="29" t="s">
        <v>75</v>
      </c>
      <c r="B2" s="31" t="s">
        <v>46</v>
      </c>
      <c r="C2" s="31" t="s">
        <v>47</v>
      </c>
      <c r="D2" s="31" t="s">
        <v>49</v>
      </c>
      <c r="E2" s="141" t="s">
        <v>48</v>
      </c>
      <c r="F2" s="30" t="s">
        <v>52</v>
      </c>
      <c r="G2" s="31" t="s">
        <v>65</v>
      </c>
      <c r="H2" s="32" t="s">
        <v>261</v>
      </c>
      <c r="I2" s="41" t="s">
        <v>122</v>
      </c>
      <c r="J2" s="41" t="s">
        <v>457</v>
      </c>
      <c r="K2" s="147"/>
      <c r="L2" s="146"/>
      <c r="M2" s="133"/>
    </row>
    <row r="3" spans="1:14" ht="20.100000000000001" customHeight="1" x14ac:dyDescent="0.15">
      <c r="A3" s="21" t="s">
        <v>50</v>
      </c>
      <c r="B3" s="92" t="s">
        <v>452</v>
      </c>
      <c r="C3" s="49"/>
      <c r="D3" s="50"/>
      <c r="E3" s="142"/>
      <c r="F3" s="51"/>
      <c r="G3" s="52"/>
      <c r="H3" s="53"/>
      <c r="I3" s="53"/>
      <c r="J3" s="158" t="s">
        <v>441</v>
      </c>
      <c r="K3" s="131"/>
      <c r="L3" s="14" t="s">
        <v>51</v>
      </c>
      <c r="M3" s="150" t="s">
        <v>443</v>
      </c>
    </row>
    <row r="4" spans="1:14" ht="20.100000000000001" customHeight="1" x14ac:dyDescent="0.2">
      <c r="A4" s="21" t="s">
        <v>76</v>
      </c>
      <c r="B4" s="26" t="s">
        <v>451</v>
      </c>
      <c r="C4" s="26" t="s">
        <v>452</v>
      </c>
      <c r="D4" s="27" t="s">
        <v>447</v>
      </c>
      <c r="E4" s="139"/>
      <c r="F4" s="28" t="s">
        <v>452</v>
      </c>
      <c r="G4" s="42" t="s">
        <v>453</v>
      </c>
      <c r="H4" s="38"/>
      <c r="I4" s="38"/>
      <c r="J4" s="157" t="s">
        <v>442</v>
      </c>
      <c r="K4" s="131"/>
      <c r="L4" s="14" t="s">
        <v>87</v>
      </c>
      <c r="M4" s="16" t="s">
        <v>92</v>
      </c>
      <c r="N4" s="10"/>
    </row>
    <row r="5" spans="1:14" ht="20.100000000000001" customHeight="1" x14ac:dyDescent="0.2">
      <c r="A5" s="21" t="s">
        <v>77</v>
      </c>
      <c r="B5" s="92" t="s">
        <v>372</v>
      </c>
      <c r="C5" s="49"/>
      <c r="D5" s="50"/>
      <c r="E5" s="142"/>
      <c r="F5" s="51"/>
      <c r="G5" s="52"/>
      <c r="H5" s="53"/>
      <c r="I5" s="53"/>
      <c r="J5" s="158" t="s">
        <v>441</v>
      </c>
      <c r="K5" s="131"/>
      <c r="L5" s="14" t="s">
        <v>38</v>
      </c>
      <c r="M5" s="16" t="s">
        <v>39</v>
      </c>
    </row>
    <row r="6" spans="1:14" ht="20.100000000000001" customHeight="1" x14ac:dyDescent="0.2">
      <c r="A6" s="21" t="s">
        <v>78</v>
      </c>
      <c r="B6" s="22" t="s">
        <v>51</v>
      </c>
      <c r="C6" s="23" t="s">
        <v>118</v>
      </c>
      <c r="D6" s="161" t="s">
        <v>444</v>
      </c>
      <c r="E6" s="138" t="str">
        <f>VLOOKUP(Table31316[[#This Row],[Data]],tb_workflowcode1417[],2,0)</f>
        <v>NEWSM2</v>
      </c>
      <c r="F6" s="26" t="s">
        <v>28</v>
      </c>
      <c r="G6" s="12" t="s">
        <v>66</v>
      </c>
      <c r="H6" s="28" t="s">
        <v>71</v>
      </c>
      <c r="I6" s="39" t="s">
        <v>123</v>
      </c>
      <c r="J6" s="157" t="s">
        <v>442</v>
      </c>
      <c r="K6" s="131"/>
      <c r="L6" s="14" t="s">
        <v>88</v>
      </c>
      <c r="M6" s="16" t="s">
        <v>93</v>
      </c>
    </row>
    <row r="7" spans="1:14" ht="20.100000000000001" customHeight="1" x14ac:dyDescent="0.2">
      <c r="A7" s="21" t="s">
        <v>79</v>
      </c>
      <c r="B7" s="22" t="s">
        <v>120</v>
      </c>
      <c r="C7" s="26" t="s">
        <v>125</v>
      </c>
      <c r="D7" s="27" t="s">
        <v>444</v>
      </c>
      <c r="E7" s="139" t="str">
        <f>VLOOKUP(Table31316[[#This Row],[Data]],Table18[#All],2,0)</f>
        <v>1</v>
      </c>
      <c r="F7" s="26" t="s">
        <v>121</v>
      </c>
      <c r="G7" s="12" t="s">
        <v>66</v>
      </c>
      <c r="H7" s="28" t="s">
        <v>124</v>
      </c>
      <c r="I7" s="38" t="s">
        <v>406</v>
      </c>
      <c r="J7" s="157" t="s">
        <v>442</v>
      </c>
      <c r="K7" s="131"/>
      <c r="L7" s="14" t="s">
        <v>89</v>
      </c>
      <c r="M7" s="16" t="s">
        <v>94</v>
      </c>
    </row>
    <row r="8" spans="1:14" ht="20.100000000000001" customHeight="1" x14ac:dyDescent="0.2">
      <c r="A8" s="21" t="s">
        <v>80</v>
      </c>
      <c r="B8" s="26" t="s">
        <v>59</v>
      </c>
      <c r="C8" s="153" t="s">
        <v>267</v>
      </c>
      <c r="D8" s="161" t="s">
        <v>99</v>
      </c>
      <c r="E8" s="139"/>
      <c r="F8" s="33" t="s">
        <v>61</v>
      </c>
      <c r="G8" s="12" t="s">
        <v>67</v>
      </c>
      <c r="H8" s="28"/>
      <c r="I8" s="38"/>
      <c r="J8" s="158" t="s">
        <v>441</v>
      </c>
      <c r="K8" s="131"/>
      <c r="L8" s="14" t="s">
        <v>90</v>
      </c>
      <c r="M8" s="16" t="s">
        <v>95</v>
      </c>
    </row>
    <row r="9" spans="1:14" ht="20.100000000000001" customHeight="1" x14ac:dyDescent="0.2">
      <c r="A9" s="21" t="s">
        <v>81</v>
      </c>
      <c r="B9" s="26" t="s">
        <v>54</v>
      </c>
      <c r="C9" s="26" t="s">
        <v>110</v>
      </c>
      <c r="D9" s="161" t="s">
        <v>444</v>
      </c>
      <c r="E9" s="139" t="str">
        <f>VLOOKUP(Table31316[[#This Row],[Data]],Table111518[#All],2,0)</f>
        <v>05</v>
      </c>
      <c r="F9" s="26" t="s">
        <v>30</v>
      </c>
      <c r="G9" s="12" t="s">
        <v>66</v>
      </c>
      <c r="H9" s="28" t="s">
        <v>72</v>
      </c>
      <c r="I9" s="38" t="s">
        <v>406</v>
      </c>
      <c r="J9" s="157" t="s">
        <v>442</v>
      </c>
      <c r="K9" s="131"/>
      <c r="L9" s="14" t="s">
        <v>91</v>
      </c>
      <c r="M9" s="16" t="s">
        <v>96</v>
      </c>
    </row>
    <row r="10" spans="1:14" ht="20.100000000000001" customHeight="1" x14ac:dyDescent="0.2">
      <c r="A10" s="21" t="s">
        <v>82</v>
      </c>
      <c r="B10" s="93" t="s">
        <v>407</v>
      </c>
      <c r="C10" s="49"/>
      <c r="D10" s="50"/>
      <c r="E10" s="142"/>
      <c r="F10" s="51"/>
      <c r="G10" s="52"/>
      <c r="H10" s="53"/>
      <c r="I10" s="53"/>
      <c r="J10" s="158" t="s">
        <v>441</v>
      </c>
      <c r="K10" s="131"/>
      <c r="L10" s="14" t="s">
        <v>118</v>
      </c>
      <c r="M10" s="134" t="s">
        <v>119</v>
      </c>
    </row>
    <row r="11" spans="1:14" ht="20.100000000000001" customHeight="1" x14ac:dyDescent="0.2">
      <c r="A11" s="21" t="s">
        <v>83</v>
      </c>
      <c r="B11" s="26" t="s">
        <v>56</v>
      </c>
      <c r="C11" s="26" t="s">
        <v>43</v>
      </c>
      <c r="D11" s="161" t="s">
        <v>448</v>
      </c>
      <c r="E11" s="139"/>
      <c r="F11" s="26" t="s">
        <v>32</v>
      </c>
      <c r="G11" s="12" t="s">
        <v>67</v>
      </c>
      <c r="H11" s="28"/>
      <c r="I11" s="38"/>
      <c r="J11" s="157" t="s">
        <v>442</v>
      </c>
      <c r="K11" s="131"/>
      <c r="L11" s="13"/>
    </row>
    <row r="12" spans="1:14" ht="20.100000000000001" customHeight="1" x14ac:dyDescent="0.2">
      <c r="A12" s="21" t="s">
        <v>84</v>
      </c>
      <c r="B12" s="26" t="s">
        <v>57</v>
      </c>
      <c r="C12" s="26" t="s">
        <v>44</v>
      </c>
      <c r="D12" s="161" t="s">
        <v>448</v>
      </c>
      <c r="E12" s="139"/>
      <c r="F12" s="26" t="s">
        <v>33</v>
      </c>
      <c r="G12" s="12" t="s">
        <v>67</v>
      </c>
      <c r="H12" s="28"/>
      <c r="I12" s="38"/>
      <c r="J12" s="157" t="s">
        <v>442</v>
      </c>
      <c r="K12" s="145"/>
      <c r="L12" s="144"/>
    </row>
    <row r="13" spans="1:14" ht="20.100000000000001" customHeight="1" x14ac:dyDescent="0.15">
      <c r="A13" s="21" t="s">
        <v>85</v>
      </c>
      <c r="B13" s="26" t="s">
        <v>58</v>
      </c>
      <c r="C13" s="26" t="s">
        <v>45</v>
      </c>
      <c r="D13" s="161" t="s">
        <v>448</v>
      </c>
      <c r="E13" s="139"/>
      <c r="F13" s="26" t="s">
        <v>34</v>
      </c>
      <c r="G13" s="12" t="s">
        <v>67</v>
      </c>
      <c r="H13" s="28"/>
      <c r="I13" s="38"/>
      <c r="J13" s="157" t="s">
        <v>442</v>
      </c>
      <c r="K13" s="131"/>
      <c r="L13" s="152" t="s">
        <v>120</v>
      </c>
      <c r="M13" s="14" t="s">
        <v>443</v>
      </c>
    </row>
    <row r="14" spans="1:14" ht="20.100000000000001" customHeight="1" x14ac:dyDescent="0.15">
      <c r="A14" s="21" t="s">
        <v>86</v>
      </c>
      <c r="B14" s="92" t="s">
        <v>130</v>
      </c>
      <c r="C14" s="49"/>
      <c r="D14" s="50"/>
      <c r="E14" s="142"/>
      <c r="F14" s="51"/>
      <c r="G14" s="52"/>
      <c r="H14" s="53"/>
      <c r="I14" s="53"/>
      <c r="J14" s="158" t="s">
        <v>441</v>
      </c>
      <c r="K14" s="131"/>
      <c r="L14" s="150" t="s">
        <v>125</v>
      </c>
      <c r="M14" s="14" t="s">
        <v>50</v>
      </c>
    </row>
    <row r="15" spans="1:14" ht="20.100000000000001" customHeight="1" x14ac:dyDescent="0.15">
      <c r="A15" s="21" t="s">
        <v>139</v>
      </c>
      <c r="B15" s="135" t="s">
        <v>130</v>
      </c>
      <c r="C15" s="26" t="s">
        <v>132</v>
      </c>
      <c r="D15" s="27" t="s">
        <v>446</v>
      </c>
      <c r="E15" s="139" t="str">
        <f>VLOOKUP(Table31316[[#This Row],[Data]],Table22[],2,0)</f>
        <v>1</v>
      </c>
      <c r="F15" s="151" t="s">
        <v>131</v>
      </c>
      <c r="G15" s="42" t="s">
        <v>67</v>
      </c>
      <c r="H15" s="38"/>
      <c r="I15" s="38"/>
      <c r="J15" s="157" t="s">
        <v>442</v>
      </c>
      <c r="K15" s="131"/>
      <c r="L15" s="150" t="s">
        <v>126</v>
      </c>
      <c r="M15" s="14" t="s">
        <v>76</v>
      </c>
    </row>
    <row r="16" spans="1:14" ht="20.100000000000001" customHeight="1" x14ac:dyDescent="0.15">
      <c r="A16" s="21" t="s">
        <v>140</v>
      </c>
      <c r="B16" s="43" t="s">
        <v>128</v>
      </c>
      <c r="C16" s="26" t="s">
        <v>129</v>
      </c>
      <c r="D16" s="27" t="s">
        <v>448</v>
      </c>
      <c r="E16" s="139"/>
      <c r="F16" s="151" t="s">
        <v>142</v>
      </c>
      <c r="G16" s="42" t="s">
        <v>66</v>
      </c>
      <c r="H16" s="38"/>
      <c r="I16" s="38"/>
      <c r="J16" s="158" t="s">
        <v>441</v>
      </c>
      <c r="K16" s="131"/>
      <c r="L16" s="150" t="s">
        <v>127</v>
      </c>
      <c r="M16" s="14" t="s">
        <v>77</v>
      </c>
    </row>
    <row r="17" spans="1:13" ht="20.100000000000001" customHeight="1" x14ac:dyDescent="0.15">
      <c r="A17" s="21" t="s">
        <v>141</v>
      </c>
      <c r="B17" s="154" t="s">
        <v>132</v>
      </c>
      <c r="C17" s="153" t="s">
        <v>408</v>
      </c>
      <c r="D17" s="27" t="s">
        <v>448</v>
      </c>
      <c r="E17" s="139"/>
      <c r="F17" s="28"/>
      <c r="G17" s="42"/>
      <c r="H17" s="38"/>
      <c r="I17" s="38"/>
      <c r="J17" s="158" t="s">
        <v>441</v>
      </c>
      <c r="K17" s="131"/>
      <c r="L17" s="13"/>
    </row>
    <row r="18" spans="1:13" ht="20.100000000000001" customHeight="1" x14ac:dyDescent="0.2">
      <c r="A18" s="21" t="s">
        <v>143</v>
      </c>
      <c r="B18" s="26" t="s">
        <v>56</v>
      </c>
      <c r="C18" s="26" t="s">
        <v>43</v>
      </c>
      <c r="D18" s="27" t="s">
        <v>448</v>
      </c>
      <c r="E18" s="139"/>
      <c r="F18" s="26" t="s">
        <v>133</v>
      </c>
      <c r="G18" s="12" t="s">
        <v>66</v>
      </c>
      <c r="H18" s="28"/>
      <c r="I18" s="38"/>
      <c r="J18" s="157" t="s">
        <v>442</v>
      </c>
      <c r="K18" s="145"/>
      <c r="L18" s="148" t="s">
        <v>54</v>
      </c>
      <c r="M18" s="19" t="s">
        <v>443</v>
      </c>
    </row>
    <row r="19" spans="1:13" ht="20.100000000000001" customHeight="1" x14ac:dyDescent="0.2">
      <c r="A19" s="21" t="s">
        <v>204</v>
      </c>
      <c r="B19" s="26" t="s">
        <v>57</v>
      </c>
      <c r="C19" s="26" t="s">
        <v>44</v>
      </c>
      <c r="D19" s="27" t="s">
        <v>448</v>
      </c>
      <c r="E19" s="139"/>
      <c r="F19" s="26" t="s">
        <v>134</v>
      </c>
      <c r="G19" s="12" t="s">
        <v>66</v>
      </c>
      <c r="H19" s="28"/>
      <c r="I19" s="38"/>
      <c r="J19" s="157" t="s">
        <v>442</v>
      </c>
      <c r="K19" s="131"/>
      <c r="L19" s="136" t="s">
        <v>106</v>
      </c>
      <c r="M19" s="19" t="s">
        <v>112</v>
      </c>
    </row>
    <row r="20" spans="1:13" ht="20.100000000000001" customHeight="1" x14ac:dyDescent="0.2">
      <c r="A20" s="21" t="s">
        <v>205</v>
      </c>
      <c r="B20" s="35" t="s">
        <v>58</v>
      </c>
      <c r="C20" s="35" t="s">
        <v>45</v>
      </c>
      <c r="D20" s="27" t="s">
        <v>448</v>
      </c>
      <c r="E20" s="143"/>
      <c r="F20" s="35" t="s">
        <v>135</v>
      </c>
      <c r="G20" s="12" t="s">
        <v>66</v>
      </c>
      <c r="H20" s="37"/>
      <c r="I20" s="40"/>
      <c r="J20" s="157" t="s">
        <v>442</v>
      </c>
      <c r="K20" s="131"/>
      <c r="L20" s="136" t="s">
        <v>107</v>
      </c>
      <c r="M20" s="19" t="s">
        <v>113</v>
      </c>
    </row>
    <row r="21" spans="1:13" ht="20.100000000000001" customHeight="1" x14ac:dyDescent="0.2">
      <c r="A21" s="21" t="s">
        <v>206</v>
      </c>
      <c r="B21" s="92" t="s">
        <v>373</v>
      </c>
      <c r="C21" s="49"/>
      <c r="D21" s="50"/>
      <c r="E21" s="142"/>
      <c r="F21" s="51"/>
      <c r="G21" s="52"/>
      <c r="H21" s="53"/>
      <c r="I21" s="53"/>
      <c r="J21" s="158" t="s">
        <v>441</v>
      </c>
      <c r="K21" s="131"/>
      <c r="L21" s="136" t="s">
        <v>108</v>
      </c>
      <c r="M21" s="19" t="s">
        <v>114</v>
      </c>
    </row>
    <row r="22" spans="1:13" ht="20.100000000000001" customHeight="1" x14ac:dyDescent="0.15">
      <c r="A22" s="21" t="s">
        <v>223</v>
      </c>
      <c r="B22" s="26" t="s">
        <v>56</v>
      </c>
      <c r="C22" s="26" t="s">
        <v>43</v>
      </c>
      <c r="D22" s="161" t="s">
        <v>448</v>
      </c>
      <c r="E22" s="139"/>
      <c r="F22" s="151" t="s">
        <v>136</v>
      </c>
      <c r="G22" s="42" t="s">
        <v>66</v>
      </c>
      <c r="H22" s="38"/>
      <c r="I22" s="38"/>
      <c r="J22" s="157" t="s">
        <v>442</v>
      </c>
      <c r="K22" s="131"/>
      <c r="L22" s="136" t="s">
        <v>109</v>
      </c>
      <c r="M22" s="19" t="s">
        <v>115</v>
      </c>
    </row>
    <row r="23" spans="1:13" ht="20.100000000000001" customHeight="1" x14ac:dyDescent="0.15">
      <c r="A23" s="21" t="s">
        <v>224</v>
      </c>
      <c r="B23" s="26" t="s">
        <v>57</v>
      </c>
      <c r="C23" s="26" t="s">
        <v>44</v>
      </c>
      <c r="D23" s="161" t="s">
        <v>448</v>
      </c>
      <c r="E23" s="139"/>
      <c r="F23" s="151" t="s">
        <v>137</v>
      </c>
      <c r="G23" s="42" t="s">
        <v>66</v>
      </c>
      <c r="H23" s="38"/>
      <c r="I23" s="38"/>
      <c r="J23" s="157" t="s">
        <v>442</v>
      </c>
      <c r="K23" s="131"/>
      <c r="L23" s="136" t="s">
        <v>110</v>
      </c>
      <c r="M23" s="19" t="s">
        <v>116</v>
      </c>
    </row>
    <row r="24" spans="1:13" ht="20.100000000000001" customHeight="1" x14ac:dyDescent="0.15">
      <c r="A24" s="21" t="s">
        <v>225</v>
      </c>
      <c r="B24" s="35" t="s">
        <v>58</v>
      </c>
      <c r="C24" s="35" t="s">
        <v>45</v>
      </c>
      <c r="D24" s="161" t="s">
        <v>448</v>
      </c>
      <c r="E24" s="139"/>
      <c r="F24" s="151" t="s">
        <v>138</v>
      </c>
      <c r="G24" s="42" t="s">
        <v>66</v>
      </c>
      <c r="H24" s="38"/>
      <c r="I24" s="38"/>
      <c r="J24" s="157" t="s">
        <v>442</v>
      </c>
      <c r="L24" s="136" t="s">
        <v>40</v>
      </c>
      <c r="M24" s="19" t="s">
        <v>41</v>
      </c>
    </row>
    <row r="25" spans="1:13" ht="20.100000000000001" customHeight="1" x14ac:dyDescent="0.2">
      <c r="A25" s="21" t="s">
        <v>226</v>
      </c>
      <c r="B25" s="26" t="s">
        <v>454</v>
      </c>
      <c r="C25" s="26" t="s">
        <v>455</v>
      </c>
      <c r="D25" s="27" t="s">
        <v>447</v>
      </c>
      <c r="E25" s="139"/>
      <c r="F25" s="28" t="s">
        <v>456</v>
      </c>
      <c r="G25" s="42" t="s">
        <v>101</v>
      </c>
      <c r="H25" s="38"/>
      <c r="I25" s="38"/>
      <c r="J25" s="157" t="s">
        <v>442</v>
      </c>
      <c r="L25" s="136" t="s">
        <v>111</v>
      </c>
      <c r="M25" s="19" t="s">
        <v>117</v>
      </c>
    </row>
    <row r="26" spans="1:13" ht="20.100000000000001" customHeight="1" x14ac:dyDescent="0.2">
      <c r="A26" s="21" t="s">
        <v>227</v>
      </c>
      <c r="B26" s="49"/>
      <c r="C26" s="49"/>
      <c r="D26" s="50"/>
      <c r="E26" s="142"/>
      <c r="F26" s="51"/>
      <c r="G26" s="52"/>
      <c r="H26" s="53"/>
      <c r="I26" s="53"/>
      <c r="J26" s="158" t="s">
        <v>441</v>
      </c>
    </row>
    <row r="27" spans="1:13" ht="20.100000000000001" customHeight="1" x14ac:dyDescent="0.2">
      <c r="L27" s="137"/>
    </row>
    <row r="28" spans="1:13" ht="20.100000000000001" customHeight="1" x14ac:dyDescent="0.15">
      <c r="L28" s="75" t="s">
        <v>130</v>
      </c>
      <c r="M28" s="133" t="s">
        <v>443</v>
      </c>
    </row>
    <row r="29" spans="1:13" ht="20.100000000000001" customHeight="1" x14ac:dyDescent="0.15">
      <c r="L29" s="75" t="s">
        <v>128</v>
      </c>
      <c r="M29" s="149" t="s">
        <v>42</v>
      </c>
    </row>
    <row r="30" spans="1:13" ht="20.100000000000001" customHeight="1" x14ac:dyDescent="0.15">
      <c r="L30" s="154" t="s">
        <v>132</v>
      </c>
      <c r="M30" s="19" t="s">
        <v>50</v>
      </c>
    </row>
  </sheetData>
  <dataValidations count="7">
    <dataValidation type="list" allowBlank="1" showInputMessage="1" showErrorMessage="1" sqref="B40">
      <formula1>ccc</formula1>
    </dataValidation>
    <dataValidation type="list" allowBlank="1" showInputMessage="1" showErrorMessage="1" sqref="C6">
      <formula1>$L$4:$L$10</formula1>
    </dataValidation>
    <dataValidation type="list" allowBlank="1" showInputMessage="1" showErrorMessage="1" sqref="C7">
      <formula1>$L$14:$L$16</formula1>
    </dataValidation>
    <dataValidation type="list" allowBlank="1" showInputMessage="1" showErrorMessage="1" sqref="C9:C10">
      <formula1>$L$19:$L$25</formula1>
    </dataValidation>
    <dataValidation type="list" allowBlank="1" showInputMessage="1" showErrorMessage="1" sqref="C15">
      <formula1>$L$29:$L$30</formula1>
    </dataValidation>
    <dataValidation type="list" allowBlank="1" showInputMessage="1" showErrorMessage="1" sqref="D4 D6:D26">
      <formula1>Field</formula1>
    </dataValidation>
    <dataValidation type="list" allowBlank="1" showInputMessage="1" showErrorMessage="1" sqref="G3:G26">
      <formula1>FieldRef</formula1>
    </dataValidation>
  </dataValidations>
  <pageMargins left="0.7" right="0.7" top="0.75" bottom="0.75" header="0.3" footer="0.3"/>
  <pageSetup orientation="portrait" r:id="rId1"/>
  <legacy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ext!$E$5:$E$6</xm:f>
          </x14:formula1>
          <xm:sqref>J3:J26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workbookViewId="0">
      <selection activeCell="Q10" sqref="Q10"/>
    </sheetView>
  </sheetViews>
  <sheetFormatPr defaultRowHeight="20.100000000000001" customHeight="1" x14ac:dyDescent="0.2"/>
  <cols>
    <col min="1" max="1" width="6" style="58" bestFit="1" customWidth="1"/>
    <col min="2" max="2" width="22.85546875" style="58" bestFit="1" customWidth="1"/>
    <col min="3" max="3" width="32.140625" style="58" customWidth="1"/>
    <col min="4" max="4" width="9.140625" style="58"/>
    <col min="5" max="5" width="8.42578125" style="58" hidden="1" customWidth="1"/>
    <col min="6" max="6" width="19.28515625" style="58" hidden="1" customWidth="1"/>
    <col min="7" max="7" width="13.85546875" style="58" hidden="1" customWidth="1"/>
    <col min="8" max="8" width="33" style="58" hidden="1" customWidth="1"/>
    <col min="9" max="9" width="35.85546875" style="58" hidden="1" customWidth="1"/>
    <col min="10" max="10" width="0" style="58" hidden="1" customWidth="1"/>
    <col min="11" max="11" width="36.28515625" style="58" hidden="1" customWidth="1"/>
    <col min="12" max="12" width="10.42578125" style="58" hidden="1" customWidth="1"/>
    <col min="13" max="15" width="0" style="58" hidden="1" customWidth="1"/>
    <col min="16" max="16384" width="9.140625" style="58"/>
  </cols>
  <sheetData>
    <row r="2" spans="1:12" ht="20.100000000000001" customHeight="1" x14ac:dyDescent="0.2">
      <c r="A2" s="44" t="s">
        <v>75</v>
      </c>
      <c r="B2" s="45" t="s">
        <v>46</v>
      </c>
      <c r="C2" s="45" t="s">
        <v>47</v>
      </c>
      <c r="D2" s="45" t="s">
        <v>49</v>
      </c>
      <c r="E2" s="45" t="s">
        <v>48</v>
      </c>
      <c r="F2" s="45" t="s">
        <v>52</v>
      </c>
      <c r="G2" s="46" t="s">
        <v>65</v>
      </c>
      <c r="H2" s="47" t="s">
        <v>261</v>
      </c>
      <c r="I2" s="48" t="s">
        <v>122</v>
      </c>
      <c r="K2" s="69" t="s">
        <v>148</v>
      </c>
      <c r="L2" s="58" t="s">
        <v>74</v>
      </c>
    </row>
    <row r="3" spans="1:12" ht="20.100000000000001" customHeight="1" x14ac:dyDescent="0.2">
      <c r="A3" s="60" t="s">
        <v>50</v>
      </c>
      <c r="B3" s="65" t="s">
        <v>409</v>
      </c>
      <c r="C3" s="65"/>
      <c r="D3" s="66"/>
      <c r="E3" s="65"/>
      <c r="F3" s="67"/>
      <c r="G3" s="63"/>
      <c r="H3" s="65"/>
      <c r="I3" s="65"/>
      <c r="K3" s="72" t="s">
        <v>125</v>
      </c>
      <c r="L3" s="59" t="s">
        <v>50</v>
      </c>
    </row>
    <row r="4" spans="1:12" ht="20.100000000000001" customHeight="1" x14ac:dyDescent="0.2">
      <c r="A4" s="60" t="s">
        <v>76</v>
      </c>
      <c r="B4" s="70" t="s">
        <v>148</v>
      </c>
      <c r="C4" s="61" t="s">
        <v>125</v>
      </c>
      <c r="D4" s="26" t="s">
        <v>98</v>
      </c>
      <c r="E4" s="68" t="str">
        <f>VLOOKUP(Table23[[#This Row],[Data]],Table28[],2,0)</f>
        <v>1</v>
      </c>
      <c r="F4" s="71" t="s">
        <v>149</v>
      </c>
      <c r="G4" s="57" t="s">
        <v>66</v>
      </c>
      <c r="H4" s="61" t="s">
        <v>150</v>
      </c>
      <c r="I4" s="71" t="s">
        <v>151</v>
      </c>
      <c r="K4" s="72" t="s">
        <v>126</v>
      </c>
      <c r="L4" s="59" t="s">
        <v>76</v>
      </c>
    </row>
    <row r="5" spans="1:12" ht="20.100000000000001" customHeight="1" x14ac:dyDescent="0.2">
      <c r="A5" s="60" t="s">
        <v>77</v>
      </c>
      <c r="B5" s="73" t="s">
        <v>152</v>
      </c>
      <c r="C5" s="61" t="s">
        <v>153</v>
      </c>
      <c r="D5" s="26" t="s">
        <v>98</v>
      </c>
      <c r="E5" s="60" t="str">
        <f>VLOOKUP(Table23[[#This Row],[Data]],K8:L9,2,0)</f>
        <v>COM</v>
      </c>
      <c r="F5" s="74" t="s">
        <v>157</v>
      </c>
      <c r="G5" s="57" t="s">
        <v>66</v>
      </c>
      <c r="H5" s="61" t="s">
        <v>158</v>
      </c>
      <c r="I5" s="74" t="s">
        <v>159</v>
      </c>
      <c r="K5" s="72" t="s">
        <v>127</v>
      </c>
      <c r="L5" s="59" t="s">
        <v>77</v>
      </c>
    </row>
    <row r="6" spans="1:12" ht="20.100000000000001" customHeight="1" x14ac:dyDescent="0.2">
      <c r="A6" s="60" t="s">
        <v>78</v>
      </c>
      <c r="B6" s="73" t="s">
        <v>160</v>
      </c>
      <c r="C6" s="60" t="s">
        <v>165</v>
      </c>
      <c r="D6" s="26" t="s">
        <v>98</v>
      </c>
      <c r="E6" s="60" t="str">
        <f>MID(Table23[[#This Row],[Data]],1,4)</f>
        <v>8100</v>
      </c>
      <c r="F6" s="74" t="s">
        <v>163</v>
      </c>
      <c r="G6" s="57" t="s">
        <v>66</v>
      </c>
      <c r="H6" s="61" t="s">
        <v>161</v>
      </c>
      <c r="I6" s="74" t="s">
        <v>162</v>
      </c>
    </row>
    <row r="7" spans="1:12" ht="20.100000000000001" customHeight="1" x14ac:dyDescent="0.2">
      <c r="A7" s="60" t="s">
        <v>79</v>
      </c>
      <c r="B7" s="73" t="s">
        <v>170</v>
      </c>
      <c r="C7" s="61" t="s">
        <v>174</v>
      </c>
      <c r="D7" s="26" t="s">
        <v>98</v>
      </c>
      <c r="E7" s="60" t="str">
        <f>MID(Table23[[#This Row],[Data]],1,5)</f>
        <v>40001</v>
      </c>
      <c r="F7" s="74" t="s">
        <v>173</v>
      </c>
      <c r="G7" s="57" t="s">
        <v>66</v>
      </c>
      <c r="H7" s="61" t="s">
        <v>171</v>
      </c>
      <c r="I7" s="74" t="s">
        <v>172</v>
      </c>
      <c r="K7" s="75" t="s">
        <v>152</v>
      </c>
      <c r="L7" s="59" t="s">
        <v>74</v>
      </c>
    </row>
    <row r="8" spans="1:12" ht="20.100000000000001" customHeight="1" x14ac:dyDescent="0.2">
      <c r="A8" s="60" t="s">
        <v>80</v>
      </c>
      <c r="B8" s="73" t="s">
        <v>176</v>
      </c>
      <c r="C8" s="61" t="s">
        <v>181</v>
      </c>
      <c r="D8" s="26" t="s">
        <v>98</v>
      </c>
      <c r="E8" s="60" t="str">
        <f>MID(Table23[[#This Row],[Data]],1,4)</f>
        <v>1082</v>
      </c>
      <c r="F8" s="74" t="s">
        <v>179</v>
      </c>
      <c r="G8" s="57" t="s">
        <v>66</v>
      </c>
      <c r="H8" s="61" t="s">
        <v>177</v>
      </c>
      <c r="I8" s="74" t="s">
        <v>178</v>
      </c>
      <c r="K8" s="76" t="s">
        <v>153</v>
      </c>
      <c r="L8" s="76" t="s">
        <v>155</v>
      </c>
    </row>
    <row r="9" spans="1:12" ht="20.100000000000001" customHeight="1" x14ac:dyDescent="0.2">
      <c r="A9" s="60" t="s">
        <v>81</v>
      </c>
      <c r="B9" s="73" t="s">
        <v>189</v>
      </c>
      <c r="C9" s="60" t="s">
        <v>190</v>
      </c>
      <c r="D9" s="26" t="s">
        <v>97</v>
      </c>
      <c r="E9" s="60"/>
      <c r="F9" s="74" t="s">
        <v>191</v>
      </c>
      <c r="G9" s="57" t="s">
        <v>66</v>
      </c>
      <c r="H9" s="61"/>
      <c r="I9" s="61"/>
      <c r="K9" s="76" t="s">
        <v>154</v>
      </c>
      <c r="L9" s="76" t="s">
        <v>156</v>
      </c>
    </row>
    <row r="10" spans="1:12" ht="20.100000000000001" customHeight="1" x14ac:dyDescent="0.2">
      <c r="A10" s="60" t="s">
        <v>82</v>
      </c>
      <c r="B10" s="73" t="s">
        <v>192</v>
      </c>
      <c r="C10" s="60" t="s">
        <v>84</v>
      </c>
      <c r="D10" s="26" t="s">
        <v>97</v>
      </c>
      <c r="E10" s="60"/>
      <c r="F10" s="74" t="s">
        <v>193</v>
      </c>
      <c r="G10" s="57" t="s">
        <v>66</v>
      </c>
      <c r="H10" s="61"/>
      <c r="I10" s="61"/>
    </row>
    <row r="11" spans="1:12" ht="20.100000000000001" customHeight="1" x14ac:dyDescent="0.2">
      <c r="A11" s="60" t="s">
        <v>83</v>
      </c>
      <c r="B11" s="73" t="s">
        <v>192</v>
      </c>
      <c r="C11" s="60" t="s">
        <v>198</v>
      </c>
      <c r="D11" s="26" t="s">
        <v>98</v>
      </c>
      <c r="E11" s="60" t="str">
        <f>VLOOKUP(Table23[[#This Row],[Data]],Table33[],2,0)</f>
        <v>Y</v>
      </c>
      <c r="F11" s="74" t="s">
        <v>195</v>
      </c>
      <c r="G11" s="57" t="s">
        <v>66</v>
      </c>
      <c r="H11" s="61" t="s">
        <v>194</v>
      </c>
      <c r="I11" s="60" t="s">
        <v>406</v>
      </c>
      <c r="K11" s="79" t="s">
        <v>160</v>
      </c>
      <c r="L11" s="58" t="s">
        <v>74</v>
      </c>
    </row>
    <row r="12" spans="1:12" ht="20.100000000000001" customHeight="1" x14ac:dyDescent="0.2">
      <c r="A12" s="60" t="s">
        <v>84</v>
      </c>
      <c r="B12" s="77"/>
      <c r="C12" s="62"/>
      <c r="D12" s="49"/>
      <c r="E12" s="62"/>
      <c r="F12" s="78"/>
      <c r="G12" s="63"/>
      <c r="H12" s="64"/>
      <c r="I12" s="64"/>
      <c r="K12" s="76" t="s">
        <v>164</v>
      </c>
      <c r="L12" s="76">
        <v>8011</v>
      </c>
    </row>
    <row r="13" spans="1:12" ht="20.100000000000001" customHeight="1" x14ac:dyDescent="0.2">
      <c r="B13" s="80" t="s">
        <v>147</v>
      </c>
      <c r="K13" s="76" t="s">
        <v>165</v>
      </c>
      <c r="L13" s="76">
        <v>8100</v>
      </c>
    </row>
    <row r="14" spans="1:12" ht="20.100000000000001" customHeight="1" x14ac:dyDescent="0.2">
      <c r="K14" s="76" t="s">
        <v>166</v>
      </c>
      <c r="L14" s="76">
        <v>8200</v>
      </c>
    </row>
    <row r="15" spans="1:12" ht="20.100000000000001" customHeight="1" x14ac:dyDescent="0.2">
      <c r="K15" s="76" t="s">
        <v>167</v>
      </c>
      <c r="L15" s="76">
        <v>8300</v>
      </c>
    </row>
    <row r="16" spans="1:12" ht="20.100000000000001" customHeight="1" x14ac:dyDescent="0.2">
      <c r="K16" s="76" t="s">
        <v>168</v>
      </c>
      <c r="L16" s="76">
        <v>8400</v>
      </c>
    </row>
    <row r="17" spans="11:12" ht="20.100000000000001" customHeight="1" x14ac:dyDescent="0.2">
      <c r="K17" s="76" t="s">
        <v>169</v>
      </c>
      <c r="L17" s="76">
        <v>8900</v>
      </c>
    </row>
    <row r="19" spans="11:12" ht="20.100000000000001" customHeight="1" x14ac:dyDescent="0.15">
      <c r="K19" s="75" t="s">
        <v>170</v>
      </c>
      <c r="L19" s="58" t="s">
        <v>74</v>
      </c>
    </row>
    <row r="20" spans="11:12" ht="20.100000000000001" customHeight="1" x14ac:dyDescent="0.2">
      <c r="K20" s="76" t="s">
        <v>174</v>
      </c>
      <c r="L20" s="76">
        <v>40001</v>
      </c>
    </row>
    <row r="21" spans="11:12" ht="20.100000000000001" customHeight="1" x14ac:dyDescent="0.2">
      <c r="K21" s="76" t="s">
        <v>175</v>
      </c>
      <c r="L21" s="76">
        <v>40004</v>
      </c>
    </row>
    <row r="23" spans="11:12" ht="20.100000000000001" customHeight="1" x14ac:dyDescent="0.15">
      <c r="K23" s="75" t="s">
        <v>176</v>
      </c>
      <c r="L23" s="58" t="s">
        <v>74</v>
      </c>
    </row>
    <row r="24" spans="11:12" ht="20.100000000000001" customHeight="1" x14ac:dyDescent="0.2">
      <c r="K24" s="81" t="s">
        <v>180</v>
      </c>
      <c r="L24" s="76">
        <v>1029</v>
      </c>
    </row>
    <row r="25" spans="11:12" ht="20.100000000000001" customHeight="1" x14ac:dyDescent="0.2">
      <c r="K25" s="81" t="s">
        <v>181</v>
      </c>
      <c r="L25" s="76">
        <v>1082</v>
      </c>
    </row>
    <row r="26" spans="11:12" ht="20.100000000000001" customHeight="1" x14ac:dyDescent="0.2">
      <c r="K26" s="81" t="s">
        <v>182</v>
      </c>
      <c r="L26" s="76">
        <v>1084</v>
      </c>
    </row>
    <row r="27" spans="11:12" ht="20.100000000000001" customHeight="1" x14ac:dyDescent="0.2">
      <c r="K27" s="81" t="s">
        <v>183</v>
      </c>
      <c r="L27" s="76">
        <v>1085</v>
      </c>
    </row>
    <row r="28" spans="11:12" ht="20.100000000000001" customHeight="1" x14ac:dyDescent="0.2">
      <c r="K28" s="81" t="s">
        <v>184</v>
      </c>
      <c r="L28" s="76">
        <v>1123</v>
      </c>
    </row>
    <row r="29" spans="11:12" ht="20.100000000000001" customHeight="1" x14ac:dyDescent="0.2">
      <c r="K29" s="81" t="s">
        <v>185</v>
      </c>
      <c r="L29" s="76">
        <v>1124</v>
      </c>
    </row>
    <row r="30" spans="11:12" ht="20.100000000000001" customHeight="1" x14ac:dyDescent="0.2">
      <c r="K30" s="81" t="s">
        <v>186</v>
      </c>
      <c r="L30" s="76">
        <v>1134</v>
      </c>
    </row>
    <row r="31" spans="11:12" ht="20.100000000000001" customHeight="1" x14ac:dyDescent="0.2">
      <c r="K31" s="81" t="s">
        <v>187</v>
      </c>
      <c r="L31" s="76">
        <v>1135</v>
      </c>
    </row>
    <row r="32" spans="11:12" ht="20.100000000000001" customHeight="1" x14ac:dyDescent="0.2">
      <c r="K32" s="81" t="s">
        <v>188</v>
      </c>
      <c r="L32" s="76">
        <v>1155</v>
      </c>
    </row>
    <row r="34" spans="11:12" ht="20.100000000000001" customHeight="1" x14ac:dyDescent="0.15">
      <c r="K34" s="82" t="s">
        <v>192</v>
      </c>
      <c r="L34" s="58" t="s">
        <v>74</v>
      </c>
    </row>
    <row r="35" spans="11:12" ht="20.100000000000001" customHeight="1" x14ac:dyDescent="0.2">
      <c r="K35" s="76" t="s">
        <v>196</v>
      </c>
      <c r="L35" s="59" t="s">
        <v>199</v>
      </c>
    </row>
    <row r="36" spans="11:12" ht="20.100000000000001" customHeight="1" x14ac:dyDescent="0.2">
      <c r="K36" s="76" t="s">
        <v>197</v>
      </c>
      <c r="L36" s="59" t="s">
        <v>200</v>
      </c>
    </row>
    <row r="37" spans="11:12" ht="20.100000000000001" customHeight="1" x14ac:dyDescent="0.2">
      <c r="K37" s="76" t="s">
        <v>198</v>
      </c>
      <c r="L37" s="59" t="s">
        <v>201</v>
      </c>
    </row>
  </sheetData>
  <dataValidations count="5">
    <dataValidation type="list" allowBlank="1" showInputMessage="1" showErrorMessage="1" sqref="G3:G12">
      <formula1>FieldRef</formula1>
    </dataValidation>
    <dataValidation type="list" allowBlank="1" showInputMessage="1" showErrorMessage="1" sqref="D3:D12">
      <formula1>Field</formula1>
    </dataValidation>
    <dataValidation type="list" allowBlank="1" showInputMessage="1" showErrorMessage="1" sqref="C4">
      <formula1>$K$3:$K$5</formula1>
    </dataValidation>
    <dataValidation type="list" allowBlank="1" showInputMessage="1" showErrorMessage="1" sqref="C5">
      <formula1>$K$8:$K$9</formula1>
    </dataValidation>
    <dataValidation type="list" allowBlank="1" showInputMessage="1" showErrorMessage="1" sqref="C11">
      <formula1>$K$35:$K$37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4"/>
  <sheetViews>
    <sheetView topLeftCell="A4" zoomScale="85" zoomScaleNormal="85" workbookViewId="0">
      <selection activeCell="E16" sqref="E16"/>
    </sheetView>
  </sheetViews>
  <sheetFormatPr defaultRowHeight="20.100000000000001" customHeight="1" x14ac:dyDescent="0.2"/>
  <cols>
    <col min="1" max="1" width="6" style="58" bestFit="1" customWidth="1"/>
    <col min="2" max="2" width="43.28515625" style="58" bestFit="1" customWidth="1"/>
    <col min="3" max="3" width="54" style="58" bestFit="1" customWidth="1"/>
    <col min="4" max="4" width="10.7109375" style="87" bestFit="1" customWidth="1"/>
    <col min="5" max="5" width="7.28515625" style="87" customWidth="1"/>
    <col min="6" max="6" width="19.28515625" style="58" customWidth="1"/>
    <col min="7" max="7" width="13.85546875" style="58" customWidth="1"/>
    <col min="8" max="8" width="33" style="58" customWidth="1"/>
    <col min="9" max="9" width="35.85546875" style="58" customWidth="1"/>
    <col min="10" max="10" width="9.140625" style="58" customWidth="1"/>
    <col min="11" max="11" width="29.140625" style="58" customWidth="1"/>
    <col min="12" max="12" width="10.42578125" style="87" customWidth="1"/>
    <col min="13" max="13" width="25.28515625" style="58" customWidth="1"/>
    <col min="14" max="14" width="22.42578125" style="58" bestFit="1" customWidth="1"/>
    <col min="15" max="15" width="6.85546875" style="58" customWidth="1"/>
    <col min="16" max="16" width="41" style="58" bestFit="1" customWidth="1"/>
    <col min="17" max="18" width="9.140625" style="58" customWidth="1"/>
    <col min="19" max="19" width="29.28515625" style="58" customWidth="1"/>
    <col min="20" max="21" width="8.42578125" style="58" customWidth="1"/>
    <col min="22" max="22" width="7.28515625" style="58" customWidth="1"/>
    <col min="23" max="23" width="9.85546875" style="58" customWidth="1"/>
    <col min="24" max="24" width="9.140625" style="58" customWidth="1"/>
    <col min="25" max="25" width="26.7109375" style="58" customWidth="1"/>
    <col min="26" max="30" width="9.140625" style="58" customWidth="1"/>
    <col min="31" max="16384" width="9.140625" style="58"/>
  </cols>
  <sheetData>
    <row r="2" spans="1:34" ht="20.100000000000001" customHeight="1" x14ac:dyDescent="0.2">
      <c r="A2" s="44" t="s">
        <v>75</v>
      </c>
      <c r="B2" s="45" t="s">
        <v>46</v>
      </c>
      <c r="C2" s="45" t="s">
        <v>47</v>
      </c>
      <c r="D2" s="46" t="s">
        <v>49</v>
      </c>
      <c r="E2" s="46" t="s">
        <v>48</v>
      </c>
      <c r="F2" s="45" t="s">
        <v>52</v>
      </c>
      <c r="G2" s="46" t="s">
        <v>65</v>
      </c>
      <c r="H2" s="47" t="s">
        <v>62</v>
      </c>
      <c r="I2" s="48" t="s">
        <v>122</v>
      </c>
      <c r="K2" s="112" t="s">
        <v>208</v>
      </c>
      <c r="L2" s="87" t="s">
        <v>74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20.100000000000001" customHeight="1" x14ac:dyDescent="0.2">
      <c r="A3" s="60" t="s">
        <v>50</v>
      </c>
      <c r="B3" s="96" t="s">
        <v>258</v>
      </c>
      <c r="C3" s="65"/>
      <c r="D3" s="97"/>
      <c r="E3" s="124"/>
      <c r="F3" s="67"/>
      <c r="G3" s="63"/>
      <c r="H3" s="65"/>
      <c r="I3" s="65"/>
      <c r="K3" s="76" t="s">
        <v>212</v>
      </c>
      <c r="L3" s="113" t="s">
        <v>214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20.100000000000001" customHeight="1" x14ac:dyDescent="0.2">
      <c r="A4" s="60" t="s">
        <v>76</v>
      </c>
      <c r="B4" s="75" t="s">
        <v>202</v>
      </c>
      <c r="C4" s="91" t="s">
        <v>408</v>
      </c>
      <c r="D4" s="27" t="s">
        <v>97</v>
      </c>
      <c r="E4" s="105"/>
      <c r="F4" s="71"/>
      <c r="G4" s="57"/>
      <c r="H4" s="61"/>
      <c r="I4" s="61"/>
      <c r="K4" s="76" t="s">
        <v>213</v>
      </c>
      <c r="L4" s="113" t="s">
        <v>215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20.100000000000001" customHeight="1" x14ac:dyDescent="0.2">
      <c r="A5" s="60" t="s">
        <v>77</v>
      </c>
      <c r="B5" s="114" t="s">
        <v>229</v>
      </c>
      <c r="C5" s="91" t="s">
        <v>408</v>
      </c>
      <c r="D5" s="27" t="s">
        <v>97</v>
      </c>
      <c r="E5" s="105"/>
      <c r="F5" s="71"/>
      <c r="G5" s="57"/>
      <c r="H5" s="61"/>
      <c r="I5" s="61"/>
      <c r="K5" s="76" t="s">
        <v>262</v>
      </c>
      <c r="L5" s="113" t="s">
        <v>263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20.100000000000001" customHeight="1" x14ac:dyDescent="0.2">
      <c r="A6" s="60" t="s">
        <v>78</v>
      </c>
      <c r="B6" s="114" t="s">
        <v>230</v>
      </c>
      <c r="C6" s="91" t="s">
        <v>408</v>
      </c>
      <c r="D6" s="27" t="s">
        <v>97</v>
      </c>
      <c r="E6" s="105"/>
      <c r="F6" s="71"/>
      <c r="G6" s="57"/>
      <c r="H6" s="61"/>
      <c r="I6" s="61"/>
      <c r="AH6" s="2"/>
    </row>
    <row r="7" spans="1:34" ht="20.100000000000001" customHeight="1" x14ac:dyDescent="0.2">
      <c r="A7" s="60" t="s">
        <v>79</v>
      </c>
      <c r="B7" s="114" t="s">
        <v>231</v>
      </c>
      <c r="C7" s="91" t="s">
        <v>408</v>
      </c>
      <c r="D7" s="27" t="s">
        <v>97</v>
      </c>
      <c r="E7" s="105"/>
      <c r="F7" s="71"/>
      <c r="G7" s="57"/>
      <c r="H7" s="61"/>
      <c r="I7" s="61"/>
      <c r="K7" s="114" t="s">
        <v>216</v>
      </c>
      <c r="L7" s="87" t="s">
        <v>74</v>
      </c>
      <c r="AH7" s="2"/>
    </row>
    <row r="8" spans="1:34" ht="20.100000000000001" customHeight="1" x14ac:dyDescent="0.2">
      <c r="A8" s="60" t="s">
        <v>80</v>
      </c>
      <c r="B8" s="115" t="s">
        <v>259</v>
      </c>
      <c r="C8" s="62"/>
      <c r="D8" s="50"/>
      <c r="E8" s="125"/>
      <c r="F8" s="78"/>
      <c r="G8" s="63"/>
      <c r="H8" s="64"/>
      <c r="I8" s="64"/>
      <c r="K8" s="59" t="s">
        <v>218</v>
      </c>
      <c r="L8" s="83" t="s">
        <v>42</v>
      </c>
      <c r="AH8" s="2"/>
    </row>
    <row r="9" spans="1:34" ht="20.100000000000001" customHeight="1" x14ac:dyDescent="0.2">
      <c r="A9" s="60" t="s">
        <v>81</v>
      </c>
      <c r="B9" s="75" t="s">
        <v>203</v>
      </c>
      <c r="C9" s="91" t="s">
        <v>408</v>
      </c>
      <c r="D9" s="27" t="s">
        <v>97</v>
      </c>
      <c r="E9" s="105"/>
      <c r="F9" s="71"/>
      <c r="G9" s="57"/>
      <c r="H9" s="61"/>
      <c r="I9" s="61"/>
      <c r="K9" s="59" t="s">
        <v>219</v>
      </c>
      <c r="L9" s="83" t="s">
        <v>50</v>
      </c>
      <c r="AH9" s="2"/>
    </row>
    <row r="10" spans="1:34" ht="20.100000000000001" customHeight="1" x14ac:dyDescent="0.2">
      <c r="A10" s="60" t="s">
        <v>82</v>
      </c>
      <c r="B10" s="114" t="s">
        <v>192</v>
      </c>
      <c r="C10" s="91" t="s">
        <v>408</v>
      </c>
      <c r="D10" s="27" t="s">
        <v>97</v>
      </c>
      <c r="E10" s="105"/>
      <c r="F10" s="71"/>
      <c r="G10" s="57"/>
      <c r="H10" s="61"/>
      <c r="I10" s="61"/>
      <c r="K10" s="76"/>
      <c r="L10" s="113"/>
      <c r="AH10" s="2"/>
    </row>
    <row r="11" spans="1:34" ht="20.100000000000001" customHeight="1" x14ac:dyDescent="0.2">
      <c r="A11" s="60" t="s">
        <v>83</v>
      </c>
      <c r="B11" s="114" t="s">
        <v>192</v>
      </c>
      <c r="C11" s="91" t="s">
        <v>408</v>
      </c>
      <c r="D11" s="27" t="s">
        <v>98</v>
      </c>
      <c r="E11" s="105"/>
      <c r="F11" s="71"/>
      <c r="G11" s="57"/>
      <c r="H11" s="61"/>
      <c r="I11" s="61"/>
      <c r="K11" s="116" t="s">
        <v>234</v>
      </c>
      <c r="L11" s="113" t="s">
        <v>74</v>
      </c>
      <c r="AH11" s="2"/>
    </row>
    <row r="12" spans="1:34" ht="20.100000000000001" customHeight="1" x14ac:dyDescent="0.2">
      <c r="A12" s="60" t="s">
        <v>84</v>
      </c>
      <c r="B12" s="114" t="s">
        <v>207</v>
      </c>
      <c r="C12" s="91" t="s">
        <v>408</v>
      </c>
      <c r="D12" s="27" t="s">
        <v>97</v>
      </c>
      <c r="E12" s="105"/>
      <c r="F12" s="71"/>
      <c r="G12" s="57"/>
      <c r="H12" s="61"/>
      <c r="I12" s="61"/>
      <c r="K12" s="76" t="s">
        <v>279</v>
      </c>
      <c r="L12" s="113">
        <v>1</v>
      </c>
      <c r="AH12" s="2"/>
    </row>
    <row r="13" spans="1:34" ht="20.100000000000001" customHeight="1" x14ac:dyDescent="0.2">
      <c r="A13" s="60" t="s">
        <v>85</v>
      </c>
      <c r="B13" s="114" t="s">
        <v>207</v>
      </c>
      <c r="C13" s="91" t="s">
        <v>408</v>
      </c>
      <c r="D13" s="27" t="s">
        <v>98</v>
      </c>
      <c r="E13" s="105"/>
      <c r="F13" s="71"/>
      <c r="G13" s="57"/>
      <c r="H13" s="61"/>
      <c r="I13" s="61"/>
      <c r="K13" s="76" t="s">
        <v>280</v>
      </c>
      <c r="L13" s="113">
        <v>2</v>
      </c>
    </row>
    <row r="14" spans="1:34" ht="20.100000000000001" customHeight="1" x14ac:dyDescent="0.2">
      <c r="A14" s="60" t="s">
        <v>86</v>
      </c>
      <c r="B14" s="114" t="s">
        <v>232</v>
      </c>
      <c r="C14" s="91" t="s">
        <v>408</v>
      </c>
      <c r="D14" s="27" t="s">
        <v>97</v>
      </c>
      <c r="E14" s="105"/>
      <c r="F14" s="71"/>
      <c r="G14" s="57"/>
      <c r="H14" s="61"/>
      <c r="I14" s="61"/>
      <c r="K14" s="76" t="s">
        <v>281</v>
      </c>
      <c r="L14" s="113">
        <v>15</v>
      </c>
    </row>
    <row r="15" spans="1:34" ht="20.100000000000001" customHeight="1" x14ac:dyDescent="0.2">
      <c r="A15" s="60" t="s">
        <v>139</v>
      </c>
      <c r="B15" s="75" t="s">
        <v>208</v>
      </c>
      <c r="C15" s="60" t="s">
        <v>212</v>
      </c>
      <c r="D15" s="27" t="s">
        <v>98</v>
      </c>
      <c r="E15" s="105" t="str">
        <f>VLOOKUP(Table2337[[#This Row],[Data]],Table3444[],2,0)</f>
        <v>LN0100</v>
      </c>
      <c r="F15" s="81" t="s">
        <v>210</v>
      </c>
      <c r="G15" s="57" t="s">
        <v>66</v>
      </c>
      <c r="H15" s="61" t="s">
        <v>209</v>
      </c>
      <c r="I15" s="81" t="s">
        <v>211</v>
      </c>
      <c r="K15" s="81"/>
      <c r="L15" s="113"/>
    </row>
    <row r="16" spans="1:34" ht="20.100000000000001" customHeight="1" x14ac:dyDescent="0.2">
      <c r="A16" s="60" t="s">
        <v>140</v>
      </c>
      <c r="B16" s="114" t="s">
        <v>216</v>
      </c>
      <c r="C16" s="60" t="s">
        <v>218</v>
      </c>
      <c r="D16" s="27" t="s">
        <v>100</v>
      </c>
      <c r="E16" s="105" t="str">
        <f>VLOOKUP(Table2337[[#This Row],[Data]],Table3545[],2,0)</f>
        <v>0</v>
      </c>
      <c r="F16" s="81" t="s">
        <v>217</v>
      </c>
      <c r="G16" s="57" t="s">
        <v>66</v>
      </c>
      <c r="H16" s="61"/>
      <c r="I16" s="61"/>
      <c r="K16" s="79" t="s">
        <v>235</v>
      </c>
      <c r="L16" s="113" t="s">
        <v>74</v>
      </c>
    </row>
    <row r="17" spans="1:12" ht="20.100000000000001" customHeight="1" x14ac:dyDescent="0.2">
      <c r="A17" s="60" t="s">
        <v>141</v>
      </c>
      <c r="B17" s="114" t="s">
        <v>220</v>
      </c>
      <c r="C17" s="60" t="s">
        <v>222</v>
      </c>
      <c r="D17" s="27" t="s">
        <v>97</v>
      </c>
      <c r="E17" s="105"/>
      <c r="F17" s="71"/>
      <c r="G17" s="57" t="s">
        <v>67</v>
      </c>
      <c r="H17" s="81" t="s">
        <v>221</v>
      </c>
      <c r="I17" s="61"/>
      <c r="K17" s="76" t="s">
        <v>196</v>
      </c>
      <c r="L17" s="113" t="s">
        <v>199</v>
      </c>
    </row>
    <row r="18" spans="1:12" ht="20.100000000000001" customHeight="1" x14ac:dyDescent="0.2">
      <c r="A18" s="60" t="s">
        <v>143</v>
      </c>
      <c r="B18" s="114" t="s">
        <v>233</v>
      </c>
      <c r="C18" s="91" t="s">
        <v>408</v>
      </c>
      <c r="D18" s="27" t="s">
        <v>97</v>
      </c>
      <c r="E18" s="105"/>
      <c r="F18" s="71"/>
      <c r="G18" s="57"/>
      <c r="H18" s="61"/>
      <c r="I18" s="61"/>
      <c r="K18" s="76" t="s">
        <v>197</v>
      </c>
      <c r="L18" s="113" t="s">
        <v>200</v>
      </c>
    </row>
    <row r="19" spans="1:12" ht="20.100000000000001" customHeight="1" x14ac:dyDescent="0.2">
      <c r="A19" s="60" t="s">
        <v>204</v>
      </c>
      <c r="B19" s="114" t="s">
        <v>233</v>
      </c>
      <c r="C19" s="91" t="s">
        <v>408</v>
      </c>
      <c r="D19" s="27" t="s">
        <v>97</v>
      </c>
      <c r="E19" s="105"/>
      <c r="F19" s="71"/>
      <c r="G19" s="57"/>
      <c r="H19" s="61"/>
      <c r="I19" s="61"/>
      <c r="K19" s="76" t="s">
        <v>285</v>
      </c>
      <c r="L19" s="113" t="s">
        <v>287</v>
      </c>
    </row>
    <row r="20" spans="1:12" ht="20.100000000000001" customHeight="1" x14ac:dyDescent="0.2">
      <c r="A20" s="60" t="s">
        <v>205</v>
      </c>
      <c r="B20" s="117" t="s">
        <v>259</v>
      </c>
      <c r="C20" s="62"/>
      <c r="D20" s="50"/>
      <c r="E20" s="125"/>
      <c r="F20" s="78"/>
      <c r="G20" s="63"/>
      <c r="H20" s="64"/>
      <c r="I20" s="64"/>
      <c r="K20" s="76" t="s">
        <v>286</v>
      </c>
      <c r="L20" s="83" t="s">
        <v>288</v>
      </c>
    </row>
    <row r="21" spans="1:12" ht="20.100000000000001" customHeight="1" x14ac:dyDescent="0.2">
      <c r="A21" s="60" t="s">
        <v>206</v>
      </c>
      <c r="B21" s="118" t="s">
        <v>234</v>
      </c>
      <c r="C21" s="60" t="s">
        <v>279</v>
      </c>
      <c r="D21" s="27" t="s">
        <v>98</v>
      </c>
      <c r="E21" s="105">
        <f>VLOOKUP(Table2337[[#This Row],[Data]],Table2[],2,0)</f>
        <v>1</v>
      </c>
      <c r="F21" s="81" t="s">
        <v>278</v>
      </c>
      <c r="G21" s="57" t="s">
        <v>66</v>
      </c>
      <c r="H21" s="60" t="s">
        <v>276</v>
      </c>
      <c r="I21" s="81" t="s">
        <v>277</v>
      </c>
      <c r="K21" s="76" t="s">
        <v>198</v>
      </c>
      <c r="L21" s="83" t="s">
        <v>201</v>
      </c>
    </row>
    <row r="22" spans="1:12" ht="20.100000000000001" customHeight="1" x14ac:dyDescent="0.2">
      <c r="A22" s="60" t="s">
        <v>223</v>
      </c>
      <c r="B22" s="75" t="s">
        <v>235</v>
      </c>
      <c r="C22" s="60" t="s">
        <v>50</v>
      </c>
      <c r="D22" s="27" t="s">
        <v>97</v>
      </c>
      <c r="E22" s="105"/>
      <c r="F22" s="76" t="s">
        <v>282</v>
      </c>
      <c r="G22" s="57" t="s">
        <v>66</v>
      </c>
      <c r="H22" s="61"/>
      <c r="I22" s="61"/>
    </row>
    <row r="23" spans="1:12" ht="20.100000000000001" customHeight="1" x14ac:dyDescent="0.2">
      <c r="A23" s="60" t="s">
        <v>224</v>
      </c>
      <c r="B23" s="75" t="s">
        <v>235</v>
      </c>
      <c r="C23" s="60" t="s">
        <v>197</v>
      </c>
      <c r="D23" s="27" t="s">
        <v>98</v>
      </c>
      <c r="E23" s="105" t="str">
        <f>VLOOKUP(Table2337[[#This Row],[Data]],Table3[],2,0)</f>
        <v>M</v>
      </c>
      <c r="F23" s="76" t="s">
        <v>289</v>
      </c>
      <c r="G23" s="57" t="s">
        <v>66</v>
      </c>
      <c r="H23" s="61" t="s">
        <v>283</v>
      </c>
      <c r="I23" s="76" t="s">
        <v>284</v>
      </c>
      <c r="K23" s="75" t="s">
        <v>290</v>
      </c>
      <c r="L23" s="83" t="s">
        <v>74</v>
      </c>
    </row>
    <row r="24" spans="1:12" ht="20.100000000000001" customHeight="1" x14ac:dyDescent="0.2">
      <c r="A24" s="60" t="s">
        <v>225</v>
      </c>
      <c r="B24" s="75" t="s">
        <v>236</v>
      </c>
      <c r="C24" s="60" t="s">
        <v>294</v>
      </c>
      <c r="D24" s="27" t="s">
        <v>98</v>
      </c>
      <c r="E24" s="105" t="str">
        <f>VLOOKUP(Table2337[[#This Row],[Data]],Table4[],2,0)</f>
        <v>N</v>
      </c>
      <c r="F24" s="76" t="s">
        <v>291</v>
      </c>
      <c r="G24" s="57" t="s">
        <v>67</v>
      </c>
      <c r="H24" s="61" t="s">
        <v>307</v>
      </c>
      <c r="I24" s="60" t="s">
        <v>406</v>
      </c>
      <c r="K24" s="76" t="s">
        <v>292</v>
      </c>
      <c r="L24" s="83" t="s">
        <v>295</v>
      </c>
    </row>
    <row r="25" spans="1:12" ht="20.100000000000001" customHeight="1" x14ac:dyDescent="0.2">
      <c r="A25" s="60" t="s">
        <v>226</v>
      </c>
      <c r="B25" s="75" t="s">
        <v>240</v>
      </c>
      <c r="C25" s="60" t="s">
        <v>299</v>
      </c>
      <c r="D25" s="27" t="s">
        <v>98</v>
      </c>
      <c r="E25" s="105" t="str">
        <f>VLOOKUP(Table2337[[#This Row],[Data]],Table5[],2,0)</f>
        <v>E</v>
      </c>
      <c r="F25" s="76" t="s">
        <v>306</v>
      </c>
      <c r="G25" s="57" t="s">
        <v>67</v>
      </c>
      <c r="H25" s="60" t="s">
        <v>308</v>
      </c>
      <c r="I25" s="60" t="s">
        <v>406</v>
      </c>
      <c r="K25" s="76" t="s">
        <v>293</v>
      </c>
      <c r="L25" s="83" t="s">
        <v>297</v>
      </c>
    </row>
    <row r="26" spans="1:12" ht="20.100000000000001" customHeight="1" x14ac:dyDescent="0.2">
      <c r="A26" s="60" t="s">
        <v>227</v>
      </c>
      <c r="B26" s="114" t="s">
        <v>241</v>
      </c>
      <c r="C26" s="91" t="s">
        <v>408</v>
      </c>
      <c r="D26" s="27" t="s">
        <v>97</v>
      </c>
      <c r="E26" s="105"/>
      <c r="F26" s="71"/>
      <c r="G26" s="57"/>
      <c r="H26" s="61"/>
      <c r="I26" s="61"/>
      <c r="K26" s="76" t="s">
        <v>294</v>
      </c>
      <c r="L26" s="83" t="s">
        <v>296</v>
      </c>
    </row>
    <row r="27" spans="1:12" ht="20.100000000000001" customHeight="1" x14ac:dyDescent="0.15">
      <c r="A27" s="60" t="s">
        <v>228</v>
      </c>
      <c r="B27" s="114" t="s">
        <v>242</v>
      </c>
      <c r="C27" s="91" t="s">
        <v>408</v>
      </c>
      <c r="D27" s="27" t="s">
        <v>97</v>
      </c>
      <c r="E27" s="105"/>
      <c r="F27" s="71"/>
      <c r="G27" s="57"/>
      <c r="H27" s="61"/>
      <c r="I27" s="61"/>
    </row>
    <row r="28" spans="1:12" ht="20.100000000000001" customHeight="1" x14ac:dyDescent="0.15">
      <c r="A28" s="60" t="s">
        <v>237</v>
      </c>
      <c r="B28" s="114" t="s">
        <v>243</v>
      </c>
      <c r="C28" s="91" t="s">
        <v>408</v>
      </c>
      <c r="D28" s="27" t="s">
        <v>99</v>
      </c>
      <c r="E28" s="105"/>
      <c r="F28" s="71"/>
      <c r="G28" s="57"/>
      <c r="H28" s="61"/>
      <c r="I28" s="61"/>
      <c r="K28" s="75" t="s">
        <v>298</v>
      </c>
      <c r="L28" s="87" t="s">
        <v>74</v>
      </c>
    </row>
    <row r="29" spans="1:12" ht="20.100000000000001" customHeight="1" x14ac:dyDescent="0.2">
      <c r="A29" s="60" t="s">
        <v>238</v>
      </c>
      <c r="B29" s="114" t="s">
        <v>244</v>
      </c>
      <c r="C29" s="91" t="s">
        <v>408</v>
      </c>
      <c r="D29" s="27" t="s">
        <v>99</v>
      </c>
      <c r="E29" s="105"/>
      <c r="F29" s="71"/>
      <c r="G29" s="57"/>
      <c r="H29" s="61"/>
      <c r="I29" s="61"/>
      <c r="K29" s="76" t="s">
        <v>299</v>
      </c>
      <c r="L29" s="83" t="s">
        <v>305</v>
      </c>
    </row>
    <row r="30" spans="1:12" ht="20.100000000000001" customHeight="1" x14ac:dyDescent="0.2">
      <c r="A30" s="60" t="s">
        <v>239</v>
      </c>
      <c r="B30" s="115" t="s">
        <v>257</v>
      </c>
      <c r="C30" s="62"/>
      <c r="D30" s="50"/>
      <c r="E30" s="125"/>
      <c r="F30" s="78"/>
      <c r="G30" s="63"/>
      <c r="H30" s="64"/>
      <c r="I30" s="64"/>
      <c r="K30" s="76" t="s">
        <v>300</v>
      </c>
      <c r="L30" s="83" t="s">
        <v>50</v>
      </c>
    </row>
    <row r="31" spans="1:12" ht="20.100000000000001" customHeight="1" x14ac:dyDescent="0.2">
      <c r="A31" s="60" t="s">
        <v>245</v>
      </c>
      <c r="B31" s="114" t="s">
        <v>256</v>
      </c>
      <c r="C31" s="60"/>
      <c r="D31" s="27" t="s">
        <v>97</v>
      </c>
      <c r="E31" s="105"/>
      <c r="F31" s="71"/>
      <c r="G31" s="57"/>
      <c r="H31" s="61"/>
      <c r="I31" s="61"/>
      <c r="K31" s="76" t="s">
        <v>301</v>
      </c>
      <c r="L31" s="83" t="s">
        <v>141</v>
      </c>
    </row>
    <row r="32" spans="1:12" ht="20.100000000000001" customHeight="1" x14ac:dyDescent="0.2">
      <c r="A32" s="60" t="s">
        <v>246</v>
      </c>
      <c r="B32" s="114" t="s">
        <v>257</v>
      </c>
      <c r="C32" s="60"/>
      <c r="D32" s="27" t="s">
        <v>97</v>
      </c>
      <c r="E32" s="105"/>
      <c r="F32" s="71"/>
      <c r="G32" s="57"/>
      <c r="H32" s="61"/>
      <c r="I32" s="61"/>
      <c r="K32" s="76" t="s">
        <v>302</v>
      </c>
      <c r="L32" s="83" t="s">
        <v>247</v>
      </c>
    </row>
    <row r="33" spans="1:12" ht="20.100000000000001" customHeight="1" x14ac:dyDescent="0.2">
      <c r="A33" s="60" t="s">
        <v>247</v>
      </c>
      <c r="B33" s="115" t="s">
        <v>260</v>
      </c>
      <c r="C33" s="62"/>
      <c r="D33" s="50"/>
      <c r="E33" s="125"/>
      <c r="F33" s="78"/>
      <c r="G33" s="63"/>
      <c r="H33" s="64"/>
      <c r="I33" s="64"/>
      <c r="K33" s="76" t="s">
        <v>303</v>
      </c>
      <c r="L33" s="113" t="s">
        <v>304</v>
      </c>
    </row>
    <row r="34" spans="1:12" ht="20.100000000000001" customHeight="1" x14ac:dyDescent="0.2">
      <c r="A34" s="60" t="s">
        <v>248</v>
      </c>
      <c r="B34" s="119" t="s">
        <v>265</v>
      </c>
      <c r="C34" s="109" t="s">
        <v>309</v>
      </c>
      <c r="D34" s="110" t="s">
        <v>98</v>
      </c>
      <c r="E34" s="126" t="str">
        <f>VLOOKUP(Table2337[[#This Row],[Data]],Table1[],2,0)</f>
        <v>1</v>
      </c>
      <c r="F34" s="120"/>
      <c r="G34" s="111"/>
      <c r="H34" s="109"/>
      <c r="I34" s="109"/>
    </row>
    <row r="35" spans="1:12" ht="20.100000000000001" customHeight="1" x14ac:dyDescent="0.15">
      <c r="A35" s="60"/>
      <c r="B35" s="75" t="s">
        <v>266</v>
      </c>
      <c r="C35" s="60" t="str">
        <f>VLOOKUP(C34,Table1[],3,0)</f>
        <v>A02 : การป่าไม้และการทำไม้</v>
      </c>
      <c r="D35" s="27" t="s">
        <v>98</v>
      </c>
      <c r="E35" s="105">
        <f>VLOOKUP(C34,Table1[],6,0)</f>
        <v>3</v>
      </c>
      <c r="F35" s="71" t="str">
        <f>VLOOKUP(C34,Table1[],5,0)</f>
        <v>isic1Id</v>
      </c>
      <c r="G35" s="57" t="str">
        <f>VLOOKUP(C34,Table1[],4,0)</f>
        <v>id</v>
      </c>
      <c r="H35" s="60" t="str">
        <f>VLOOKUP(C34,Table1[],7,0)</f>
        <v>//*[@id="internationalStandardIndustrialClassificationDiv"]/div[3]/input</v>
      </c>
      <c r="I35" s="61" t="str">
        <f>VLOOKUP(C34,Table1[],8,0)</f>
        <v xml:space="preserve">populateIsic2(this.value,'' ,'isic2Id','isic3Id'); </v>
      </c>
      <c r="K35" s="75" t="s">
        <v>316</v>
      </c>
      <c r="L35" s="87" t="s">
        <v>74</v>
      </c>
    </row>
    <row r="36" spans="1:12" ht="20.100000000000001" customHeight="1" x14ac:dyDescent="0.2">
      <c r="A36" s="60"/>
      <c r="B36" s="75" t="s">
        <v>439</v>
      </c>
      <c r="C36" s="60" t="str">
        <f>VLOOKUP(C34,Table1[],9,0)</f>
        <v>2 : การทำไม้</v>
      </c>
      <c r="D36" s="27" t="s">
        <v>98</v>
      </c>
      <c r="E36" s="105" t="str">
        <f>VLOOKUP(C34,Table1[],12,0)</f>
        <v>199</v>
      </c>
      <c r="F36" s="71" t="str">
        <f>VLOOKUP(C34,Table1[],11,0)</f>
        <v>isic2Id</v>
      </c>
      <c r="G36" s="57" t="str">
        <f>VLOOKUP(C34,Table1[],10,0)</f>
        <v>id</v>
      </c>
      <c r="H36" s="61" t="str">
        <f>VLOOKUP(C34,Table1[],13,0)</f>
        <v>//*[@id="internationalStandardIndustrialClassificationDiv"]/div[5]/input</v>
      </c>
      <c r="I36" s="61" t="str">
        <f>VLOOKUP(C34,Table1[],14,0)</f>
        <v xml:space="preserve">populateIsic3(this.value,'' ,'isic3Id'); </v>
      </c>
      <c r="K36" s="76" t="s">
        <v>264</v>
      </c>
      <c r="L36" s="83" t="s">
        <v>50</v>
      </c>
    </row>
    <row r="37" spans="1:12" ht="20.100000000000001" customHeight="1" x14ac:dyDescent="0.2">
      <c r="A37" s="60"/>
      <c r="B37" s="75" t="s">
        <v>440</v>
      </c>
      <c r="C37" s="60" t="str">
        <f>VLOOKUP(C34,Table1[],15,0)</f>
        <v>000 : การทำไม้</v>
      </c>
      <c r="D37" s="27" t="s">
        <v>98</v>
      </c>
      <c r="E37" s="105" t="str">
        <f>VLOOKUP(C34,Table1[],18,0)</f>
        <v>1407</v>
      </c>
      <c r="F37" s="71" t="str">
        <f>VLOOKUP(C34,Table1[],17,0)</f>
        <v>isic3Id</v>
      </c>
      <c r="G37" s="57" t="str">
        <f>VLOOKUP(C34,Table1[],16,0)</f>
        <v>id</v>
      </c>
      <c r="H37" s="61" t="str">
        <f>VLOOKUP(C34,Table1[],19,0)</f>
        <v>//*[@id="internationalStandardIndustrialClassificationDiv"]/div[7]/input</v>
      </c>
      <c r="I37" s="61" t="str">
        <f>VLOOKUP(C34,Table1[],20,0)</f>
        <v>null</v>
      </c>
      <c r="K37" s="76" t="s">
        <v>326</v>
      </c>
      <c r="L37" s="83" t="s">
        <v>76</v>
      </c>
    </row>
    <row r="38" spans="1:12" ht="20.100000000000001" customHeight="1" x14ac:dyDescent="0.2">
      <c r="A38" s="60" t="s">
        <v>249</v>
      </c>
      <c r="B38" s="115" t="s">
        <v>315</v>
      </c>
      <c r="C38" s="62"/>
      <c r="D38" s="50"/>
      <c r="E38" s="125"/>
      <c r="F38" s="78"/>
      <c r="G38" s="63"/>
      <c r="H38" s="64"/>
      <c r="I38" s="64"/>
      <c r="K38" s="76" t="s">
        <v>327</v>
      </c>
      <c r="L38" s="83" t="s">
        <v>77</v>
      </c>
    </row>
    <row r="39" spans="1:12" ht="20.100000000000001" customHeight="1" x14ac:dyDescent="0.2">
      <c r="A39" s="60" t="s">
        <v>250</v>
      </c>
      <c r="B39" s="75" t="s">
        <v>316</v>
      </c>
      <c r="C39" s="60" t="s">
        <v>264</v>
      </c>
      <c r="D39" s="27" t="s">
        <v>98</v>
      </c>
      <c r="E39" s="105" t="str">
        <f>VLOOKUP(Table2337[[#This Row],[Data]],Table6[],2,0)</f>
        <v>1</v>
      </c>
      <c r="F39" s="76" t="s">
        <v>325</v>
      </c>
      <c r="G39" s="57" t="s">
        <v>66</v>
      </c>
      <c r="H39" s="61" t="s">
        <v>323</v>
      </c>
      <c r="I39" s="76" t="s">
        <v>324</v>
      </c>
      <c r="K39" s="76" t="s">
        <v>328</v>
      </c>
      <c r="L39" s="83" t="s">
        <v>78</v>
      </c>
    </row>
    <row r="40" spans="1:12" ht="20.100000000000001" customHeight="1" x14ac:dyDescent="0.2">
      <c r="A40" s="60" t="s">
        <v>251</v>
      </c>
      <c r="B40" s="114" t="s">
        <v>321</v>
      </c>
      <c r="C40" s="91" t="s">
        <v>408</v>
      </c>
      <c r="D40" s="27" t="s">
        <v>98</v>
      </c>
      <c r="E40" s="105"/>
      <c r="F40" s="71"/>
      <c r="G40" s="57"/>
      <c r="H40" s="61"/>
      <c r="I40" s="61"/>
      <c r="K40" s="76" t="s">
        <v>329</v>
      </c>
      <c r="L40" s="83" t="s">
        <v>79</v>
      </c>
    </row>
    <row r="41" spans="1:12" ht="20.100000000000001" customHeight="1" x14ac:dyDescent="0.2">
      <c r="A41" s="60" t="s">
        <v>252</v>
      </c>
      <c r="B41" s="114" t="s">
        <v>322</v>
      </c>
      <c r="C41" s="91" t="s">
        <v>408</v>
      </c>
      <c r="D41" s="27" t="s">
        <v>98</v>
      </c>
      <c r="E41" s="105"/>
      <c r="F41" s="71"/>
      <c r="G41" s="57"/>
      <c r="H41" s="61"/>
      <c r="I41" s="61"/>
      <c r="K41" s="76" t="s">
        <v>330</v>
      </c>
      <c r="L41" s="83" t="s">
        <v>80</v>
      </c>
    </row>
    <row r="42" spans="1:12" ht="20.100000000000001" customHeight="1" x14ac:dyDescent="0.2">
      <c r="A42" s="60" t="s">
        <v>253</v>
      </c>
      <c r="B42" s="121" t="s">
        <v>268</v>
      </c>
      <c r="C42" s="122"/>
      <c r="D42" s="50"/>
      <c r="E42" s="125"/>
      <c r="F42" s="78"/>
      <c r="G42" s="63"/>
      <c r="H42" s="64"/>
      <c r="I42" s="64"/>
      <c r="K42" s="76" t="s">
        <v>331</v>
      </c>
      <c r="L42" s="83" t="s">
        <v>81</v>
      </c>
    </row>
    <row r="43" spans="1:12" ht="20.100000000000001" customHeight="1" x14ac:dyDescent="0.2">
      <c r="A43" s="60" t="s">
        <v>254</v>
      </c>
      <c r="B43" s="114" t="s">
        <v>269</v>
      </c>
      <c r="C43" s="60"/>
      <c r="D43" s="27" t="s">
        <v>98</v>
      </c>
      <c r="E43" s="105"/>
      <c r="F43" s="71"/>
      <c r="G43" s="57"/>
      <c r="H43" s="61"/>
      <c r="I43" s="61"/>
      <c r="K43" s="76" t="s">
        <v>332</v>
      </c>
      <c r="L43" s="83" t="s">
        <v>82</v>
      </c>
    </row>
    <row r="44" spans="1:12" ht="20.100000000000001" customHeight="1" x14ac:dyDescent="0.2">
      <c r="A44" s="60" t="s">
        <v>255</v>
      </c>
      <c r="B44" s="75" t="s">
        <v>270</v>
      </c>
      <c r="C44" s="60" t="s">
        <v>335</v>
      </c>
      <c r="D44" s="27" t="s">
        <v>98</v>
      </c>
      <c r="E44" s="105" t="str">
        <f>VLOOKUP(Table2337[[#This Row],[Data]],K48:L49,2,0)</f>
        <v>0</v>
      </c>
      <c r="F44" s="76" t="s">
        <v>338</v>
      </c>
      <c r="G44" s="57" t="s">
        <v>67</v>
      </c>
      <c r="H44" s="61" t="s">
        <v>337</v>
      </c>
      <c r="I44" s="60" t="s">
        <v>406</v>
      </c>
      <c r="K44" s="76" t="s">
        <v>333</v>
      </c>
      <c r="L44" s="83" t="s">
        <v>83</v>
      </c>
    </row>
    <row r="45" spans="1:12" ht="20.100000000000001" customHeight="1" x14ac:dyDescent="0.2">
      <c r="A45" s="60" t="s">
        <v>317</v>
      </c>
      <c r="B45" s="75" t="s">
        <v>271</v>
      </c>
      <c r="C45" s="91" t="s">
        <v>408</v>
      </c>
      <c r="D45" s="27" t="s">
        <v>97</v>
      </c>
      <c r="E45" s="105"/>
      <c r="F45" s="71"/>
      <c r="G45" s="57"/>
      <c r="H45" s="61"/>
      <c r="I45" s="61"/>
      <c r="K45" s="76" t="s">
        <v>334</v>
      </c>
      <c r="L45" s="83" t="s">
        <v>85</v>
      </c>
    </row>
    <row r="46" spans="1:12" ht="20.100000000000001" customHeight="1" x14ac:dyDescent="0.15">
      <c r="A46" s="60" t="s">
        <v>318</v>
      </c>
      <c r="B46" s="75" t="s">
        <v>272</v>
      </c>
      <c r="C46" s="91" t="s">
        <v>408</v>
      </c>
      <c r="D46" s="27" t="s">
        <v>97</v>
      </c>
      <c r="E46" s="105"/>
      <c r="F46" s="71"/>
      <c r="G46" s="57"/>
      <c r="H46" s="61"/>
      <c r="I46" s="61"/>
    </row>
    <row r="47" spans="1:12" ht="20.100000000000001" customHeight="1" x14ac:dyDescent="0.15">
      <c r="A47" s="60" t="s">
        <v>319</v>
      </c>
      <c r="B47" s="114" t="s">
        <v>273</v>
      </c>
      <c r="C47" s="91" t="s">
        <v>408</v>
      </c>
      <c r="D47" s="27" t="s">
        <v>97</v>
      </c>
      <c r="E47" s="105"/>
      <c r="F47" s="71"/>
      <c r="G47" s="57"/>
      <c r="H47" s="61"/>
      <c r="I47" s="61"/>
      <c r="K47" s="75" t="s">
        <v>270</v>
      </c>
      <c r="L47" s="87" t="s">
        <v>74</v>
      </c>
    </row>
    <row r="48" spans="1:12" ht="20.100000000000001" customHeight="1" x14ac:dyDescent="0.2">
      <c r="A48" s="60" t="s">
        <v>320</v>
      </c>
      <c r="B48" s="75" t="s">
        <v>274</v>
      </c>
      <c r="C48" s="60" t="s">
        <v>344</v>
      </c>
      <c r="D48" s="27" t="s">
        <v>98</v>
      </c>
      <c r="E48" s="105" t="str">
        <f>VLOOKUP(Table2337[[#This Row],[Data]],Table19[],2,0)</f>
        <v>05</v>
      </c>
      <c r="F48" s="76" t="s">
        <v>347</v>
      </c>
      <c r="G48" s="57" t="s">
        <v>67</v>
      </c>
      <c r="H48" s="61" t="s">
        <v>339</v>
      </c>
      <c r="I48" s="60" t="s">
        <v>406</v>
      </c>
      <c r="K48" s="76" t="s">
        <v>335</v>
      </c>
      <c r="L48" s="83" t="s">
        <v>42</v>
      </c>
    </row>
    <row r="49" spans="1:12" ht="20.100000000000001" customHeight="1" x14ac:dyDescent="0.2">
      <c r="A49" s="60" t="s">
        <v>359</v>
      </c>
      <c r="B49" s="114" t="s">
        <v>275</v>
      </c>
      <c r="C49" s="85" t="s">
        <v>267</v>
      </c>
      <c r="D49" s="27" t="s">
        <v>97</v>
      </c>
      <c r="E49" s="105"/>
      <c r="F49" s="71"/>
      <c r="G49" s="57"/>
      <c r="H49" s="61"/>
      <c r="I49" s="61"/>
      <c r="K49" s="76" t="s">
        <v>336</v>
      </c>
      <c r="L49" s="83" t="s">
        <v>50</v>
      </c>
    </row>
    <row r="50" spans="1:12" ht="20.100000000000001" customHeight="1" x14ac:dyDescent="0.15">
      <c r="A50" s="60" t="s">
        <v>360</v>
      </c>
      <c r="B50" s="121" t="s">
        <v>345</v>
      </c>
      <c r="C50" s="62"/>
      <c r="D50" s="50"/>
      <c r="E50" s="125"/>
      <c r="F50" s="78"/>
      <c r="G50" s="63"/>
      <c r="H50" s="64"/>
      <c r="I50" s="64"/>
    </row>
    <row r="51" spans="1:12" ht="20.100000000000001" customHeight="1" x14ac:dyDescent="0.2">
      <c r="A51" s="60" t="s">
        <v>361</v>
      </c>
      <c r="B51" s="75" t="s">
        <v>346</v>
      </c>
      <c r="C51" s="60" t="s">
        <v>355</v>
      </c>
      <c r="D51" s="27" t="s">
        <v>98</v>
      </c>
      <c r="E51" s="105" t="str">
        <f>VLOOKUP(Table2337[[#This Row],[Data]],Table20[],2,0)</f>
        <v>0</v>
      </c>
      <c r="F51" s="76" t="s">
        <v>349</v>
      </c>
      <c r="G51" s="57" t="s">
        <v>66</v>
      </c>
      <c r="H51" s="60" t="s">
        <v>348</v>
      </c>
      <c r="I51" s="60" t="s">
        <v>406</v>
      </c>
      <c r="K51" s="75" t="s">
        <v>274</v>
      </c>
      <c r="L51" s="87" t="s">
        <v>74</v>
      </c>
    </row>
    <row r="52" spans="1:12" ht="20.100000000000001" customHeight="1" x14ac:dyDescent="0.2">
      <c r="A52" s="60" t="s">
        <v>363</v>
      </c>
      <c r="B52" s="123" t="s">
        <v>356</v>
      </c>
      <c r="C52" s="91" t="s">
        <v>408</v>
      </c>
      <c r="D52" s="36" t="s">
        <v>97</v>
      </c>
      <c r="E52" s="127"/>
      <c r="F52" s="89"/>
      <c r="G52" s="90"/>
      <c r="H52" s="88"/>
      <c r="I52" s="88"/>
      <c r="K52" s="76" t="s">
        <v>340</v>
      </c>
      <c r="L52" s="83" t="s">
        <v>112</v>
      </c>
    </row>
    <row r="53" spans="1:12" ht="20.100000000000001" customHeight="1" x14ac:dyDescent="0.2">
      <c r="A53" s="60" t="s">
        <v>364</v>
      </c>
      <c r="B53" s="123" t="s">
        <v>357</v>
      </c>
      <c r="C53" s="91" t="s">
        <v>408</v>
      </c>
      <c r="D53" s="36" t="s">
        <v>97</v>
      </c>
      <c r="E53" s="127"/>
      <c r="F53" s="89"/>
      <c r="G53" s="90"/>
      <c r="H53" s="88"/>
      <c r="I53" s="88"/>
      <c r="K53" s="76" t="s">
        <v>341</v>
      </c>
      <c r="L53" s="83" t="s">
        <v>113</v>
      </c>
    </row>
    <row r="54" spans="1:12" ht="20.100000000000001" customHeight="1" x14ac:dyDescent="0.2">
      <c r="A54" s="60" t="s">
        <v>365</v>
      </c>
      <c r="B54" s="123" t="s">
        <v>358</v>
      </c>
      <c r="C54" s="91" t="s">
        <v>408</v>
      </c>
      <c r="D54" s="36" t="s">
        <v>97</v>
      </c>
      <c r="E54" s="127"/>
      <c r="F54" s="89"/>
      <c r="G54" s="90"/>
      <c r="H54" s="88"/>
      <c r="I54" s="88"/>
      <c r="K54" s="76" t="s">
        <v>342</v>
      </c>
      <c r="L54" s="83" t="s">
        <v>114</v>
      </c>
    </row>
    <row r="55" spans="1:12" ht="20.100000000000001" customHeight="1" x14ac:dyDescent="0.2">
      <c r="A55" s="60" t="s">
        <v>366</v>
      </c>
      <c r="B55" s="121" t="s">
        <v>362</v>
      </c>
      <c r="C55" s="64"/>
      <c r="D55" s="50"/>
      <c r="E55" s="128"/>
      <c r="F55" s="78"/>
      <c r="G55" s="63"/>
      <c r="H55" s="64"/>
      <c r="I55" s="64"/>
      <c r="K55" s="76" t="s">
        <v>343</v>
      </c>
      <c r="L55" s="83" t="s">
        <v>115</v>
      </c>
    </row>
    <row r="56" spans="1:12" ht="20.100000000000001" customHeight="1" x14ac:dyDescent="0.2">
      <c r="A56" s="60" t="s">
        <v>367</v>
      </c>
      <c r="B56" s="114" t="s">
        <v>368</v>
      </c>
      <c r="C56" s="61"/>
      <c r="D56" s="27" t="s">
        <v>98</v>
      </c>
      <c r="E56" s="129"/>
      <c r="F56" s="71"/>
      <c r="G56" s="57"/>
      <c r="H56" s="61"/>
      <c r="I56" s="61"/>
      <c r="K56" s="76" t="s">
        <v>344</v>
      </c>
      <c r="L56" s="83" t="s">
        <v>116</v>
      </c>
    </row>
    <row r="57" spans="1:12" ht="20.100000000000001" customHeight="1" x14ac:dyDescent="0.15">
      <c r="A57" s="60" t="s">
        <v>410</v>
      </c>
      <c r="B57" s="114" t="s">
        <v>369</v>
      </c>
      <c r="C57" s="91" t="s">
        <v>408</v>
      </c>
      <c r="D57" s="27" t="s">
        <v>97</v>
      </c>
      <c r="E57" s="129"/>
      <c r="F57" s="71"/>
      <c r="G57" s="57"/>
      <c r="H57" s="61"/>
      <c r="I57" s="61"/>
    </row>
    <row r="58" spans="1:12" ht="20.100000000000001" customHeight="1" x14ac:dyDescent="0.15">
      <c r="A58" s="60" t="s">
        <v>411</v>
      </c>
      <c r="B58" s="114" t="s">
        <v>370</v>
      </c>
      <c r="C58" s="91" t="s">
        <v>408</v>
      </c>
      <c r="D58" s="27" t="s">
        <v>97</v>
      </c>
      <c r="E58" s="129"/>
      <c r="F58" s="71"/>
      <c r="G58" s="57"/>
      <c r="H58" s="61"/>
      <c r="I58" s="61"/>
      <c r="K58" s="75" t="s">
        <v>346</v>
      </c>
      <c r="L58" s="87" t="s">
        <v>74</v>
      </c>
    </row>
    <row r="59" spans="1:12" ht="20.100000000000001" customHeight="1" x14ac:dyDescent="0.2">
      <c r="A59" s="60" t="s">
        <v>412</v>
      </c>
      <c r="B59" s="114" t="s">
        <v>371</v>
      </c>
      <c r="C59" s="61"/>
      <c r="D59" s="27" t="s">
        <v>97</v>
      </c>
      <c r="E59" s="129"/>
      <c r="F59" s="71"/>
      <c r="G59" s="57"/>
      <c r="H59" s="61"/>
      <c r="I59" s="61"/>
      <c r="K59" s="76" t="s">
        <v>355</v>
      </c>
      <c r="L59" s="83" t="s">
        <v>42</v>
      </c>
    </row>
    <row r="60" spans="1:12" ht="20.100000000000001" customHeight="1" x14ac:dyDescent="0.2">
      <c r="A60" s="60" t="s">
        <v>413</v>
      </c>
      <c r="B60" s="77"/>
      <c r="C60" s="64"/>
      <c r="D60" s="50"/>
      <c r="E60" s="128"/>
      <c r="F60" s="78"/>
      <c r="G60" s="63"/>
      <c r="H60" s="64"/>
      <c r="I60" s="64"/>
      <c r="K60" s="76" t="s">
        <v>350</v>
      </c>
      <c r="L60" s="83" t="s">
        <v>50</v>
      </c>
    </row>
    <row r="61" spans="1:12" ht="20.100000000000001" customHeight="1" x14ac:dyDescent="0.2">
      <c r="K61" s="76" t="s">
        <v>351</v>
      </c>
      <c r="L61" s="83" t="s">
        <v>76</v>
      </c>
    </row>
    <row r="62" spans="1:12" ht="20.100000000000001" customHeight="1" x14ac:dyDescent="0.2">
      <c r="K62" s="76" t="s">
        <v>352</v>
      </c>
      <c r="L62" s="83" t="s">
        <v>77</v>
      </c>
    </row>
    <row r="63" spans="1:12" ht="20.100000000000001" customHeight="1" x14ac:dyDescent="0.2">
      <c r="K63" s="76" t="s">
        <v>353</v>
      </c>
      <c r="L63" s="83" t="s">
        <v>78</v>
      </c>
    </row>
    <row r="64" spans="1:12" ht="20.100000000000001" customHeight="1" x14ac:dyDescent="0.2">
      <c r="K64" s="76" t="s">
        <v>354</v>
      </c>
      <c r="L64" s="83" t="s">
        <v>79</v>
      </c>
    </row>
  </sheetData>
  <dataConsolidate/>
  <dataValidations count="12">
    <dataValidation type="list" allowBlank="1" showInputMessage="1" showErrorMessage="1" sqref="G3:G34 G38:G60">
      <formula1>FieldRef</formula1>
    </dataValidation>
    <dataValidation type="list" allowBlank="1" showInputMessage="1" showErrorMessage="1" sqref="D3:D60">
      <formula1>Field</formula1>
    </dataValidation>
    <dataValidation type="list" allowBlank="1" showInputMessage="1" showErrorMessage="1" sqref="C16">
      <formula1>$K$8:$K$9</formula1>
    </dataValidation>
    <dataValidation type="list" allowBlank="1" showInputMessage="1" showErrorMessage="1" sqref="C15">
      <formula1>$K$3:$K$5</formula1>
    </dataValidation>
    <dataValidation type="list" allowBlank="1" showInputMessage="1" showErrorMessage="1" sqref="C21">
      <formula1>$K$12:$K$14</formula1>
    </dataValidation>
    <dataValidation type="list" allowBlank="1" showInputMessage="1" showErrorMessage="1" sqref="C23">
      <formula1>$K$17:$K$21</formula1>
    </dataValidation>
    <dataValidation type="list" allowBlank="1" showInputMessage="1" showErrorMessage="1" sqref="C24">
      <formula1>$K$24:$K$26</formula1>
    </dataValidation>
    <dataValidation type="list" allowBlank="1" showInputMessage="1" showErrorMessage="1" sqref="C25">
      <formula1>$K$29:$K$33</formula1>
    </dataValidation>
    <dataValidation type="list" allowBlank="1" showInputMessage="1" showErrorMessage="1" sqref="C39">
      <formula1>$K$36:$K$45</formula1>
    </dataValidation>
    <dataValidation type="list" allowBlank="1" showInputMessage="1" showErrorMessage="1" sqref="C44">
      <formula1>$K$48:$K$49</formula1>
    </dataValidation>
    <dataValidation type="list" allowBlank="1" showInputMessage="1" showErrorMessage="1" sqref="C48">
      <formula1>$K$52:$K$56</formula1>
    </dataValidation>
    <dataValidation type="list" allowBlank="1" showInputMessage="1" showErrorMessage="1" sqref="C51">
      <formula1>$K$59:$K$64</formula1>
    </dataValidation>
  </dataValidations>
  <pageMargins left="0.7" right="0.7" top="0.75" bottom="0.75" header="0.3" footer="0.3"/>
  <pageSetup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ISIC!$A$3:$A$8</xm:f>
          </x14:formula1>
          <xm:sqref>C34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zoomScale="55" zoomScaleNormal="55" workbookViewId="0">
      <selection activeCell="A2" sqref="A2:A7"/>
    </sheetView>
  </sheetViews>
  <sheetFormatPr defaultRowHeight="20.100000000000001" customHeight="1" x14ac:dyDescent="0.2"/>
  <cols>
    <col min="1" max="1" width="22.28515625" bestFit="1" customWidth="1"/>
    <col min="2" max="2" width="4.42578125" bestFit="1" customWidth="1"/>
    <col min="3" max="3" width="41" bestFit="1" customWidth="1"/>
    <col min="4" max="4" width="15.42578125" bestFit="1" customWidth="1"/>
    <col min="5" max="5" width="10.85546875" bestFit="1" customWidth="1"/>
    <col min="6" max="6" width="6.28515625" bestFit="1" customWidth="1"/>
    <col min="7" max="7" width="75.28515625" bestFit="1" customWidth="1"/>
    <col min="8" max="8" width="52.42578125" bestFit="1" customWidth="1"/>
    <col min="9" max="9" width="47.140625" bestFit="1" customWidth="1"/>
    <col min="10" max="10" width="16.42578125" bestFit="1" customWidth="1"/>
    <col min="11" max="11" width="11.85546875" bestFit="1" customWidth="1"/>
    <col min="12" max="12" width="7.28515625" bestFit="1" customWidth="1"/>
    <col min="13" max="13" width="75.28515625" bestFit="1" customWidth="1"/>
    <col min="14" max="14" width="42.140625" bestFit="1" customWidth="1"/>
    <col min="15" max="15" width="30.42578125" bestFit="1" customWidth="1"/>
    <col min="16" max="16" width="16.42578125" bestFit="1" customWidth="1"/>
    <col min="17" max="17" width="11.85546875" bestFit="1" customWidth="1"/>
    <col min="18" max="18" width="7.28515625" bestFit="1" customWidth="1"/>
    <col min="19" max="19" width="75.28515625" bestFit="1" customWidth="1"/>
    <col min="20" max="20" width="9.28515625" bestFit="1" customWidth="1"/>
  </cols>
  <sheetData>
    <row r="2" spans="1:20" ht="20.100000000000001" customHeight="1" x14ac:dyDescent="0.2">
      <c r="A2" s="86" t="s">
        <v>416</v>
      </c>
      <c r="B2" s="83" t="s">
        <v>377</v>
      </c>
      <c r="C2" s="83" t="s">
        <v>47</v>
      </c>
      <c r="D2" s="83" t="s">
        <v>65</v>
      </c>
      <c r="E2" s="83" t="s">
        <v>52</v>
      </c>
      <c r="F2" s="83" t="s">
        <v>48</v>
      </c>
      <c r="G2" s="83" t="s">
        <v>378</v>
      </c>
      <c r="H2" s="83" t="s">
        <v>379</v>
      </c>
      <c r="I2" s="105" t="s">
        <v>392</v>
      </c>
      <c r="J2" s="105" t="s">
        <v>385</v>
      </c>
      <c r="K2" s="106" t="s">
        <v>386</v>
      </c>
      <c r="L2" s="105" t="s">
        <v>390</v>
      </c>
      <c r="M2" s="105" t="s">
        <v>388</v>
      </c>
      <c r="N2" s="105" t="s">
        <v>389</v>
      </c>
      <c r="O2" s="105" t="s">
        <v>394</v>
      </c>
      <c r="P2" s="105" t="s">
        <v>395</v>
      </c>
      <c r="Q2" s="105" t="s">
        <v>396</v>
      </c>
      <c r="R2" s="105" t="s">
        <v>387</v>
      </c>
      <c r="S2" s="105" t="s">
        <v>397</v>
      </c>
      <c r="T2" s="105" t="s">
        <v>393</v>
      </c>
    </row>
    <row r="3" spans="1:20" ht="20.100000000000001" customHeight="1" x14ac:dyDescent="0.2">
      <c r="A3" s="84" t="s">
        <v>309</v>
      </c>
      <c r="B3" s="83" t="s">
        <v>50</v>
      </c>
      <c r="C3" s="98" t="s">
        <v>374</v>
      </c>
      <c r="D3" s="94" t="s">
        <v>66</v>
      </c>
      <c r="E3" s="99" t="s">
        <v>376</v>
      </c>
      <c r="F3" s="99">
        <v>3</v>
      </c>
      <c r="G3" s="100" t="s">
        <v>375</v>
      </c>
      <c r="H3" s="101" t="s">
        <v>380</v>
      </c>
      <c r="I3" s="103" t="s">
        <v>381</v>
      </c>
      <c r="J3" s="104" t="s">
        <v>66</v>
      </c>
      <c r="K3" s="103" t="s">
        <v>382</v>
      </c>
      <c r="L3" s="103" t="s">
        <v>383</v>
      </c>
      <c r="M3" s="103" t="s">
        <v>391</v>
      </c>
      <c r="N3" s="103" t="s">
        <v>384</v>
      </c>
      <c r="O3" s="107" t="s">
        <v>398</v>
      </c>
      <c r="P3" s="95" t="s">
        <v>66</v>
      </c>
      <c r="Q3" s="107" t="s">
        <v>399</v>
      </c>
      <c r="R3" s="107" t="s">
        <v>400</v>
      </c>
      <c r="S3" s="107" t="s">
        <v>401</v>
      </c>
      <c r="T3" s="107" t="s">
        <v>406</v>
      </c>
    </row>
    <row r="4" spans="1:20" ht="20.100000000000001" customHeight="1" x14ac:dyDescent="0.2">
      <c r="A4" s="84" t="s">
        <v>310</v>
      </c>
      <c r="B4" s="83" t="s">
        <v>76</v>
      </c>
      <c r="C4" s="98" t="s">
        <v>402</v>
      </c>
      <c r="D4" s="94" t="s">
        <v>66</v>
      </c>
      <c r="E4" s="99" t="s">
        <v>376</v>
      </c>
      <c r="F4" s="98" t="s">
        <v>79</v>
      </c>
      <c r="G4" s="100" t="s">
        <v>375</v>
      </c>
      <c r="H4" s="101" t="s">
        <v>380</v>
      </c>
      <c r="I4" s="102" t="s">
        <v>403</v>
      </c>
      <c r="J4" s="104" t="s">
        <v>66</v>
      </c>
      <c r="K4" s="103" t="s">
        <v>382</v>
      </c>
      <c r="L4" s="102" t="s">
        <v>83</v>
      </c>
      <c r="M4" s="103" t="s">
        <v>391</v>
      </c>
      <c r="N4" s="103" t="s">
        <v>384</v>
      </c>
      <c r="O4" s="108" t="s">
        <v>404</v>
      </c>
      <c r="P4" s="95" t="s">
        <v>66</v>
      </c>
      <c r="Q4" s="107" t="s">
        <v>399</v>
      </c>
      <c r="R4" s="108" t="s">
        <v>405</v>
      </c>
      <c r="S4" s="107" t="s">
        <v>401</v>
      </c>
      <c r="T4" s="107" t="s">
        <v>406</v>
      </c>
    </row>
    <row r="5" spans="1:20" ht="20.100000000000001" customHeight="1" x14ac:dyDescent="0.2">
      <c r="A5" s="84" t="s">
        <v>311</v>
      </c>
      <c r="B5" s="83" t="s">
        <v>77</v>
      </c>
      <c r="C5" s="98" t="s">
        <v>414</v>
      </c>
      <c r="D5" s="94" t="s">
        <v>66</v>
      </c>
      <c r="E5" s="99" t="s">
        <v>376</v>
      </c>
      <c r="F5" s="98" t="s">
        <v>415</v>
      </c>
      <c r="G5" s="100" t="s">
        <v>375</v>
      </c>
      <c r="H5" s="101" t="s">
        <v>380</v>
      </c>
      <c r="I5" s="102" t="s">
        <v>417</v>
      </c>
      <c r="J5" s="104" t="s">
        <v>66</v>
      </c>
      <c r="K5" s="103" t="s">
        <v>382</v>
      </c>
      <c r="L5" s="102" t="s">
        <v>418</v>
      </c>
      <c r="M5" s="103" t="s">
        <v>391</v>
      </c>
      <c r="N5" s="103" t="s">
        <v>384</v>
      </c>
      <c r="O5" s="108" t="s">
        <v>419</v>
      </c>
      <c r="P5" s="95" t="s">
        <v>66</v>
      </c>
      <c r="Q5" s="107" t="s">
        <v>399</v>
      </c>
      <c r="R5" s="108" t="s">
        <v>420</v>
      </c>
      <c r="S5" s="107" t="s">
        <v>401</v>
      </c>
      <c r="T5" s="107" t="s">
        <v>406</v>
      </c>
    </row>
    <row r="6" spans="1:20" ht="20.100000000000001" customHeight="1" x14ac:dyDescent="0.2">
      <c r="A6" s="84" t="s">
        <v>312</v>
      </c>
      <c r="B6" s="83" t="s">
        <v>78</v>
      </c>
      <c r="C6" s="98" t="s">
        <v>421</v>
      </c>
      <c r="D6" s="94" t="s">
        <v>66</v>
      </c>
      <c r="E6" s="99" t="s">
        <v>376</v>
      </c>
      <c r="F6" s="98" t="s">
        <v>426</v>
      </c>
      <c r="G6" s="100" t="s">
        <v>375</v>
      </c>
      <c r="H6" s="101" t="s">
        <v>380</v>
      </c>
      <c r="I6" s="102" t="s">
        <v>422</v>
      </c>
      <c r="J6" s="104" t="s">
        <v>66</v>
      </c>
      <c r="K6" s="103" t="s">
        <v>382</v>
      </c>
      <c r="L6" s="102" t="s">
        <v>425</v>
      </c>
      <c r="M6" s="103" t="s">
        <v>391</v>
      </c>
      <c r="N6" s="103" t="s">
        <v>384</v>
      </c>
      <c r="O6" s="108" t="s">
        <v>423</v>
      </c>
      <c r="P6" s="95" t="s">
        <v>66</v>
      </c>
      <c r="Q6" s="107" t="s">
        <v>399</v>
      </c>
      <c r="R6" s="108" t="s">
        <v>424</v>
      </c>
      <c r="S6" s="107" t="s">
        <v>401</v>
      </c>
      <c r="T6" s="107" t="s">
        <v>406</v>
      </c>
    </row>
    <row r="7" spans="1:20" ht="20.100000000000001" customHeight="1" x14ac:dyDescent="0.2">
      <c r="A7" s="84" t="s">
        <v>313</v>
      </c>
      <c r="B7" s="83" t="s">
        <v>79</v>
      </c>
      <c r="C7" s="98" t="s">
        <v>427</v>
      </c>
      <c r="D7" s="94" t="s">
        <v>66</v>
      </c>
      <c r="E7" s="99" t="s">
        <v>376</v>
      </c>
      <c r="F7" s="98" t="s">
        <v>428</v>
      </c>
      <c r="G7" s="100" t="s">
        <v>375</v>
      </c>
      <c r="H7" s="101" t="s">
        <v>380</v>
      </c>
      <c r="I7" s="102" t="s">
        <v>429</v>
      </c>
      <c r="J7" s="104" t="s">
        <v>66</v>
      </c>
      <c r="K7" s="103" t="s">
        <v>382</v>
      </c>
      <c r="L7" s="102" t="s">
        <v>430</v>
      </c>
      <c r="M7" s="103" t="s">
        <v>391</v>
      </c>
      <c r="N7" s="103" t="s">
        <v>384</v>
      </c>
      <c r="O7" s="108" t="s">
        <v>431</v>
      </c>
      <c r="P7" s="95" t="s">
        <v>66</v>
      </c>
      <c r="Q7" s="107" t="s">
        <v>399</v>
      </c>
      <c r="R7" s="108" t="s">
        <v>432</v>
      </c>
      <c r="S7" s="107" t="s">
        <v>401</v>
      </c>
      <c r="T7" s="107" t="s">
        <v>406</v>
      </c>
    </row>
    <row r="8" spans="1:20" ht="20.100000000000001" customHeight="1" x14ac:dyDescent="0.2">
      <c r="A8" s="84" t="s">
        <v>314</v>
      </c>
      <c r="B8" s="83" t="s">
        <v>80</v>
      </c>
      <c r="C8" s="98" t="s">
        <v>433</v>
      </c>
      <c r="D8" s="94" t="s">
        <v>66</v>
      </c>
      <c r="E8" s="99" t="s">
        <v>376</v>
      </c>
      <c r="F8" s="98" t="s">
        <v>434</v>
      </c>
      <c r="G8" s="100" t="s">
        <v>375</v>
      </c>
      <c r="H8" s="101" t="s">
        <v>380</v>
      </c>
      <c r="I8" s="102" t="s">
        <v>435</v>
      </c>
      <c r="J8" s="104" t="s">
        <v>66</v>
      </c>
      <c r="K8" s="103" t="s">
        <v>382</v>
      </c>
      <c r="L8" s="102" t="s">
        <v>436</v>
      </c>
      <c r="M8" s="103" t="s">
        <v>391</v>
      </c>
      <c r="N8" s="103" t="s">
        <v>384</v>
      </c>
      <c r="O8" s="108" t="s">
        <v>437</v>
      </c>
      <c r="P8" s="95" t="s">
        <v>66</v>
      </c>
      <c r="Q8" s="107" t="s">
        <v>399</v>
      </c>
      <c r="R8" s="108" t="s">
        <v>438</v>
      </c>
      <c r="S8" s="107" t="s">
        <v>401</v>
      </c>
      <c r="T8" s="107" t="s">
        <v>406</v>
      </c>
    </row>
  </sheetData>
  <dataValidations count="1">
    <dataValidation type="list" allowBlank="1" showInputMessage="1" showErrorMessage="1" sqref="D3:D8 J3:J8 P3:P8">
      <formula1>FieldRef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2" sqref="C12"/>
    </sheetView>
  </sheetViews>
  <sheetFormatPr defaultRowHeight="20.100000000000001" customHeight="1" x14ac:dyDescent="0.2"/>
  <cols>
    <col min="1" max="1" width="12.140625" style="10" customWidth="1"/>
    <col min="2" max="2" width="9.140625" style="10"/>
    <col min="3" max="3" width="11.85546875" style="10" bestFit="1" customWidth="1"/>
    <col min="4" max="4" width="9.140625" style="10"/>
    <col min="5" max="5" width="9.85546875" style="10" customWidth="1"/>
    <col min="6" max="16384" width="9.140625" style="10"/>
  </cols>
  <sheetData>
    <row r="1" spans="1:8" ht="20.100000000000001" customHeight="1" x14ac:dyDescent="0.2">
      <c r="A1" s="10" t="s">
        <v>102</v>
      </c>
      <c r="C1" s="10" t="s">
        <v>103</v>
      </c>
      <c r="E1" s="10" t="s">
        <v>450</v>
      </c>
    </row>
    <row r="2" spans="1:8" ht="20.100000000000001" customHeight="1" x14ac:dyDescent="0.2">
      <c r="A2" s="10" t="s">
        <v>448</v>
      </c>
      <c r="C2" s="10" t="s">
        <v>66</v>
      </c>
      <c r="E2" s="10" t="s">
        <v>441</v>
      </c>
    </row>
    <row r="4" spans="1:8" ht="20.100000000000001" customHeight="1" x14ac:dyDescent="0.2">
      <c r="A4" s="10" t="s">
        <v>104</v>
      </c>
      <c r="C4" s="10" t="s">
        <v>105</v>
      </c>
      <c r="E4" s="10" t="s">
        <v>449</v>
      </c>
    </row>
    <row r="5" spans="1:8" ht="20.100000000000001" customHeight="1" x14ac:dyDescent="0.2">
      <c r="A5" s="11" t="s">
        <v>448</v>
      </c>
      <c r="C5" s="10" t="s">
        <v>66</v>
      </c>
      <c r="E5" s="155" t="s">
        <v>442</v>
      </c>
    </row>
    <row r="6" spans="1:8" ht="20.100000000000001" customHeight="1" x14ac:dyDescent="0.2">
      <c r="A6" s="10" t="s">
        <v>444</v>
      </c>
      <c r="C6" s="10" t="s">
        <v>67</v>
      </c>
      <c r="E6" s="156" t="s">
        <v>441</v>
      </c>
    </row>
    <row r="7" spans="1:8" ht="20.100000000000001" customHeight="1" x14ac:dyDescent="0.2">
      <c r="A7" s="10" t="s">
        <v>445</v>
      </c>
      <c r="C7" s="10" t="s">
        <v>101</v>
      </c>
    </row>
    <row r="8" spans="1:8" ht="20.100000000000001" customHeight="1" x14ac:dyDescent="0.2">
      <c r="A8" s="10" t="s">
        <v>446</v>
      </c>
      <c r="C8" s="10" t="s">
        <v>453</v>
      </c>
    </row>
    <row r="9" spans="1:8" ht="20.100000000000001" customHeight="1" x14ac:dyDescent="0.2">
      <c r="A9" s="10" t="s">
        <v>447</v>
      </c>
    </row>
    <row r="10" spans="1:8" ht="20.100000000000001" customHeight="1" x14ac:dyDescent="0.2">
      <c r="A10" s="10" t="s">
        <v>458</v>
      </c>
      <c r="E10" s="24"/>
      <c r="F10" s="24"/>
      <c r="G10" s="24"/>
      <c r="H10" s="24"/>
    </row>
    <row r="11" spans="1:8" ht="20.100000000000001" customHeight="1" x14ac:dyDescent="0.2">
      <c r="A11" s="162" t="s">
        <v>459</v>
      </c>
      <c r="E11" s="24"/>
      <c r="F11" s="159"/>
      <c r="G11" s="24"/>
      <c r="H11" s="24"/>
    </row>
    <row r="12" spans="1:8" ht="20.100000000000001" customHeight="1" x14ac:dyDescent="0.2">
      <c r="E12" s="24"/>
      <c r="F12" s="24"/>
      <c r="G12" s="24"/>
      <c r="H12" s="24"/>
    </row>
    <row r="13" spans="1:8" ht="20.100000000000001" customHeight="1" x14ac:dyDescent="0.2">
      <c r="E13" s="24"/>
      <c r="F13" s="24"/>
      <c r="G13" s="24"/>
      <c r="H13" s="24"/>
    </row>
  </sheetData>
  <dataValidations count="3">
    <dataValidation type="list" allowBlank="1" showInputMessage="1" showErrorMessage="1" sqref="C2">
      <formula1>FieldRef</formula1>
    </dataValidation>
    <dataValidation type="list" allowBlank="1" showInputMessage="1" showErrorMessage="1" sqref="A2">
      <formula1>Field</formula1>
    </dataValidation>
    <dataValidation type="list" allowBlank="1" showInputMessage="1" showErrorMessage="1" sqref="E2 F11">
      <formula1>$E$5:$E$6</formula1>
    </dataValidation>
  </dataValidation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login</vt:lpstr>
      <vt:lpstr>register_csm</vt:lpstr>
      <vt:lpstr>register_com</vt:lpstr>
      <vt:lpstr>loan_add</vt:lpstr>
      <vt:lpstr>loan_config</vt:lpstr>
      <vt:lpstr>ISIC</vt:lpstr>
      <vt:lpstr>ext</vt:lpstr>
      <vt:lpstr>register_com!Field</vt:lpstr>
      <vt:lpstr>register_csm!Field</vt:lpstr>
      <vt:lpstr>Field</vt:lpstr>
      <vt:lpstr>register_com!FieldRef</vt:lpstr>
      <vt:lpstr>register_csm!FieldRef</vt:lpstr>
      <vt:lpstr>FieldRef</vt:lpstr>
      <vt:lpstr>sdasd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Omsub Sukkhee</dc:creator>
  <cp:lastModifiedBy>EthanHuntTB1</cp:lastModifiedBy>
  <dcterms:created xsi:type="dcterms:W3CDTF">2015-09-07T02:35:54Z</dcterms:created>
  <dcterms:modified xsi:type="dcterms:W3CDTF">2015-09-14T10:18:02Z</dcterms:modified>
</cp:coreProperties>
</file>