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EISON\TRABAJO\MC STORE\DOCUMENTOS\INVENTARIO\"/>
    </mc:Choice>
  </mc:AlternateContent>
  <bookViews>
    <workbookView xWindow="0" yWindow="0" windowWidth="19200" windowHeight="8235" activeTab="3"/>
  </bookViews>
  <sheets>
    <sheet name="INV BISUTERIA" sheetId="8" r:id="rId1"/>
    <sheet name="COSTOS-FIJO" sheetId="3" r:id="rId2"/>
    <sheet name="INV RBCG" sheetId="2" r:id="rId3"/>
    <sheet name="VENTAS" sheetId="1" r:id="rId4"/>
    <sheet name="$" sheetId="6" r:id="rId5"/>
    <sheet name="REF" sheetId="4" r:id="rId6"/>
    <sheet name="CLIENTES" sheetId="7" r:id="rId7"/>
  </sheets>
  <definedNames>
    <definedName name="_xlnm._FilterDatabase" localSheetId="1" hidden="1">'COSTOS-FIJO'!$A$1:$E$16</definedName>
    <definedName name="_xlnm._FilterDatabase" localSheetId="0" hidden="1">'INV BISUTERIA'!$A$2:$I$100</definedName>
    <definedName name="_xlnm._FilterDatabase" localSheetId="2" hidden="1">'INV RBCG'!$B$2:$I$2</definedName>
    <definedName name="_xlnm._FilterDatabase" localSheetId="5" hidden="1">REF!$A$1:$B$1</definedName>
    <definedName name="_xlnm._FilterDatabase" localSheetId="3" hidden="1">VENTAS!$A$2:$O$2</definedName>
    <definedName name="COSTO_ARETES">'COSTOS-FIJO'!$D$11</definedName>
    <definedName name="COSTO_RELOJES">'COSTOS-FIJO'!$H$5</definedName>
    <definedName name="COSTO_TEXTILES">'COSTOS-FIJO'!$D$26</definedName>
    <definedName name="MARGEN_PRENDAS">'INV RBCG'!$L$3</definedName>
    <definedName name="ref">'INV RBCG'!$C:$D</definedName>
  </definedNames>
  <calcPr calcId="152511"/>
</workbook>
</file>

<file path=xl/calcChain.xml><?xml version="1.0" encoding="utf-8"?>
<calcChain xmlns="http://schemas.openxmlformats.org/spreadsheetml/2006/main">
  <c r="G161" i="1" l="1"/>
  <c r="J155" i="2" l="1"/>
  <c r="I155" i="2"/>
  <c r="E154" i="3"/>
  <c r="J154" i="2"/>
  <c r="I154" i="2"/>
  <c r="E153" i="3"/>
  <c r="J153" i="2"/>
  <c r="I153" i="2"/>
  <c r="E152" i="3"/>
  <c r="J152" i="2"/>
  <c r="I152" i="2"/>
  <c r="E151" i="3"/>
  <c r="J151" i="2"/>
  <c r="I151" i="2"/>
  <c r="E150" i="3"/>
  <c r="G157" i="6" l="1"/>
  <c r="D157" i="6"/>
  <c r="A157" i="6"/>
  <c r="G160" i="1" l="1"/>
  <c r="I146" i="2"/>
  <c r="G159" i="1"/>
  <c r="G158" i="1"/>
  <c r="N23" i="8" l="1"/>
  <c r="G157" i="1" l="1"/>
  <c r="G156" i="1" l="1"/>
  <c r="G155" i="1"/>
  <c r="G154" i="1"/>
  <c r="J150" i="2" l="1"/>
  <c r="I150" i="2"/>
  <c r="E149" i="3"/>
  <c r="J149" i="2"/>
  <c r="I149" i="2"/>
  <c r="E148" i="3"/>
  <c r="J148" i="2"/>
  <c r="I148" i="2"/>
  <c r="E147" i="3"/>
  <c r="J147" i="2"/>
  <c r="I147" i="2"/>
  <c r="E146" i="3"/>
  <c r="E145" i="3"/>
  <c r="G153" i="1" l="1"/>
  <c r="G152" i="1"/>
  <c r="G151" i="1"/>
  <c r="J145" i="2" l="1"/>
  <c r="I145" i="2"/>
  <c r="H145" i="2"/>
  <c r="E144" i="3"/>
  <c r="I144" i="2"/>
  <c r="J144" i="2"/>
  <c r="J143" i="2"/>
  <c r="E143" i="3"/>
  <c r="I143" i="2"/>
  <c r="E142" i="3"/>
  <c r="J142" i="2"/>
  <c r="I142" i="2"/>
  <c r="E141" i="3"/>
  <c r="J141" i="2"/>
  <c r="I141" i="2"/>
  <c r="H141" i="2"/>
  <c r="E140" i="3"/>
  <c r="J140" i="2"/>
  <c r="I140" i="2"/>
  <c r="E139" i="3"/>
  <c r="J139" i="2"/>
  <c r="I139" i="2"/>
  <c r="H152" i="2"/>
  <c r="H153" i="2"/>
  <c r="H154" i="2"/>
  <c r="H155" i="2"/>
  <c r="H156" i="2"/>
  <c r="H157" i="2"/>
  <c r="H158" i="2"/>
  <c r="H140" i="2"/>
  <c r="H142" i="2"/>
  <c r="H143" i="2"/>
  <c r="H144" i="2"/>
  <c r="H146" i="2"/>
  <c r="J146" i="2" s="1"/>
  <c r="H147" i="2"/>
  <c r="H148" i="2"/>
  <c r="H149" i="2"/>
  <c r="H150" i="2"/>
  <c r="H151" i="2"/>
  <c r="H139" i="2"/>
  <c r="E138" i="3"/>
  <c r="J138" i="2"/>
  <c r="I138" i="2"/>
  <c r="E137" i="3"/>
  <c r="J137" i="2"/>
  <c r="I137" i="2"/>
  <c r="E136" i="3"/>
  <c r="I136" i="2"/>
  <c r="J136" i="2"/>
  <c r="E135" i="3"/>
  <c r="G150" i="1"/>
  <c r="G149" i="1"/>
  <c r="G148" i="1" l="1"/>
  <c r="G147" i="1"/>
  <c r="J135" i="2"/>
  <c r="I135" i="2"/>
  <c r="E134" i="3"/>
  <c r="I134" i="2"/>
  <c r="J134" i="2"/>
  <c r="E133" i="3"/>
  <c r="J133" i="2"/>
  <c r="I133" i="2"/>
  <c r="E132" i="3"/>
  <c r="G146" i="1" l="1"/>
  <c r="G145" i="1"/>
  <c r="G144" i="1"/>
  <c r="G143" i="1"/>
  <c r="J132" i="2" l="1"/>
  <c r="I132" i="2"/>
  <c r="E131" i="3"/>
  <c r="G142" i="1" l="1"/>
  <c r="G141" i="1" l="1"/>
  <c r="G140" i="1"/>
  <c r="G139" i="1"/>
  <c r="G138" i="1" l="1"/>
  <c r="J131" i="2"/>
  <c r="I131" i="2"/>
  <c r="E130" i="3"/>
  <c r="I130" i="2"/>
  <c r="J130" i="2"/>
  <c r="E129" i="3"/>
  <c r="H130" i="2" s="1"/>
  <c r="J129" i="2"/>
  <c r="I129" i="2"/>
  <c r="E128" i="3"/>
  <c r="J128" i="2"/>
  <c r="I128" i="2"/>
  <c r="E127" i="3"/>
  <c r="J127" i="2"/>
  <c r="I127" i="2"/>
  <c r="E126" i="3"/>
  <c r="H129" i="2"/>
  <c r="H131" i="2"/>
  <c r="H132" i="2"/>
  <c r="H133" i="2"/>
  <c r="H134" i="2"/>
  <c r="H135" i="2"/>
  <c r="H136" i="2"/>
  <c r="H137" i="2"/>
  <c r="H138" i="2"/>
  <c r="J126" i="2"/>
  <c r="I126" i="2"/>
  <c r="E125" i="3"/>
  <c r="I116" i="2"/>
  <c r="J125" i="2" l="1"/>
  <c r="I125" i="2"/>
  <c r="E124" i="3"/>
  <c r="G137" i="1"/>
  <c r="G136" i="1"/>
  <c r="G135" i="1" l="1"/>
  <c r="G134" i="1"/>
  <c r="J124" i="2"/>
  <c r="I124" i="2"/>
  <c r="E123" i="3"/>
  <c r="D123" i="3"/>
  <c r="J123" i="2"/>
  <c r="I123" i="2"/>
  <c r="H125" i="2"/>
  <c r="H126" i="2"/>
  <c r="H127" i="2"/>
  <c r="H128" i="2"/>
  <c r="H123" i="2"/>
  <c r="H124" i="2"/>
  <c r="E122" i="3"/>
  <c r="J122" i="2" l="1"/>
  <c r="I122" i="2"/>
  <c r="E121" i="3"/>
  <c r="J121" i="2"/>
  <c r="I121" i="2"/>
  <c r="E120" i="3"/>
  <c r="J120" i="2"/>
  <c r="I120" i="2"/>
  <c r="E119" i="3"/>
  <c r="I119" i="2"/>
  <c r="G133" i="1" l="1"/>
  <c r="G132" i="1"/>
  <c r="G131" i="1"/>
  <c r="G130" i="1" l="1"/>
  <c r="G129" i="1"/>
  <c r="N129" i="1" s="1"/>
  <c r="G128" i="1"/>
  <c r="G127" i="1"/>
  <c r="N127" i="1" s="1"/>
  <c r="J119" i="2"/>
  <c r="E118" i="3"/>
  <c r="J118" i="2"/>
  <c r="I118" i="2"/>
  <c r="E117" i="3"/>
  <c r="J117" i="2"/>
  <c r="I117" i="2"/>
  <c r="E116" i="3"/>
  <c r="J116" i="2"/>
  <c r="E115" i="3"/>
  <c r="J115" i="2"/>
  <c r="I115" i="2"/>
  <c r="E114" i="3"/>
  <c r="E113" i="3"/>
  <c r="H114" i="2"/>
  <c r="I114" i="2"/>
  <c r="J114" i="2"/>
  <c r="G126" i="1"/>
  <c r="N126" i="1" s="1"/>
  <c r="E112" i="3"/>
  <c r="H113" i="2"/>
  <c r="I113" i="2"/>
  <c r="J113" i="2"/>
  <c r="E111" i="3"/>
  <c r="H112" i="2"/>
  <c r="I112" i="2"/>
  <c r="J112" i="2"/>
  <c r="G125" i="1"/>
  <c r="E110" i="3"/>
  <c r="H111" i="2"/>
  <c r="I111" i="2"/>
  <c r="J111" i="2"/>
  <c r="G124" i="1"/>
  <c r="N124" i="1" s="1"/>
  <c r="E109" i="3"/>
  <c r="H110" i="2"/>
  <c r="I110" i="2"/>
  <c r="J110" i="2"/>
  <c r="G123" i="1"/>
  <c r="G122" i="1"/>
  <c r="E108" i="3"/>
  <c r="H109" i="2"/>
  <c r="I109" i="2"/>
  <c r="J109" i="2"/>
  <c r="E107" i="3"/>
  <c r="H108" i="2"/>
  <c r="I108" i="2"/>
  <c r="J108" i="2"/>
  <c r="E106" i="3"/>
  <c r="H107" i="2"/>
  <c r="I107" i="2"/>
  <c r="J107" i="2"/>
  <c r="H115" i="2"/>
  <c r="H116" i="2"/>
  <c r="H117" i="2"/>
  <c r="H118" i="2"/>
  <c r="H119" i="2"/>
  <c r="H120" i="2"/>
  <c r="H121" i="2"/>
  <c r="H122" i="2"/>
  <c r="G121" i="1"/>
  <c r="G120" i="1"/>
  <c r="G119" i="1"/>
  <c r="G118" i="1"/>
  <c r="N118" i="1" s="1"/>
  <c r="D105" i="3"/>
  <c r="E105" i="3"/>
  <c r="H106" i="2"/>
  <c r="I106" i="2"/>
  <c r="J106" i="2"/>
  <c r="D104" i="3"/>
  <c r="E104" i="3"/>
  <c r="H105" i="2"/>
  <c r="I105" i="2"/>
  <c r="J105" i="2"/>
  <c r="D103" i="3"/>
  <c r="E103" i="3"/>
  <c r="H104" i="2"/>
  <c r="I104" i="2"/>
  <c r="J104" i="2"/>
  <c r="G117" i="1"/>
  <c r="N117" i="1" s="1"/>
  <c r="G116" i="1"/>
  <c r="N116" i="1" s="1"/>
  <c r="E102" i="3"/>
  <c r="H103" i="2"/>
  <c r="I103" i="2"/>
  <c r="J103" i="2"/>
  <c r="D101" i="3"/>
  <c r="E101" i="3"/>
  <c r="H102" i="2"/>
  <c r="I102" i="2"/>
  <c r="J102" i="2"/>
  <c r="G115" i="1"/>
  <c r="G114" i="1"/>
  <c r="N114" i="1" s="1"/>
  <c r="G113" i="1"/>
  <c r="G112" i="1"/>
  <c r="N112" i="1" s="1"/>
  <c r="G111" i="1"/>
  <c r="E100" i="3"/>
  <c r="H101" i="2"/>
  <c r="I101" i="2"/>
  <c r="J101" i="2"/>
  <c r="D99" i="3"/>
  <c r="E99" i="3"/>
  <c r="H100" i="2"/>
  <c r="I100" i="2"/>
  <c r="J100" i="2"/>
  <c r="D98" i="3"/>
  <c r="E98" i="3"/>
  <c r="H99" i="2"/>
  <c r="I99" i="2"/>
  <c r="J99" i="2"/>
  <c r="D97" i="3"/>
  <c r="E97" i="3"/>
  <c r="H98" i="2"/>
  <c r="I98" i="2"/>
  <c r="J98" i="2"/>
  <c r="G60" i="1"/>
  <c r="N60" i="1" s="1"/>
  <c r="G77" i="1"/>
  <c r="N77" i="1" s="1"/>
  <c r="N111" i="1"/>
  <c r="G55" i="1"/>
  <c r="N55" i="1" s="1"/>
  <c r="G58" i="1"/>
  <c r="N58" i="1" s="1"/>
  <c r="G59" i="1"/>
  <c r="N59" i="1" s="1"/>
  <c r="G73" i="1"/>
  <c r="N73" i="1" s="1"/>
  <c r="G80" i="1"/>
  <c r="N80" i="1" s="1"/>
  <c r="G88" i="1"/>
  <c r="N88" i="1" s="1"/>
  <c r="G92" i="1"/>
  <c r="N92" i="1" s="1"/>
  <c r="N113" i="1"/>
  <c r="G90" i="1"/>
  <c r="N90" i="1" s="1"/>
  <c r="G100" i="1"/>
  <c r="N100" i="1" s="1"/>
  <c r="N115" i="1"/>
  <c r="G79" i="1"/>
  <c r="N79" i="1" s="1"/>
  <c r="N119" i="1"/>
  <c r="N25" i="1"/>
  <c r="N26" i="1"/>
  <c r="G27" i="1"/>
  <c r="N27" i="1"/>
  <c r="G28" i="1"/>
  <c r="N28" i="1"/>
  <c r="G30" i="1"/>
  <c r="N30" i="1"/>
  <c r="G34" i="1"/>
  <c r="N34" i="1"/>
  <c r="N36" i="1"/>
  <c r="G37" i="1"/>
  <c r="N37" i="1" s="1"/>
  <c r="G38" i="1"/>
  <c r="N38" i="1" s="1"/>
  <c r="G40" i="1"/>
  <c r="N40" i="1" s="1"/>
  <c r="G41" i="1"/>
  <c r="N41" i="1" s="1"/>
  <c r="G42" i="1"/>
  <c r="N42" i="1" s="1"/>
  <c r="G43" i="1"/>
  <c r="N43" i="1" s="1"/>
  <c r="G44" i="1"/>
  <c r="N44" i="1" s="1"/>
  <c r="G45" i="1"/>
  <c r="N45" i="1" s="1"/>
  <c r="G46" i="1"/>
  <c r="N46" i="1" s="1"/>
  <c r="G49" i="1"/>
  <c r="N49" i="1" s="1"/>
  <c r="G50" i="1"/>
  <c r="N50" i="1" s="1"/>
  <c r="G51" i="1"/>
  <c r="N51" i="1" s="1"/>
  <c r="G52" i="1"/>
  <c r="N52" i="1" s="1"/>
  <c r="G53" i="1"/>
  <c r="N53" i="1" s="1"/>
  <c r="G54" i="1"/>
  <c r="G56" i="1"/>
  <c r="N56" i="1"/>
  <c r="G57" i="1"/>
  <c r="N57" i="1"/>
  <c r="G61" i="1"/>
  <c r="N61" i="1"/>
  <c r="G62" i="1"/>
  <c r="N62" i="1"/>
  <c r="G64" i="1"/>
  <c r="N64" i="1"/>
  <c r="G65" i="1"/>
  <c r="N65" i="1"/>
  <c r="G66" i="1"/>
  <c r="N66" i="1"/>
  <c r="G67" i="1"/>
  <c r="N67" i="1"/>
  <c r="G68" i="1"/>
  <c r="N68" i="1"/>
  <c r="G69" i="1"/>
  <c r="N69" i="1"/>
  <c r="G70" i="1"/>
  <c r="N70" i="1"/>
  <c r="G71" i="1"/>
  <c r="N71" i="1"/>
  <c r="G72" i="1"/>
  <c r="N72" i="1"/>
  <c r="G74" i="1"/>
  <c r="N74" i="1"/>
  <c r="G75" i="1"/>
  <c r="N75" i="1"/>
  <c r="G76" i="1"/>
  <c r="N76" i="1"/>
  <c r="G78" i="1"/>
  <c r="N78" i="1"/>
  <c r="G81" i="1"/>
  <c r="G87" i="1"/>
  <c r="N87" i="1" s="1"/>
  <c r="G89" i="1"/>
  <c r="N89" i="1" s="1"/>
  <c r="G91" i="1"/>
  <c r="N91" i="1" s="1"/>
  <c r="G93" i="1"/>
  <c r="N93" i="1" s="1"/>
  <c r="G94" i="1"/>
  <c r="N94" i="1" s="1"/>
  <c r="G95" i="1"/>
  <c r="N95" i="1" s="1"/>
  <c r="G96" i="1"/>
  <c r="G97" i="1"/>
  <c r="G98" i="1"/>
  <c r="N98" i="1" s="1"/>
  <c r="G99" i="1"/>
  <c r="N99" i="1" s="1"/>
  <c r="G101" i="1"/>
  <c r="N101" i="1" s="1"/>
  <c r="G102" i="1"/>
  <c r="N102" i="1" s="1"/>
  <c r="G103" i="1"/>
  <c r="N103" i="1" s="1"/>
  <c r="G104" i="1"/>
  <c r="N104" i="1" s="1"/>
  <c r="G105" i="1"/>
  <c r="N105" i="1" s="1"/>
  <c r="G106" i="1"/>
  <c r="N106" i="1" s="1"/>
  <c r="G107" i="1"/>
  <c r="N107" i="1" s="1"/>
  <c r="G108" i="1"/>
  <c r="N108" i="1" s="1"/>
  <c r="G109" i="1"/>
  <c r="N109" i="1" s="1"/>
  <c r="G110" i="1"/>
  <c r="N110" i="1" s="1"/>
  <c r="N120" i="1"/>
  <c r="N121" i="1"/>
  <c r="N122" i="1"/>
  <c r="N123" i="1"/>
  <c r="N125" i="1"/>
  <c r="N128" i="1"/>
  <c r="N130" i="1"/>
  <c r="N131" i="1"/>
  <c r="N132" i="1"/>
  <c r="E96" i="3"/>
  <c r="H97" i="2"/>
  <c r="I97" i="2"/>
  <c r="J97" i="2"/>
  <c r="E95" i="3"/>
  <c r="H96" i="2"/>
  <c r="I96" i="2"/>
  <c r="J96" i="2"/>
  <c r="E94" i="3"/>
  <c r="H95" i="2"/>
  <c r="I95" i="2"/>
  <c r="J95" i="2"/>
  <c r="E93" i="3"/>
  <c r="H94" i="2"/>
  <c r="I94" i="2"/>
  <c r="J94" i="2"/>
  <c r="E92" i="3"/>
  <c r="H93" i="2"/>
  <c r="I93" i="2"/>
  <c r="J93" i="2"/>
  <c r="E91" i="3"/>
  <c r="H92" i="2"/>
  <c r="I92" i="2"/>
  <c r="J92" i="2"/>
  <c r="D89" i="3"/>
  <c r="E89" i="3"/>
  <c r="H90" i="2"/>
  <c r="I90" i="2"/>
  <c r="J90" i="2"/>
  <c r="E82" i="3"/>
  <c r="H83" i="2"/>
  <c r="I83" i="2"/>
  <c r="J83" i="2"/>
  <c r="E72" i="3"/>
  <c r="H73" i="2"/>
  <c r="I73" i="2"/>
  <c r="J73" i="2"/>
  <c r="D86" i="3"/>
  <c r="E86" i="3"/>
  <c r="H87" i="2"/>
  <c r="I87" i="2"/>
  <c r="J87" i="2"/>
  <c r="D90" i="3"/>
  <c r="E90" i="3"/>
  <c r="H91" i="2"/>
  <c r="I91" i="2"/>
  <c r="J91" i="2"/>
  <c r="D88" i="3"/>
  <c r="E88" i="3"/>
  <c r="H89" i="2"/>
  <c r="I89" i="2"/>
  <c r="J89" i="2"/>
  <c r="E14" i="3"/>
  <c r="H5" i="2"/>
  <c r="I5" i="2"/>
  <c r="J5" i="2"/>
  <c r="P4" i="2" s="1"/>
  <c r="P13" i="2" s="1"/>
  <c r="E18" i="3"/>
  <c r="H8" i="2"/>
  <c r="I8" i="2"/>
  <c r="J8" i="2"/>
  <c r="E30" i="3"/>
  <c r="H13" i="2"/>
  <c r="I13" i="2"/>
  <c r="J13" i="2"/>
  <c r="E21" i="3"/>
  <c r="H14" i="2"/>
  <c r="I14" i="2"/>
  <c r="J14" i="2"/>
  <c r="E7" i="3"/>
  <c r="H16" i="2"/>
  <c r="I16" i="2"/>
  <c r="J16" i="2"/>
  <c r="E9" i="3"/>
  <c r="H17" i="2"/>
  <c r="I17" i="2"/>
  <c r="J17" i="2"/>
  <c r="E17" i="3"/>
  <c r="H18" i="2"/>
  <c r="I18" i="2"/>
  <c r="J18" i="2"/>
  <c r="E23" i="3"/>
  <c r="H19" i="2"/>
  <c r="I19" i="2"/>
  <c r="J19" i="2"/>
  <c r="E24" i="3"/>
  <c r="H20" i="2"/>
  <c r="I20" i="2"/>
  <c r="J20" i="2"/>
  <c r="E25" i="3"/>
  <c r="H21" i="2"/>
  <c r="I21" i="2"/>
  <c r="J21" i="2"/>
  <c r="E27" i="3"/>
  <c r="H22" i="2"/>
  <c r="I22" i="2"/>
  <c r="J22" i="2"/>
  <c r="E2" i="3"/>
  <c r="H23" i="2"/>
  <c r="I23" i="2"/>
  <c r="J23" i="2"/>
  <c r="E3" i="3"/>
  <c r="H24" i="2"/>
  <c r="I24" i="2"/>
  <c r="J24" i="2"/>
  <c r="E19" i="3"/>
  <c r="H25" i="2"/>
  <c r="I25" i="2"/>
  <c r="J25" i="2"/>
  <c r="E20" i="3"/>
  <c r="H26" i="2"/>
  <c r="I26" i="2"/>
  <c r="J26" i="2"/>
  <c r="E16" i="3"/>
  <c r="H27" i="2"/>
  <c r="I27" i="2"/>
  <c r="J27" i="2"/>
  <c r="E13" i="3"/>
  <c r="H31" i="2"/>
  <c r="I31" i="2"/>
  <c r="J31" i="2"/>
  <c r="E33" i="3"/>
  <c r="H34" i="2"/>
  <c r="I34" i="2"/>
  <c r="J34" i="2"/>
  <c r="E34" i="3"/>
  <c r="H35" i="2"/>
  <c r="I35" i="2"/>
  <c r="J35" i="2"/>
  <c r="D39" i="3"/>
  <c r="E39" i="3"/>
  <c r="H40" i="2"/>
  <c r="I40" i="2"/>
  <c r="J40" i="2"/>
  <c r="D40" i="3"/>
  <c r="E40" i="3"/>
  <c r="H41" i="2"/>
  <c r="I41" i="2"/>
  <c r="J41" i="2"/>
  <c r="D41" i="3"/>
  <c r="E41" i="3"/>
  <c r="H42" i="2"/>
  <c r="I42" i="2"/>
  <c r="J42" i="2"/>
  <c r="D42" i="3"/>
  <c r="E42" i="3"/>
  <c r="H43" i="2"/>
  <c r="I43" i="2"/>
  <c r="J43" i="2"/>
  <c r="E43" i="3"/>
  <c r="H44" i="2"/>
  <c r="I44" i="2"/>
  <c r="J44" i="2"/>
  <c r="E44" i="3"/>
  <c r="H45" i="2"/>
  <c r="I45" i="2"/>
  <c r="J45" i="2"/>
  <c r="E45" i="3"/>
  <c r="H46" i="2"/>
  <c r="I46" i="2"/>
  <c r="J46" i="2"/>
  <c r="E46" i="3"/>
  <c r="H47" i="2"/>
  <c r="I47" i="2"/>
  <c r="J47" i="2"/>
  <c r="E47" i="3"/>
  <c r="H48" i="2"/>
  <c r="I48" i="2"/>
  <c r="J48" i="2"/>
  <c r="E48" i="3"/>
  <c r="H49" i="2"/>
  <c r="I49" i="2"/>
  <c r="J49" i="2"/>
  <c r="E49" i="3"/>
  <c r="H50" i="2"/>
  <c r="I50" i="2"/>
  <c r="J50" i="2"/>
  <c r="E50" i="3"/>
  <c r="H51" i="2"/>
  <c r="I51" i="2"/>
  <c r="J51" i="2"/>
  <c r="E51" i="3"/>
  <c r="H52" i="2"/>
  <c r="I52" i="2"/>
  <c r="J52" i="2"/>
  <c r="E52" i="3"/>
  <c r="H53" i="2"/>
  <c r="I53" i="2"/>
  <c r="J53" i="2"/>
  <c r="E53" i="3"/>
  <c r="H54" i="2"/>
  <c r="I54" i="2"/>
  <c r="J54" i="2"/>
  <c r="E54" i="3"/>
  <c r="H55" i="2"/>
  <c r="I55" i="2"/>
  <c r="J55" i="2"/>
  <c r="E55" i="3"/>
  <c r="H56" i="2"/>
  <c r="I56" i="2"/>
  <c r="J56" i="2"/>
  <c r="E56" i="3"/>
  <c r="H57" i="2"/>
  <c r="I57" i="2"/>
  <c r="J57" i="2"/>
  <c r="E58" i="3"/>
  <c r="H59" i="2"/>
  <c r="I59" i="2"/>
  <c r="J59" i="2"/>
  <c r="E59" i="3"/>
  <c r="H60" i="2"/>
  <c r="I60" i="2"/>
  <c r="J60" i="2"/>
  <c r="E60" i="3"/>
  <c r="H61" i="2"/>
  <c r="I61" i="2"/>
  <c r="J61" i="2"/>
  <c r="E61" i="3"/>
  <c r="H62" i="2"/>
  <c r="I62" i="2"/>
  <c r="J62" i="2"/>
  <c r="E62" i="3"/>
  <c r="H63" i="2"/>
  <c r="I63" i="2"/>
  <c r="J63" i="2"/>
  <c r="E63" i="3"/>
  <c r="H64" i="2"/>
  <c r="I64" i="2"/>
  <c r="J64" i="2"/>
  <c r="E64" i="3"/>
  <c r="H65" i="2"/>
  <c r="I65" i="2"/>
  <c r="J65" i="2"/>
  <c r="E65" i="3"/>
  <c r="H66" i="2"/>
  <c r="I66" i="2"/>
  <c r="J66" i="2"/>
  <c r="E66" i="3"/>
  <c r="H67" i="2"/>
  <c r="I67" i="2"/>
  <c r="J67" i="2"/>
  <c r="E67" i="3"/>
  <c r="H68" i="2"/>
  <c r="I68" i="2"/>
  <c r="J68" i="2"/>
  <c r="E68" i="3"/>
  <c r="H69" i="2"/>
  <c r="I69" i="2"/>
  <c r="J69" i="2"/>
  <c r="E69" i="3"/>
  <c r="H70" i="2"/>
  <c r="I70" i="2"/>
  <c r="J70" i="2"/>
  <c r="E70" i="3"/>
  <c r="H71" i="2"/>
  <c r="I71" i="2"/>
  <c r="J71" i="2"/>
  <c r="E71" i="3"/>
  <c r="H72" i="2"/>
  <c r="I72" i="2"/>
  <c r="J72" i="2"/>
  <c r="E73" i="3"/>
  <c r="H74" i="2"/>
  <c r="I74" i="2"/>
  <c r="J74" i="2"/>
  <c r="E74" i="3"/>
  <c r="H75" i="2"/>
  <c r="I75" i="2"/>
  <c r="J75" i="2"/>
  <c r="E75" i="3"/>
  <c r="H76" i="2"/>
  <c r="I76" i="2"/>
  <c r="J76" i="2"/>
  <c r="E76" i="3"/>
  <c r="H77" i="2"/>
  <c r="I77" i="2"/>
  <c r="J77" i="2"/>
  <c r="E77" i="3"/>
  <c r="H78" i="2"/>
  <c r="I78" i="2"/>
  <c r="J78" i="2"/>
  <c r="E78" i="3"/>
  <c r="H79" i="2"/>
  <c r="I79" i="2"/>
  <c r="J79" i="2"/>
  <c r="E79" i="3"/>
  <c r="H80" i="2"/>
  <c r="I80" i="2"/>
  <c r="J80" i="2"/>
  <c r="E80" i="3"/>
  <c r="H81" i="2"/>
  <c r="I81" i="2"/>
  <c r="J81" i="2"/>
  <c r="E81" i="3"/>
  <c r="H82" i="2"/>
  <c r="I82" i="2"/>
  <c r="J82" i="2"/>
  <c r="D83" i="3"/>
  <c r="E83" i="3"/>
  <c r="H84" i="2"/>
  <c r="I84" i="2"/>
  <c r="J84" i="2"/>
  <c r="D84" i="3"/>
  <c r="E84" i="3"/>
  <c r="H85" i="2"/>
  <c r="I85" i="2"/>
  <c r="J85" i="2"/>
  <c r="D85" i="3"/>
  <c r="E85" i="3"/>
  <c r="H86" i="2"/>
  <c r="I86" i="2"/>
  <c r="J86" i="2"/>
  <c r="D87" i="3"/>
  <c r="E87" i="3"/>
  <c r="H88" i="2"/>
  <c r="I88" i="2"/>
  <c r="J88" i="2"/>
  <c r="J3" i="2"/>
  <c r="J4" i="2"/>
  <c r="J6" i="2"/>
  <c r="J7" i="2"/>
  <c r="J9" i="2"/>
  <c r="J10" i="2"/>
  <c r="J11" i="2"/>
  <c r="J12" i="2"/>
  <c r="J15" i="2"/>
  <c r="J28" i="2"/>
  <c r="J29" i="2"/>
  <c r="J30" i="2"/>
  <c r="J32" i="2"/>
  <c r="J33" i="2"/>
  <c r="J36" i="2"/>
  <c r="J37" i="2"/>
  <c r="J38" i="2"/>
  <c r="J39" i="2"/>
  <c r="I58" i="2"/>
  <c r="J58" i="2"/>
  <c r="G10" i="8"/>
  <c r="G9" i="8"/>
  <c r="G5" i="8"/>
  <c r="G4" i="8"/>
  <c r="G8" i="8"/>
  <c r="G6" i="8"/>
  <c r="G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G3" i="8"/>
  <c r="H3" i="8"/>
  <c r="G10" i="1"/>
  <c r="K10" i="1"/>
  <c r="G11" i="1"/>
  <c r="K11" i="1"/>
  <c r="G12" i="1"/>
  <c r="K12" i="1"/>
  <c r="K13" i="1"/>
  <c r="G14" i="1"/>
  <c r="K14" i="1" s="1"/>
  <c r="G9" i="1"/>
  <c r="K9" i="1" s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G63" i="1"/>
  <c r="G82" i="1"/>
  <c r="G83" i="1"/>
  <c r="G84" i="1"/>
  <c r="G85" i="1"/>
  <c r="G86" i="1"/>
  <c r="G23" i="1"/>
  <c r="G22" i="1"/>
  <c r="G21" i="1"/>
  <c r="G4" i="1"/>
  <c r="G3" i="1"/>
  <c r="N5" i="3"/>
  <c r="K5" i="3"/>
  <c r="G5" i="1"/>
  <c r="G6" i="1"/>
  <c r="G7" i="1"/>
  <c r="G8" i="1"/>
  <c r="G15" i="1"/>
  <c r="G16" i="1"/>
  <c r="G17" i="1"/>
  <c r="G18" i="1"/>
  <c r="G20" i="1"/>
  <c r="G24" i="1"/>
  <c r="G29" i="1"/>
  <c r="G31" i="1"/>
  <c r="G32" i="1"/>
  <c r="G33" i="1"/>
  <c r="G35" i="1"/>
  <c r="G39" i="1"/>
  <c r="G47" i="1"/>
  <c r="G48" i="1"/>
  <c r="E57" i="3"/>
  <c r="E35" i="3"/>
  <c r="E32" i="3"/>
  <c r="H11" i="2"/>
  <c r="E31" i="3"/>
  <c r="H10" i="2"/>
  <c r="E12" i="3"/>
  <c r="E15" i="3"/>
  <c r="H7" i="2"/>
  <c r="H36" i="2"/>
  <c r="E26" i="3"/>
  <c r="H9" i="2"/>
  <c r="E28" i="3"/>
  <c r="H6" i="2"/>
  <c r="E29" i="3"/>
  <c r="H12" i="2"/>
  <c r="E4" i="3"/>
  <c r="H15" i="2"/>
  <c r="E5" i="3"/>
  <c r="H29" i="2"/>
  <c r="E8" i="3"/>
  <c r="H33" i="2"/>
  <c r="E10" i="3"/>
  <c r="E6" i="3"/>
  <c r="H32" i="2"/>
  <c r="E11" i="3"/>
  <c r="E36" i="3"/>
  <c r="H37" i="2"/>
  <c r="E22" i="3"/>
  <c r="D38" i="3"/>
  <c r="E38" i="3"/>
  <c r="H39" i="2"/>
  <c r="D37" i="3"/>
  <c r="E37" i="3"/>
  <c r="H38" i="2"/>
  <c r="S3" i="1" l="1"/>
  <c r="S16" i="1" s="1"/>
  <c r="L7" i="8"/>
  <c r="M66" i="6"/>
  <c r="M91" i="6" s="1"/>
  <c r="M5" i="6" l="1"/>
</calcChain>
</file>

<file path=xl/comments1.xml><?xml version="1.0" encoding="utf-8"?>
<comments xmlns="http://schemas.openxmlformats.org/spreadsheetml/2006/main">
  <authors>
    <author>Yeison Cabana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MARGEN 70
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MARGEN 63
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MARGEN: 46%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MARGEN: 54%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MARGEN: 65</t>
        </r>
      </text>
    </comment>
  </commentList>
</comments>
</file>

<file path=xl/comments2.xml><?xml version="1.0" encoding="utf-8"?>
<comments xmlns="http://schemas.openxmlformats.org/spreadsheetml/2006/main">
  <authors>
    <author>Yeison Cabana</author>
    <author>KATY MEZA</author>
    <author>Katy Meza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02/02/19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02/02/19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02/02/19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Yeison Cabana:
02/02/19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02/02/19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02/02/19
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17-feb</t>
        </r>
      </text>
    </comment>
    <comment ref="K26" authorId="1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17-feb</t>
        </r>
      </text>
    </comment>
    <comment ref="K27" authorId="2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25 FEB</t>
        </r>
      </text>
    </comment>
    <comment ref="K28" authorId="2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26 FEB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VENTA 16-FEB
PAGO HASTA EL 8 MARZO</t>
        </r>
      </text>
    </comment>
    <comment ref="K35" authorId="1" shapeId="0">
      <text>
        <r>
          <rPr>
            <b/>
            <sz val="9"/>
            <color indexed="81"/>
            <rFont val="Tahoma"/>
            <family val="2"/>
          </rPr>
          <t>KATY MEZA:</t>
        </r>
        <r>
          <rPr>
            <sz val="9"/>
            <color indexed="81"/>
            <rFont val="Tahoma"/>
            <family val="2"/>
          </rPr>
          <t xml:space="preserve">
16-FEB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Yeison Cabana:</t>
        </r>
        <r>
          <rPr>
            <sz val="9"/>
            <color indexed="81"/>
            <rFont val="Tahoma"/>
            <family val="2"/>
          </rPr>
          <t xml:space="preserve">
04-04.19
</t>
        </r>
      </text>
    </comment>
  </commentList>
</comments>
</file>

<file path=xl/sharedStrings.xml><?xml version="1.0" encoding="utf-8"?>
<sst xmlns="http://schemas.openxmlformats.org/spreadsheetml/2006/main" count="2269" uniqueCount="804">
  <si>
    <t>NOMBRE</t>
  </si>
  <si>
    <t>ARTICULO</t>
  </si>
  <si>
    <t>REF</t>
  </si>
  <si>
    <t>TOTAL</t>
  </si>
  <si>
    <t>ABONO 1</t>
  </si>
  <si>
    <t>ABONO 2</t>
  </si>
  <si>
    <t>ABONO 3</t>
  </si>
  <si>
    <t>CRÉDITO</t>
  </si>
  <si>
    <t>ESTEFANY MEZA</t>
  </si>
  <si>
    <t>RELOJ SHERO´S COMBINADO</t>
  </si>
  <si>
    <t>CAN</t>
  </si>
  <si>
    <t>AA</t>
  </si>
  <si>
    <t>INVENTARIO</t>
  </si>
  <si>
    <t>PROVEEDOR</t>
  </si>
  <si>
    <t>CONCEPTO</t>
  </si>
  <si>
    <t>FRAMBUESA</t>
  </si>
  <si>
    <t>CANTIDAD</t>
  </si>
  <si>
    <t>COSTO UNIT</t>
  </si>
  <si>
    <t xml:space="preserve">COSTO DIRECTOS </t>
  </si>
  <si>
    <t xml:space="preserve">COSTOS INDIRECTOS </t>
  </si>
  <si>
    <t>VALOR</t>
  </si>
  <si>
    <t>DESCRIPCION</t>
  </si>
  <si>
    <t>CAJA</t>
  </si>
  <si>
    <t>ENVIO</t>
  </si>
  <si>
    <t>BOLSA</t>
  </si>
  <si>
    <t>GOLDEN</t>
  </si>
  <si>
    <t>RCK</t>
  </si>
  <si>
    <t>RCK-002</t>
  </si>
  <si>
    <t>RT-001</t>
  </si>
  <si>
    <t>CALVIN KLEIN DAMA FUNCIONAL DORADO</t>
  </si>
  <si>
    <t>RCK-001</t>
  </si>
  <si>
    <t>COSTO TOTAL</t>
  </si>
  <si>
    <t>CALVIN KLEIN DAMA FUNCIONAL ORO ROSA</t>
  </si>
  <si>
    <t>RELOJ CALVIN KLEIN</t>
  </si>
  <si>
    <t>COD</t>
  </si>
  <si>
    <t>AAI-001</t>
  </si>
  <si>
    <t xml:space="preserve">GOLDEN </t>
  </si>
  <si>
    <t>MARGEN</t>
  </si>
  <si>
    <t>CALIDAD</t>
  </si>
  <si>
    <t>RC-001</t>
  </si>
  <si>
    <t>CASIO HOMBRE FUNCIONAL F.BLANCO T.ORO ROSA</t>
  </si>
  <si>
    <t>AA+</t>
  </si>
  <si>
    <t>RC</t>
  </si>
  <si>
    <t>RELOJ CASIO</t>
  </si>
  <si>
    <t>RR-001</t>
  </si>
  <si>
    <t>ROLEX HOMBRE FUNCIONAL CUERO NEGRO</t>
  </si>
  <si>
    <t>RR</t>
  </si>
  <si>
    <t>RELOJ ROLEX</t>
  </si>
  <si>
    <t>CASIO HOMBRE FUNCIONAL F.BLANCO B.ORO ROSA</t>
  </si>
  <si>
    <t>ROLEX HOMBRE FUNCIONAL CUERO NEGRO B.DORADO</t>
  </si>
  <si>
    <t>RELOJ TISSOT MANILLA GOMA NEGRO B. DORADO</t>
  </si>
  <si>
    <t>RT</t>
  </si>
  <si>
    <t>RELOJ TISSOT</t>
  </si>
  <si>
    <t>RC-002</t>
  </si>
  <si>
    <t>RT-002</t>
  </si>
  <si>
    <t>TISSOT DAMA PLATEADO FUNCIONAL</t>
  </si>
  <si>
    <t>RC-003</t>
  </si>
  <si>
    <t>CASIO HOMBRE PLATEADO F. NEGRO B. NEGRO</t>
  </si>
  <si>
    <t>RR-002</t>
  </si>
  <si>
    <t>ROLEX DAMA PLATEADO F. NEGRO FUNCIONAL</t>
  </si>
  <si>
    <t>TISSOT DAMA PLATEADO F. BLANCO FUNCIONAL</t>
  </si>
  <si>
    <t xml:space="preserve">AA </t>
  </si>
  <si>
    <t>ARETES ACERO INOXIDABLE GOTAS PERLAS AZULES</t>
  </si>
  <si>
    <t>AAI-002</t>
  </si>
  <si>
    <t>ARETES ACERO INOXIDABLE MARIPOSAS CON PERLA</t>
  </si>
  <si>
    <t>YESICA CABANA</t>
  </si>
  <si>
    <t>RELOJ DAMA CK PLATEADO FUNCIONAL</t>
  </si>
  <si>
    <t>JACKELINE DURAN</t>
  </si>
  <si>
    <t>MODO</t>
  </si>
  <si>
    <t>CREDITO</t>
  </si>
  <si>
    <t>JHONATAN POLO</t>
  </si>
  <si>
    <t>CONTADO</t>
  </si>
  <si>
    <t>BRANDON ZARANTE</t>
  </si>
  <si>
    <t>DEIVER REALES</t>
  </si>
  <si>
    <t>JAVIER (TIGO)</t>
  </si>
  <si>
    <t>RELOJ PAREJA CASIO F.NEGRO B.ORO ROSA</t>
  </si>
  <si>
    <t>LINO DELUQUE</t>
  </si>
  <si>
    <t>CINTURON S.FERRAGAMO</t>
  </si>
  <si>
    <t>MARINA BORNACHERA</t>
  </si>
  <si>
    <t>MARINA KARINA</t>
  </si>
  <si>
    <t>DESCRIPCIÓN</t>
  </si>
  <si>
    <t>COSTO UNITARIO</t>
  </si>
  <si>
    <t xml:space="preserve">PRECIO DE VENTA </t>
  </si>
  <si>
    <t>INCREMENTO</t>
  </si>
  <si>
    <t>RS</t>
  </si>
  <si>
    <t xml:space="preserve">RELOJ SHEROS </t>
  </si>
  <si>
    <t>RS-001</t>
  </si>
  <si>
    <t>CALENDARIO, HORA, SEGUNDERO</t>
  </si>
  <si>
    <t xml:space="preserve">SEGUNDERO </t>
  </si>
  <si>
    <t>SEGUNDERO, CALENDARIO</t>
  </si>
  <si>
    <t>SEGUNDERO, CALENDARIO, ALARMA, LUZ LED</t>
  </si>
  <si>
    <t>SEGUNDERO</t>
  </si>
  <si>
    <t>CALENDARIO</t>
  </si>
  <si>
    <t>ARETES  GOTAS PERLAS AZULES</t>
  </si>
  <si>
    <t>ACERO INOXIDABLE</t>
  </si>
  <si>
    <t>ARETES MARIPOSAS CON PERLA</t>
  </si>
  <si>
    <t>AAI</t>
  </si>
  <si>
    <t>ARETES ACERO INOXIDABLE</t>
  </si>
  <si>
    <t>Nº</t>
  </si>
  <si>
    <t>AAI-003</t>
  </si>
  <si>
    <t xml:space="preserve">ARETES  ACERO INOXIDABLE GOTAS </t>
  </si>
  <si>
    <t>AAT-001</t>
  </si>
  <si>
    <t>ARETES ARTESANALES TEJIDOS ROSADOS</t>
  </si>
  <si>
    <t>ARTESANALES</t>
  </si>
  <si>
    <t>RH-001</t>
  </si>
  <si>
    <t xml:space="preserve">RH </t>
  </si>
  <si>
    <t>RELOJ HUBLOT</t>
  </si>
  <si>
    <t>RELOJ HUBLOT CABALLERO MARRON OCTAGONAL</t>
  </si>
  <si>
    <t>RC-004</t>
  </si>
  <si>
    <t>RELOJ CASIO DAMA DORADO DIGITAL</t>
  </si>
  <si>
    <t>AAT-002</t>
  </si>
  <si>
    <t>ARETES ARTESANALES TEJIDOS MARRON</t>
  </si>
  <si>
    <t>RCK-003</t>
  </si>
  <si>
    <t>RELOJ CALVIN KLEIN DAMA DORADO IMAN</t>
  </si>
  <si>
    <t>RCK-004</t>
  </si>
  <si>
    <t>PAI</t>
  </si>
  <si>
    <t>PULSERAS ACERO INOXIDABLE</t>
  </si>
  <si>
    <t>PAI-001</t>
  </si>
  <si>
    <t>PAIP-001</t>
  </si>
  <si>
    <t>PAIP</t>
  </si>
  <si>
    <t>PULSERAS ACERO INOXIDABLE PAREJA</t>
  </si>
  <si>
    <t>...</t>
  </si>
  <si>
    <t>…</t>
  </si>
  <si>
    <t>RH-002</t>
  </si>
  <si>
    <t>RELOJ HUBLOT CABALLERO SEMI PERFORADO</t>
  </si>
  <si>
    <t>RELOJ CASIO CABALLERO F. BLANCO PLATEADO</t>
  </si>
  <si>
    <t>RC-005</t>
  </si>
  <si>
    <t>RELOJ CASIO CABALLERO DUAL TIME PLATEADO</t>
  </si>
  <si>
    <t>RC-006</t>
  </si>
  <si>
    <t xml:space="preserve">CALENDARIO </t>
  </si>
  <si>
    <t>CCF-001</t>
  </si>
  <si>
    <t xml:space="preserve">CUERO </t>
  </si>
  <si>
    <t>AAA</t>
  </si>
  <si>
    <t>RC-007</t>
  </si>
  <si>
    <t>RELOJ CASIO DAMA ORO ROSA DIGITAL</t>
  </si>
  <si>
    <t>AAI-004</t>
  </si>
  <si>
    <t>ARETES ACERO INOXIDABLE FLORES VINOTINTO-BLANCAS</t>
  </si>
  <si>
    <t>PULSERA CORONA ORO ROSA-NEGRO</t>
  </si>
  <si>
    <t>PAI-002</t>
  </si>
  <si>
    <t>PULSERA CORONA PLATEADA-NEGRO</t>
  </si>
  <si>
    <t>….</t>
  </si>
  <si>
    <t>GA</t>
  </si>
  <si>
    <t>GORRA ADIDA</t>
  </si>
  <si>
    <t>GTH</t>
  </si>
  <si>
    <t>GORRA TOMY HILFIERT</t>
  </si>
  <si>
    <t>GA-001</t>
  </si>
  <si>
    <t>GTH-001</t>
  </si>
  <si>
    <t xml:space="preserve">GORRA ADIDAS </t>
  </si>
  <si>
    <t>GORRA TOMY H</t>
  </si>
  <si>
    <t>ALTA CALIDAD</t>
  </si>
  <si>
    <t>SERVIDORES</t>
  </si>
  <si>
    <t>CMB-001</t>
  </si>
  <si>
    <t>CINTURON MONT BLACK</t>
  </si>
  <si>
    <t>BMB</t>
  </si>
  <si>
    <t>BOLIGRAFO MONT BLACK</t>
  </si>
  <si>
    <t>BMB-001</t>
  </si>
  <si>
    <t>RELOJ</t>
  </si>
  <si>
    <t xml:space="preserve">PRENDAS </t>
  </si>
  <si>
    <t>TEXTILES</t>
  </si>
  <si>
    <t>PRECIO DE VENTA</t>
  </si>
  <si>
    <t>ESTADO</t>
  </si>
  <si>
    <t>ESTEFANY (YESICA)</t>
  </si>
  <si>
    <t>MAIRA REALES JIMENEZ</t>
  </si>
  <si>
    <t>PRIMA DE MAIRA REALES</t>
  </si>
  <si>
    <t>CSF</t>
  </si>
  <si>
    <t>CSF-001</t>
  </si>
  <si>
    <t>BHB-001</t>
  </si>
  <si>
    <t>BILLETERA HUGO BOSS</t>
  </si>
  <si>
    <t>RC-008</t>
  </si>
  <si>
    <t>RELOJ CASIO AAA</t>
  </si>
  <si>
    <t>RCGS-001</t>
  </si>
  <si>
    <t>RELOJ CASIO G-SHOCK FUNCIONAL</t>
  </si>
  <si>
    <t>RESISTENTE AL AGUA, BOTONES ANTIDESLIZANTE, CRONOMETRO, INDICADOR DE VELOCIDAD, ALARMA, LUZ LED</t>
  </si>
  <si>
    <t>RCGS-002</t>
  </si>
  <si>
    <t>CASIO DIGITAL DAMA ORO ROSA</t>
  </si>
  <si>
    <t xml:space="preserve">RELOJ CASIO RETRO DAMA DORADO </t>
  </si>
  <si>
    <t xml:space="preserve">RELOJ CASIO RETRO DAMA ORO ROSA </t>
  </si>
  <si>
    <t xml:space="preserve">CONCETO </t>
  </si>
  <si>
    <t>FECHA</t>
  </si>
  <si>
    <t>RT-003</t>
  </si>
  <si>
    <t>RELOJ TISSOT CABALLERO DIGITAL</t>
  </si>
  <si>
    <t>DIGITAL, CRONOMETRO, ALARMA, LUZ LED</t>
  </si>
  <si>
    <t xml:space="preserve">EDUARDO JOSE </t>
  </si>
  <si>
    <t>RTH-001</t>
  </si>
  <si>
    <t>RELOJ TOMMY HILFIGER</t>
  </si>
  <si>
    <t>RELOJ TOMMY HILFIGER DAMA MARIPOSA</t>
  </si>
  <si>
    <t xml:space="preserve">NATALIA RAMOS </t>
  </si>
  <si>
    <t>RR-003</t>
  </si>
  <si>
    <t>RTH</t>
  </si>
  <si>
    <t>RF-001</t>
  </si>
  <si>
    <t xml:space="preserve">RELOJ ROLEX CABALLERO FUNIONAL </t>
  </si>
  <si>
    <t xml:space="preserve">RELOJ FOSSIL CABALLERO FUNCIONAL </t>
  </si>
  <si>
    <t xml:space="preserve">SEGUNDERO, CALENDARIO </t>
  </si>
  <si>
    <t xml:space="preserve">KEISHA GARCIA </t>
  </si>
  <si>
    <t xml:space="preserve">JAVIER ARIZA </t>
  </si>
  <si>
    <t>PULSERA PAREJA, CACHORRO DORADO</t>
  </si>
  <si>
    <t xml:space="preserve">JOSMAN MANGA </t>
  </si>
  <si>
    <t xml:space="preserve">LUZ MARINA CABANA </t>
  </si>
  <si>
    <t>CARLOS ALVAREZ</t>
  </si>
  <si>
    <t>ROLEX NEGRO FONDO B LANCO</t>
  </si>
  <si>
    <t>MAYERLIS GUTIERREZ</t>
  </si>
  <si>
    <t>SET CADENA CRUZ CON PERLA</t>
  </si>
  <si>
    <t>LISBETH  DE LA HOZ</t>
  </si>
  <si>
    <t>SET CADENA CRUZ CON CRISTALES</t>
  </si>
  <si>
    <t>SET CADENA CORAZON PERLA</t>
  </si>
  <si>
    <t>RELOJ GUESS DORADO CON PIEDRAS</t>
  </si>
  <si>
    <t>FALU TIENDA-STA MARTA</t>
  </si>
  <si>
    <t>RELOJ CASIO DUAL TIME NEGRO</t>
  </si>
  <si>
    <t>JEAN PAUL BORNACHERA</t>
  </si>
  <si>
    <t>RELOJ HUBLOT AA+</t>
  </si>
  <si>
    <t>JEFRY MEZA</t>
  </si>
  <si>
    <t>RELOJ HUBLOT (DE SEGUNDA)</t>
  </si>
  <si>
    <t>MARILIS ZAPATA</t>
  </si>
  <si>
    <t>RR-004</t>
  </si>
  <si>
    <t>SC-001</t>
  </si>
  <si>
    <t xml:space="preserve">FECHA </t>
  </si>
  <si>
    <t>DISPOBILIDAD</t>
  </si>
  <si>
    <t>RELOJ TOMMY HILFIGER DAMA MARIPOSA DORADO</t>
  </si>
  <si>
    <t>FUNCIONAL</t>
  </si>
  <si>
    <t>RH-003</t>
  </si>
  <si>
    <t xml:space="preserve">RELOJ HUBLOT CABALLERO </t>
  </si>
  <si>
    <t>RTH-002</t>
  </si>
  <si>
    <t>Capital de pagos</t>
  </si>
  <si>
    <t>CMB</t>
  </si>
  <si>
    <t>CINTURON SALVATORE FERRAGAMO</t>
  </si>
  <si>
    <t>ROLEX GRIS FONDO BLANCO SEMI AUTOMATICO</t>
  </si>
  <si>
    <t>RMT</t>
  </si>
  <si>
    <t>RELOJ MY TIME</t>
  </si>
  <si>
    <t>RMT-001</t>
  </si>
  <si>
    <t>RELOJ MY TIME CABALLERO PLATEADO FONDO AZUL</t>
  </si>
  <si>
    <t>CALENDARIO, RESISTENTE AL AGUA</t>
  </si>
  <si>
    <t>RCT</t>
  </si>
  <si>
    <t>RELOJ CARTIER</t>
  </si>
  <si>
    <t>RCT-001</t>
  </si>
  <si>
    <t xml:space="preserve">RELOJ CABALLERO CARTIER NEGRO </t>
  </si>
  <si>
    <t>RCGS</t>
  </si>
  <si>
    <t>RELOJ CASIO G-SHOCK</t>
  </si>
  <si>
    <t>AAT</t>
  </si>
  <si>
    <t>ARETES ARTESANALES TEJIDOS</t>
  </si>
  <si>
    <t>RMT-002</t>
  </si>
  <si>
    <t>RELOJ MY TIME DAMA PLATEADO FONDO BLANCO</t>
  </si>
  <si>
    <t>SC-002</t>
  </si>
  <si>
    <t>YULIANO LOZANO</t>
  </si>
  <si>
    <t>SC-003</t>
  </si>
  <si>
    <t>RG</t>
  </si>
  <si>
    <t>RELOJ GUESS</t>
  </si>
  <si>
    <t>RG-001</t>
  </si>
  <si>
    <t xml:space="preserve">RELOJ GUESS DAMA DORADO CON PIEDRAS </t>
  </si>
  <si>
    <t>RELOJ GUESS DAMA DORADO CON PIEDRAS</t>
  </si>
  <si>
    <t>RELOJ CASIO CABALLERO DUAL TIME NEGRO</t>
  </si>
  <si>
    <t>RC-009</t>
  </si>
  <si>
    <t>ARESTES REDONDOS FLORES</t>
  </si>
  <si>
    <t>RC-010</t>
  </si>
  <si>
    <t>RELOJ CASIO PLATEADO FONDO NEGRO DETALLES NARANJA</t>
  </si>
  <si>
    <t>RELOJ CASIO  CABALLERO PLATEADO.</t>
  </si>
  <si>
    <t xml:space="preserve">YURIS CARDOZO </t>
  </si>
  <si>
    <t>RMT-03</t>
  </si>
  <si>
    <t xml:space="preserve">RELOJ  MY TIME DAMA DORADO FONDO BLANCO </t>
  </si>
  <si>
    <t>RF-002</t>
  </si>
  <si>
    <t xml:space="preserve">RELOJ FOSSIL CABALLERO PLATEADO SEGUNDERO NEGRO ROJO </t>
  </si>
  <si>
    <t xml:space="preserve">SEGUNDERO, RESISTENTE AL AGUA </t>
  </si>
  <si>
    <t>RMT-004</t>
  </si>
  <si>
    <t>RMT-003</t>
  </si>
  <si>
    <t>RELOJ MY TIME DAMA DORADO FONDO BLANCO BORDEN PERLAS</t>
  </si>
  <si>
    <t xml:space="preserve">RELOJ MY TIME DAMA BI COLOR  FONDO BLANCO </t>
  </si>
  <si>
    <t>RMT-005</t>
  </si>
  <si>
    <t>RMT-006</t>
  </si>
  <si>
    <t xml:space="preserve">RELOJ MY TIME DAMA </t>
  </si>
  <si>
    <t>Abono Yuris Cardozo</t>
  </si>
  <si>
    <t xml:space="preserve">Ultimo abono luz marina cabana </t>
  </si>
  <si>
    <t>ultimo abono luis orozco</t>
  </si>
  <si>
    <t>pago reloj rolex Keisha garcia (plata katy)</t>
  </si>
  <si>
    <t>prestamo yeison</t>
  </si>
  <si>
    <t>AAAA</t>
  </si>
  <si>
    <t>COMBO DE ARESTES X3</t>
  </si>
  <si>
    <t xml:space="preserve">AMIGO DE TIO JOSMAN </t>
  </si>
  <si>
    <t>abono de jean paul (plata katy)</t>
  </si>
  <si>
    <t xml:space="preserve">BRAYAN NATERA </t>
  </si>
  <si>
    <t xml:space="preserve">YORSELIS NATERA </t>
  </si>
  <si>
    <t xml:space="preserve">BIDELIS CARDOZO </t>
  </si>
  <si>
    <t>COMBO PRENDAS X2</t>
  </si>
  <si>
    <t xml:space="preserve">MARICETH OLAYA </t>
  </si>
  <si>
    <t xml:space="preserve">AREETES </t>
  </si>
  <si>
    <t xml:space="preserve">MAIRA CANTILLO </t>
  </si>
  <si>
    <t xml:space="preserve">abono reloj tio josman </t>
  </si>
  <si>
    <t>compra de mercancia frambuesa</t>
  </si>
  <si>
    <t xml:space="preserve">abono amigo de tio josman </t>
  </si>
  <si>
    <t>paseo rodadero</t>
  </si>
  <si>
    <t xml:space="preserve">ultimo pago Carlos Alvarez </t>
  </si>
  <si>
    <t xml:space="preserve">JACKELINE AYOLA </t>
  </si>
  <si>
    <t>RT-004</t>
  </si>
  <si>
    <t>SET CADENA Y ARETES</t>
  </si>
  <si>
    <t>Inversion de relojes Golden X2</t>
  </si>
  <si>
    <t>RCT-002</t>
  </si>
  <si>
    <t xml:space="preserve">RELOJ CARTIER CABALLERO PLATEADO </t>
  </si>
  <si>
    <t xml:space="preserve">SET COLLAR Y ARETES </t>
  </si>
  <si>
    <t>Pago reloj Marylis zapata</t>
  </si>
  <si>
    <t>RD</t>
  </si>
  <si>
    <t>RELOJ DIESEL</t>
  </si>
  <si>
    <t>RD-001</t>
  </si>
  <si>
    <t xml:space="preserve">RELOJ DIESEL AA+ CABALLERO PLATEADO, NEGRO </t>
  </si>
  <si>
    <t xml:space="preserve">RELOJ DIESEL CABALLERO PLATEADO, NEGRO </t>
  </si>
  <si>
    <t>LUZ MARINA IGLESIA</t>
  </si>
  <si>
    <t xml:space="preserve">Envio pedido golden </t>
  </si>
  <si>
    <t xml:space="preserve">cartulina carton y opalina </t>
  </si>
  <si>
    <t>comida</t>
  </si>
  <si>
    <t>gasolina</t>
  </si>
  <si>
    <t xml:space="preserve">aporte de Katy a capital </t>
  </si>
  <si>
    <t>pago de bolsas personalizadas.</t>
  </si>
  <si>
    <t>26-0419</t>
  </si>
  <si>
    <t xml:space="preserve">asado juancho parrilla </t>
  </si>
  <si>
    <t xml:space="preserve">ANGELA CABANA </t>
  </si>
  <si>
    <t xml:space="preserve">PULSERA EN ACERO </t>
  </si>
  <si>
    <t xml:space="preserve">ARETES </t>
  </si>
  <si>
    <t>transoporte.</t>
  </si>
  <si>
    <t>aporte de Yeison a capital</t>
  </si>
  <si>
    <t>comida (almuerzo)</t>
  </si>
  <si>
    <t>salida noche</t>
  </si>
  <si>
    <t xml:space="preserve">Inversion de relojes Golden </t>
  </si>
  <si>
    <t>abono estefany meza</t>
  </si>
  <si>
    <t xml:space="preserve">abono maira cantillo </t>
  </si>
  <si>
    <t>ARETES</t>
  </si>
  <si>
    <t xml:space="preserve">SET ARETES CADENA </t>
  </si>
  <si>
    <t>Aporte de trabajo de tio de katy</t>
  </si>
  <si>
    <t xml:space="preserve">Pago keisha garcia </t>
  </si>
  <si>
    <t>pago cuota banco (Abril-Mayo)</t>
  </si>
  <si>
    <t xml:space="preserve">Pago de envios relojes golden </t>
  </si>
  <si>
    <t>gasto katy</t>
  </si>
  <si>
    <t>RMT-007</t>
  </si>
  <si>
    <t>RMT-008</t>
  </si>
  <si>
    <t>RMT-009</t>
  </si>
  <si>
    <t>RC-011</t>
  </si>
  <si>
    <t>RELOJ CASIO CABALLERO FUNCIONAL PLATEADO ORO ROSA</t>
  </si>
  <si>
    <t xml:space="preserve">NOMBRE </t>
  </si>
  <si>
    <t xml:space="preserve">TELEFONO </t>
  </si>
  <si>
    <t xml:space="preserve">CUMPLEAÑOS </t>
  </si>
  <si>
    <t xml:space="preserve">DIRECCION </t>
  </si>
  <si>
    <t>RD-002</t>
  </si>
  <si>
    <t>RR-005</t>
  </si>
  <si>
    <t>RR-006</t>
  </si>
  <si>
    <t xml:space="preserve">RELOJ ROLEX CABALLERO CUERO TALLADO FONDO </t>
  </si>
  <si>
    <t>CALENDARIO, SEGUNDERO</t>
  </si>
  <si>
    <t>RR-007</t>
  </si>
  <si>
    <t xml:space="preserve">RELOJ ROLEX ACERO CABALLERO PLATEADO FONDO NEGRO </t>
  </si>
  <si>
    <t>abono brayan natera</t>
  </si>
  <si>
    <t>abono de bidelis cardozo</t>
  </si>
  <si>
    <t xml:space="preserve">aporte de mas a cuota de banco </t>
  </si>
  <si>
    <t xml:space="preserve">arreglo reloj de yorselis </t>
  </si>
  <si>
    <t>cuadre de capital</t>
  </si>
  <si>
    <t xml:space="preserve">LUIS CERA OROZCO </t>
  </si>
  <si>
    <t>Cra 8 Calle 22</t>
  </si>
  <si>
    <t xml:space="preserve">YESICA CABANA </t>
  </si>
  <si>
    <t>CALLE 21 CRA 8</t>
  </si>
  <si>
    <t xml:space="preserve">PIEDAD ESCORCIA </t>
  </si>
  <si>
    <t xml:space="preserve">ARETES LARGO PIEDRA ROJA SE CADENA Y ARETES LARGOS </t>
  </si>
  <si>
    <t>ARETES ARTESANALES AMARILLO SET COLLAR Y ARETER FLOR</t>
  </si>
  <si>
    <t xml:space="preserve">RELOJ MY TIME DAMA ORO ROSA FONDO BLANCO  </t>
  </si>
  <si>
    <t>abono rafa cera</t>
  </si>
  <si>
    <t xml:space="preserve">RAFAEL CERA OROZCO </t>
  </si>
  <si>
    <t>abono de luz marina cabana</t>
  </si>
  <si>
    <t>abono mariceth olaya</t>
  </si>
  <si>
    <t xml:space="preserve">pago deuda mama de jacke </t>
  </si>
  <si>
    <t>abono de yesica</t>
  </si>
  <si>
    <t xml:space="preserve">abono Luis Cera </t>
  </si>
  <si>
    <t>arreglo reloj de Luis Cera</t>
  </si>
  <si>
    <t>recarga katy</t>
  </si>
  <si>
    <t xml:space="preserve">inversion relojes golden </t>
  </si>
  <si>
    <t xml:space="preserve">abono piedad escorcia </t>
  </si>
  <si>
    <t xml:space="preserve">ARETES LARGOS PLATEADOS </t>
  </si>
  <si>
    <t>LILIANA (FRENTE IGLESIA )</t>
  </si>
  <si>
    <t>ARETES PLATEADA CRISTALES</t>
  </si>
  <si>
    <t xml:space="preserve">PETRA </t>
  </si>
  <si>
    <t xml:space="preserve">ARETES LARGOS ANCLAS </t>
  </si>
  <si>
    <t xml:space="preserve">ultimo abono yuris cardozo </t>
  </si>
  <si>
    <t>pago final jean paul reloj hutlob</t>
  </si>
  <si>
    <t>abono de jean paul nuevos relojes</t>
  </si>
  <si>
    <t xml:space="preserve">YASIRA GONZALES </t>
  </si>
  <si>
    <t xml:space="preserve">CANDONGAS PEPITAS </t>
  </si>
  <si>
    <t xml:space="preserve">SET X2 </t>
  </si>
  <si>
    <t>RMK</t>
  </si>
  <si>
    <t>RELOJ MICHAEL KORS</t>
  </si>
  <si>
    <t>RMK-001</t>
  </si>
  <si>
    <t xml:space="preserve">RELOJ MICHAEL KORS DAMA ORO ROSA </t>
  </si>
  <si>
    <t>RCK-005</t>
  </si>
  <si>
    <t xml:space="preserve">RELOJ CALVIN KLEIN DAMA DORADO IMAN FONDO BLANCO </t>
  </si>
  <si>
    <t>RCGS-003</t>
  </si>
  <si>
    <t>RELOJ HUBLOT DAMA MANILLA NEGRA FONDO ESCARCHADO</t>
  </si>
  <si>
    <t xml:space="preserve">BILLETERA GUCHI </t>
  </si>
  <si>
    <t>BGG-001</t>
  </si>
  <si>
    <t xml:space="preserve">inversion prendas </t>
  </si>
  <si>
    <t xml:space="preserve">bolso para productos </t>
  </si>
  <si>
    <t xml:space="preserve">comida dia de compra productos </t>
  </si>
  <si>
    <t>envio de bolsas</t>
  </si>
  <si>
    <t xml:space="preserve">viaticos santa marta </t>
  </si>
  <si>
    <t>compras</t>
  </si>
  <si>
    <t>cumpleaños de jose y comida</t>
  </si>
  <si>
    <t xml:space="preserve">ARGOLLAS DORADAS </t>
  </si>
  <si>
    <t xml:space="preserve">SET DE ARETES Y ARGOLLAS </t>
  </si>
  <si>
    <t xml:space="preserve">ISMAEL CABANA </t>
  </si>
  <si>
    <t xml:space="preserve">pago final amigo de mi tio josman </t>
  </si>
  <si>
    <t>JULIO CESAR THOMAS</t>
  </si>
  <si>
    <t>ARETES ACERO PERLAS</t>
  </si>
  <si>
    <t>compra de julio cesar</t>
  </si>
  <si>
    <t>abono angela cabana</t>
  </si>
  <si>
    <t>MARIA JOSE LOPEZ</t>
  </si>
  <si>
    <t>abono luz marina iglesia</t>
  </si>
  <si>
    <t>gasto decoracion de regalos</t>
  </si>
  <si>
    <t xml:space="preserve">comida </t>
  </si>
  <si>
    <t>abono jackeline ayola</t>
  </si>
  <si>
    <t xml:space="preserve">MELISA ARAUJO </t>
  </si>
  <si>
    <t>SET ARETES CADENA X2</t>
  </si>
  <si>
    <t xml:space="preserve">DANIEL PEREZ </t>
  </si>
  <si>
    <t xml:space="preserve">CANDOGAS FLORES </t>
  </si>
  <si>
    <t>CALLE 31 CRA 21</t>
  </si>
  <si>
    <t>CALLE 36 CRA 13</t>
  </si>
  <si>
    <t xml:space="preserve">dia de las madres </t>
  </si>
  <si>
    <t xml:space="preserve">abono ismael cabana </t>
  </si>
  <si>
    <t>REA</t>
  </si>
  <si>
    <t>RELOJ EMPORIO ARMANI</t>
  </si>
  <si>
    <t>REA-001</t>
  </si>
  <si>
    <t xml:space="preserve">RELOJ DE DAMA EMPORIO ARMANI BROCHE DE IMAN </t>
  </si>
  <si>
    <t xml:space="preserve">BROCHE DE IMAN </t>
  </si>
  <si>
    <t xml:space="preserve">abono de mariceth olaya </t>
  </si>
  <si>
    <t>pago argollas mariceth olaya</t>
  </si>
  <si>
    <t xml:space="preserve">pedido golden </t>
  </si>
  <si>
    <t>RC-012</t>
  </si>
  <si>
    <t xml:space="preserve">RELOJ CASIO PLATEADO FONDO BLANCO BORDE ORO ROSA </t>
  </si>
  <si>
    <t>pago final luis cera orozco</t>
  </si>
  <si>
    <t>gasto cumpleaños</t>
  </si>
  <si>
    <t xml:space="preserve">YOVANIS MEZA </t>
  </si>
  <si>
    <t>gastos katy</t>
  </si>
  <si>
    <t xml:space="preserve">abono yesica cabana </t>
  </si>
  <si>
    <t>comida y gastos personales katy</t>
  </si>
  <si>
    <t>abono Yovanis Meza</t>
  </si>
  <si>
    <t>Inversion relojes pereira</t>
  </si>
  <si>
    <t>GASTOS</t>
  </si>
  <si>
    <t>INGRESOS</t>
  </si>
  <si>
    <t xml:space="preserve">FINANZAS </t>
  </si>
  <si>
    <t>COSTOS</t>
  </si>
  <si>
    <t xml:space="preserve">EFECTIVO CAJA </t>
  </si>
  <si>
    <t>gasto pedido julio thomas</t>
  </si>
  <si>
    <t xml:space="preserve">PEREIRA </t>
  </si>
  <si>
    <t>RC-013</t>
  </si>
  <si>
    <t xml:space="preserve">gastos varios </t>
  </si>
  <si>
    <t>RC-014</t>
  </si>
  <si>
    <t>RCGS-004</t>
  </si>
  <si>
    <t>RCGS-005</t>
  </si>
  <si>
    <t>RCGS-006</t>
  </si>
  <si>
    <t>RCGS-007</t>
  </si>
  <si>
    <t>RQQ</t>
  </si>
  <si>
    <t>RELOJ QQ</t>
  </si>
  <si>
    <t>RQQ-001</t>
  </si>
  <si>
    <t>RELOJ DAMA QQ DORADO MANILLA MALLA DORADO FONDO ESCARCHADO</t>
  </si>
  <si>
    <t>RQQ-002</t>
  </si>
  <si>
    <t>RELOJ QQ CABALLERO NEGRO DORADO</t>
  </si>
  <si>
    <t>HORA</t>
  </si>
  <si>
    <t>RELOJ DAMA MY TIME DORADO FONDO BLANCO</t>
  </si>
  <si>
    <t>CAPITAL INVENTARIO</t>
  </si>
  <si>
    <t>CAPITAL DE INVENTARIO</t>
  </si>
  <si>
    <t>DINERO A CREDITO</t>
  </si>
  <si>
    <t>abono yuliana lozano</t>
  </si>
  <si>
    <t>YOSAIDER CASTRO</t>
  </si>
  <si>
    <t>RELOJ DAMA MY TIME ORO ROSA FONDO BLANCO</t>
  </si>
  <si>
    <t xml:space="preserve">CALENDARIO, HORA MUNDIAL, LUZ LED, CRONOMETRO </t>
  </si>
  <si>
    <t xml:space="preserve">Pago Maria Jose </t>
  </si>
  <si>
    <t>Pago de envios relojes pereira</t>
  </si>
  <si>
    <t xml:space="preserve">gasolina </t>
  </si>
  <si>
    <t>pago yasira gonzales</t>
  </si>
  <si>
    <t xml:space="preserve">SANTA MARTA </t>
  </si>
  <si>
    <t>FRAMBUEZA</t>
  </si>
  <si>
    <t>SET CADENA+ARETES</t>
  </si>
  <si>
    <t>SCA</t>
  </si>
  <si>
    <t>SCA-001</t>
  </si>
  <si>
    <t>SCA-002</t>
  </si>
  <si>
    <t>ARETES CORAZON BISEL BLANCO</t>
  </si>
  <si>
    <t>ARETES LARGOS FLOR AZUL TURQUI</t>
  </si>
  <si>
    <t xml:space="preserve">ARETES + CADENA CON DIJEN GRANDE PERLA AZUL </t>
  </si>
  <si>
    <t>ARETES + CADENA MULTICOLOR PEQUEÑO</t>
  </si>
  <si>
    <t xml:space="preserve">ARETES ARTESANALES CIRCULO DORADO HILOS MARRON </t>
  </si>
  <si>
    <t>AT</t>
  </si>
  <si>
    <t xml:space="preserve">ARETES DE TOPOS </t>
  </si>
  <si>
    <t>AT-001</t>
  </si>
  <si>
    <t xml:space="preserve">ARETES DE TOPOS FLORES </t>
  </si>
  <si>
    <t>ARETES LARGOS ACERO FLOR DORADA HILOS GRIS</t>
  </si>
  <si>
    <t xml:space="preserve">ARLINTON </t>
  </si>
  <si>
    <t xml:space="preserve">DEYVER REALES </t>
  </si>
  <si>
    <t>pago final josman manga</t>
  </si>
  <si>
    <t>pago final yuris cardozo</t>
  </si>
  <si>
    <t>aporte trabajo tio de katy</t>
  </si>
  <si>
    <t>LUIS PUBLICIDAD</t>
  </si>
  <si>
    <t xml:space="preserve">pago de angela cabana </t>
  </si>
  <si>
    <t xml:space="preserve">pago de yuliana lozano </t>
  </si>
  <si>
    <t>abono de luis publicidad (tarjetas)</t>
  </si>
  <si>
    <t xml:space="preserve">tarjetas de presentacion  </t>
  </si>
  <si>
    <t>abono luis publicidad (llaveros)</t>
  </si>
  <si>
    <t xml:space="preserve">llaveros </t>
  </si>
  <si>
    <t>PNA</t>
  </si>
  <si>
    <t xml:space="preserve">PULSERA EN NEOPRENO Y ACERO </t>
  </si>
  <si>
    <t>PNA-001</t>
  </si>
  <si>
    <t xml:space="preserve">PULSERA DE FUTBOL  EN NEOPRENO Y ACERO DORADO </t>
  </si>
  <si>
    <t>NEOPRENO Y ACERO</t>
  </si>
  <si>
    <t>-</t>
  </si>
  <si>
    <t>PNA-002</t>
  </si>
  <si>
    <t xml:space="preserve">PULSERA DE FUTBOL  EN NEOPRENO Y ACERO SELECCIÓN COLOMBIA  </t>
  </si>
  <si>
    <t>RGF</t>
  </si>
  <si>
    <t xml:space="preserve">RELOJ G-FORCE </t>
  </si>
  <si>
    <t>RGF-001</t>
  </si>
  <si>
    <t xml:space="preserve">RELOJ  G-FORCE CABALLERO NEGRO </t>
  </si>
  <si>
    <t xml:space="preserve">ORIGINAL </t>
  </si>
  <si>
    <t>RR-008</t>
  </si>
  <si>
    <t>RELOJ ROLEX CABALLERO CLASICO MANILLA DE CUERO</t>
  </si>
  <si>
    <t xml:space="preserve">BILLETERA SALVATORE FERRAGAMO  </t>
  </si>
  <si>
    <t>BSF</t>
  </si>
  <si>
    <t xml:space="preserve">BILLETERA SALVATORE FERRAGAMO </t>
  </si>
  <si>
    <t>BSF-001</t>
  </si>
  <si>
    <t>BSF-002</t>
  </si>
  <si>
    <t>RB</t>
  </si>
  <si>
    <t xml:space="preserve">RELOJ BVLGARI </t>
  </si>
  <si>
    <t>RB-001</t>
  </si>
  <si>
    <t>RELOJ BVLGARI CABALLERO PLATEADO CAJA NEGRA</t>
  </si>
  <si>
    <t>almuerzo playa</t>
  </si>
  <si>
    <t xml:space="preserve">abono melisa araujo </t>
  </si>
  <si>
    <t xml:space="preserve">salchipapa </t>
  </si>
  <si>
    <t>pago envio pedido golden</t>
  </si>
  <si>
    <t>abono jean paul thomas</t>
  </si>
  <si>
    <t>pago rafa cera</t>
  </si>
  <si>
    <t>abono de jhonatan polo</t>
  </si>
  <si>
    <t>pago certificados infotep</t>
  </si>
  <si>
    <t>abono mayerlis gutierrez</t>
  </si>
  <si>
    <t>abono yorselis natera</t>
  </si>
  <si>
    <t xml:space="preserve">GORRA TOMMY  </t>
  </si>
  <si>
    <t>abono carlos alvarez</t>
  </si>
  <si>
    <t>pago pedido bolsas</t>
  </si>
  <si>
    <t xml:space="preserve">JACKELINE DURAN </t>
  </si>
  <si>
    <t>pago yovanis meza</t>
  </si>
  <si>
    <t xml:space="preserve">CAROL VARELA </t>
  </si>
  <si>
    <t xml:space="preserve">gestion de trabajo sisben </t>
  </si>
  <si>
    <t>RGF-002</t>
  </si>
  <si>
    <t>RGF-003</t>
  </si>
  <si>
    <t xml:space="preserve">RELOJ  G-FORCE CABALLERO PLATEADO BISEL AZUL </t>
  </si>
  <si>
    <t>RT-005</t>
  </si>
  <si>
    <t>RELOJ TISSOT  NEGRO CABALLERO MANILLA TALLADA CUERO</t>
  </si>
  <si>
    <t>BMB-002</t>
  </si>
  <si>
    <t xml:space="preserve">ANDERSON PADILLA </t>
  </si>
  <si>
    <t>pago jackeline ayola</t>
  </si>
  <si>
    <t>abono sr petra</t>
  </si>
  <si>
    <t>pago mayerlis gutierrez</t>
  </si>
  <si>
    <t>pago de Daniel Perez</t>
  </si>
  <si>
    <t>SANDRA MACHADO</t>
  </si>
  <si>
    <t>AMIGA SANDRA MACHADO</t>
  </si>
  <si>
    <t>abono de Amiga Sandra Machado</t>
  </si>
  <si>
    <t>prestamo mama yeison</t>
  </si>
  <si>
    <t xml:space="preserve">gastos Yeison </t>
  </si>
  <si>
    <t>gatos varios</t>
  </si>
  <si>
    <t>pago melisa araujo</t>
  </si>
  <si>
    <t>arreglo reloj Manuel Ramos</t>
  </si>
  <si>
    <t>MANUEL RAMOS</t>
  </si>
  <si>
    <t>DILIA RAMOS</t>
  </si>
  <si>
    <t xml:space="preserve">RELOJ CASIO CABALLERO PLATEADO FONDO BLANCO </t>
  </si>
  <si>
    <t>PAI-003</t>
  </si>
  <si>
    <t xml:space="preserve">PULSERA DORADA </t>
  </si>
  <si>
    <t>arreglo uñas katy</t>
  </si>
  <si>
    <t>almuerzo</t>
  </si>
  <si>
    <t>comida (pan)</t>
  </si>
  <si>
    <t>abono de Jaider Cera</t>
  </si>
  <si>
    <t xml:space="preserve">RELOJ MICHAEL KORS DAMA BI COLOR PLATEADO-DORADO </t>
  </si>
  <si>
    <t>RF-003</t>
  </si>
  <si>
    <t>RF</t>
  </si>
  <si>
    <t>RELOJ FOSSIL</t>
  </si>
  <si>
    <t>RELOJ FOSSIL DAMA NEGRO</t>
  </si>
  <si>
    <t>RT-006</t>
  </si>
  <si>
    <t>RELOJ TISSOT CABALLERO DUAL TIME AZUL DORADO</t>
  </si>
  <si>
    <t>compra lino de luque</t>
  </si>
  <si>
    <t>envio compra lino deluque</t>
  </si>
  <si>
    <t>gasto dia</t>
  </si>
  <si>
    <t>ofrenda</t>
  </si>
  <si>
    <t>pago de deuda claro katy</t>
  </si>
  <si>
    <t>desayuno yeison</t>
  </si>
  <si>
    <t xml:space="preserve">JAIDER CERA </t>
  </si>
  <si>
    <t>abono jackeline duran</t>
  </si>
  <si>
    <t>ajuste caja</t>
  </si>
  <si>
    <t xml:space="preserve">plan yeison </t>
  </si>
  <si>
    <t>pago deyver reales</t>
  </si>
  <si>
    <t>cumpleaños de yasira</t>
  </si>
  <si>
    <t>tela katy</t>
  </si>
  <si>
    <t>pago liliana iglesia</t>
  </si>
  <si>
    <t>jaider cera</t>
  </si>
  <si>
    <t>pago arlinton</t>
  </si>
  <si>
    <t>pago de javier ariza</t>
  </si>
  <si>
    <t>pago de carlos alvarez</t>
  </si>
  <si>
    <t>pago deuda katy</t>
  </si>
  <si>
    <t>corte de reloj pastor</t>
  </si>
  <si>
    <t>abono manuel ramos</t>
  </si>
  <si>
    <t>abono carol varela</t>
  </si>
  <si>
    <t>pago jaider cera</t>
  </si>
  <si>
    <t xml:space="preserve">abono bidelis </t>
  </si>
  <si>
    <t>pago luis cera orozco</t>
  </si>
  <si>
    <t>RC-015</t>
  </si>
  <si>
    <t xml:space="preserve">RELOJ CASIO HOMBRE FUNCIONAL F.BLANCO REDBUUL </t>
  </si>
  <si>
    <t>RC-016</t>
  </si>
  <si>
    <t xml:space="preserve">RELOJ CASIO CABALLERO PLATEADO BISEL AZUL </t>
  </si>
  <si>
    <t>pago reloj viviana pabon</t>
  </si>
  <si>
    <t>abono Anderson Padilla</t>
  </si>
  <si>
    <t>arroz chino</t>
  </si>
  <si>
    <t>telefono yeison</t>
  </si>
  <si>
    <t>prestamo sr mary</t>
  </si>
  <si>
    <t>cumpleaños mama de yeison</t>
  </si>
  <si>
    <t>RC-017</t>
  </si>
  <si>
    <t>RD-003</t>
  </si>
  <si>
    <t>RELOJ DE DAMA EMPORIO ARMANI</t>
  </si>
  <si>
    <t xml:space="preserve">SECUNDERO </t>
  </si>
  <si>
    <t>RT-007</t>
  </si>
  <si>
    <t>RELOJ TISSOT MANILLA GOMA AZUL  B. DORADO</t>
  </si>
  <si>
    <t xml:space="preserve">HORA, CALENDARIO </t>
  </si>
  <si>
    <t>RR-009</t>
  </si>
  <si>
    <t xml:space="preserve">RELOJ ROLEX CABALLERO PLATEADO FONDO NEGRO </t>
  </si>
  <si>
    <t>RF-004</t>
  </si>
  <si>
    <t>RELOJ CALVIN KLEIN DAMA ORO ROSA</t>
  </si>
  <si>
    <t>abono jefry meza</t>
  </si>
  <si>
    <t>gastos</t>
  </si>
  <si>
    <t xml:space="preserve">MABEL  PABON </t>
  </si>
  <si>
    <t>arreglo de reloj jeanpuall</t>
  </si>
  <si>
    <t>pago petra</t>
  </si>
  <si>
    <t>viaje de paseo Santa Marta</t>
  </si>
  <si>
    <t xml:space="preserve">SIRLEY CARDOZO </t>
  </si>
  <si>
    <t>pago natalia ramos</t>
  </si>
  <si>
    <t xml:space="preserve">pago luz marina </t>
  </si>
  <si>
    <t>pago jeanpaull thomas</t>
  </si>
  <si>
    <t>pago carol varela</t>
  </si>
  <si>
    <t>pago dilia ramos</t>
  </si>
  <si>
    <t>abono sirley cardozo</t>
  </si>
  <si>
    <t>ajuste de caja</t>
  </si>
  <si>
    <t>abono mabel pabon</t>
  </si>
  <si>
    <t>vestido katy</t>
  </si>
  <si>
    <t>torta mama de katy</t>
  </si>
  <si>
    <t>paseo teyuna</t>
  </si>
  <si>
    <t>desayuno sr mary</t>
  </si>
  <si>
    <t>compras cumpleaños sr mary</t>
  </si>
  <si>
    <t>DAYNER GAMARRA</t>
  </si>
  <si>
    <t>gasolina-comida</t>
  </si>
  <si>
    <t xml:space="preserve">DIANA ALVARADO </t>
  </si>
  <si>
    <t>MARINA KARINA THOMAS</t>
  </si>
  <si>
    <t>RMT-010</t>
  </si>
  <si>
    <t xml:space="preserve">RELOJ MY TIME DAMA ORO ROSA BORDE PIEDRAS </t>
  </si>
  <si>
    <t>RMT-011</t>
  </si>
  <si>
    <t xml:space="preserve">RELOJ MY TIME DAMA DORADO  BORDE PIEDRAS </t>
  </si>
  <si>
    <t>RMT-012</t>
  </si>
  <si>
    <t xml:space="preserve">RELOJ MY TIME DAMA BICOLOR </t>
  </si>
  <si>
    <t>RMT-013</t>
  </si>
  <si>
    <t>CINTURON S.FERRAGAMO DAMA</t>
  </si>
  <si>
    <t>pago manuel ramos</t>
  </si>
  <si>
    <t xml:space="preserve">abono yosaider </t>
  </si>
  <si>
    <t>pago Anderson Padilla</t>
  </si>
  <si>
    <t>abono de eduardo jose</t>
  </si>
  <si>
    <t>pago yuliana lozano</t>
  </si>
  <si>
    <t>pago bidelis cardozo</t>
  </si>
  <si>
    <t xml:space="preserve">pago cuota banco </t>
  </si>
  <si>
    <t>pago sirley cardozo</t>
  </si>
  <si>
    <t>pago jackeline duran</t>
  </si>
  <si>
    <t>RGF-004</t>
  </si>
  <si>
    <t>RELOJ G-FORCE  CABALLERO DEPORTIVO DUAL-TIME</t>
  </si>
  <si>
    <t>pago mariceth olaya</t>
  </si>
  <si>
    <t>abono jaider cera proxima compra</t>
  </si>
  <si>
    <t>compra de mercancia Santa Marta</t>
  </si>
  <si>
    <t>abono dayner gamarra</t>
  </si>
  <si>
    <t>viaticoa compra de mercancia Sta marta</t>
  </si>
  <si>
    <t xml:space="preserve">comida noche </t>
  </si>
  <si>
    <t xml:space="preserve">ARETES PERLA, DIJEN 4 CIRCULOS PERLA </t>
  </si>
  <si>
    <t>SCA-003</t>
  </si>
  <si>
    <t>SCA-004</t>
  </si>
  <si>
    <t xml:space="preserve">ARETES PUNTOS BRILLANTES + CADENA GRUESA CORAZON Y CIRCULO AL FINAL </t>
  </si>
  <si>
    <t xml:space="preserve">ARETES CIRCULO PUNTOS BRILLANTES + CADENA Y DIJEN CUADRADO </t>
  </si>
  <si>
    <t>SCA-005</t>
  </si>
  <si>
    <t>SCA-006</t>
  </si>
  <si>
    <t xml:space="preserve">ARETES REDDONDOS BI COLOR, + CADENA </t>
  </si>
  <si>
    <t>SCA-007</t>
  </si>
  <si>
    <t>ARETES MARIPOSAS + DIJEN MARIPOSA 3D</t>
  </si>
  <si>
    <t>SCA-008</t>
  </si>
  <si>
    <t>ARETES CORAZON PERLA COLGANTE + CADENA</t>
  </si>
  <si>
    <t>SCA-009</t>
  </si>
  <si>
    <t>ARETES PERLA CON MARIPOSA + CADENA</t>
  </si>
  <si>
    <t>SCA-010</t>
  </si>
  <si>
    <t>ARETES PERLA CON FLOR + CADENA</t>
  </si>
  <si>
    <t>SCA-011</t>
  </si>
  <si>
    <t xml:space="preserve">ARETES CUADRADOS NEGROS + CADENAS </t>
  </si>
  <si>
    <t>SCA-012</t>
  </si>
  <si>
    <t xml:space="preserve">ARETES BOLAS BRILLANTES + CADENA DOBLE </t>
  </si>
  <si>
    <t xml:space="preserve">ARETES LARGOS DORADO CIRCULOS </t>
  </si>
  <si>
    <t xml:space="preserve">ARGOLLAS MEDIANAS MALLA </t>
  </si>
  <si>
    <t>AAI-005</t>
  </si>
  <si>
    <t xml:space="preserve">ARGOLLAS GRANDES TRENSADO </t>
  </si>
  <si>
    <t>AAI-006</t>
  </si>
  <si>
    <t>ARGOLLAS PEQUEÑAS DORADAS</t>
  </si>
  <si>
    <t>AAI-007</t>
  </si>
  <si>
    <t xml:space="preserve">ARETES MEDIANOS PIEDRAS EXTERNAS E INTERNAS </t>
  </si>
  <si>
    <t>AAI-008</t>
  </si>
  <si>
    <t>ARETES MEDIANOS PIEDRAS EXTERNAS</t>
  </si>
  <si>
    <t>AAI-009</t>
  </si>
  <si>
    <t xml:space="preserve">TOPOS BRILLANTES </t>
  </si>
  <si>
    <t>AAI-010</t>
  </si>
  <si>
    <t xml:space="preserve"> ARGOLLAS HUGGIES DORADAS </t>
  </si>
  <si>
    <t>AAI-011</t>
  </si>
  <si>
    <t xml:space="preserve">ARGOLLAS TRIPLES </t>
  </si>
  <si>
    <t xml:space="preserve">ARGOLLAS PEQUEÑAS TROCADAS </t>
  </si>
  <si>
    <t>RCGS-008</t>
  </si>
  <si>
    <t>RELOJ CASIO G-SHOCK BISEL DORADO</t>
  </si>
  <si>
    <t>BHB</t>
  </si>
  <si>
    <t>BHB-002</t>
  </si>
  <si>
    <t>RELOJ CALVIN KLEIN DAMA DORADO</t>
  </si>
  <si>
    <t>REA-002</t>
  </si>
  <si>
    <t>RC-0018</t>
  </si>
  <si>
    <t xml:space="preserve">RELOJ CABALLERO CASIO MANILLA NEGRA BISEL DORADO </t>
  </si>
  <si>
    <t>RC-0019</t>
  </si>
  <si>
    <t xml:space="preserve">RELOJ CASIO CABALLERO SEMI DEPORTIVO DUAL TIME </t>
  </si>
  <si>
    <t>pago yorselis natera</t>
  </si>
  <si>
    <t>FABIAN RODRIGUEZ</t>
  </si>
  <si>
    <t xml:space="preserve">pago perro a keisha </t>
  </si>
  <si>
    <t>cartulinas tarjetas Katy</t>
  </si>
  <si>
    <t>pago de luz marina</t>
  </si>
  <si>
    <t>gasolina Moto</t>
  </si>
  <si>
    <t>abono deyver reales</t>
  </si>
  <si>
    <t>POG</t>
  </si>
  <si>
    <t>PULSERA ORO GRABADO</t>
  </si>
  <si>
    <t>POG-001</t>
  </si>
  <si>
    <t xml:space="preserve">PULSERA PIEDRAS BLANCAS + PIEDRA ORO GRABADO 18K </t>
  </si>
  <si>
    <t>gastos comida mama yeison</t>
  </si>
  <si>
    <t>compra de zapatos</t>
  </si>
  <si>
    <t>pago yosaider castro</t>
  </si>
  <si>
    <t>pasajes</t>
  </si>
  <si>
    <t>aporte trasnporte compra vestidos</t>
  </si>
  <si>
    <t>pago hermana norma</t>
  </si>
  <si>
    <t>pago matricula infotep</t>
  </si>
  <si>
    <t>abono fabian reloj</t>
  </si>
  <si>
    <t>ropa grado</t>
  </si>
  <si>
    <t xml:space="preserve">trabajo sisben </t>
  </si>
  <si>
    <t>pago fabian rodriguez</t>
  </si>
  <si>
    <t xml:space="preserve">JUNIOR CABANA LOZANO </t>
  </si>
  <si>
    <t>CMB-003</t>
  </si>
  <si>
    <t>RCK-006</t>
  </si>
  <si>
    <t>RELOJ CALVIN KLEIN DAMA NEGRO MANILLA MALLA</t>
  </si>
  <si>
    <t>BSF-004</t>
  </si>
  <si>
    <t xml:space="preserve">ajuste deduda estefany </t>
  </si>
  <si>
    <t xml:space="preserve">LINDA GONZALES </t>
  </si>
  <si>
    <t>RQQ-003</t>
  </si>
  <si>
    <t xml:space="preserve">RELOJ QQ DAMA DORADO FONDO FLORES </t>
  </si>
  <si>
    <t>RQQ-004</t>
  </si>
  <si>
    <t xml:space="preserve">RELOJ QQ CABALLERO PLATEADO FONDO AZUL </t>
  </si>
  <si>
    <t>RQQ-005</t>
  </si>
  <si>
    <t xml:space="preserve">RELOJ QQ DEPORTIVO CABALLERO DETALLES DORADOS  </t>
  </si>
  <si>
    <t>GOMA DE ALTA CALIDAD</t>
  </si>
  <si>
    <t>RQQ-006</t>
  </si>
  <si>
    <t xml:space="preserve">RELOJ QQ DAMA RETRO ORO ROSA </t>
  </si>
  <si>
    <t>RQQ-007</t>
  </si>
  <si>
    <t xml:space="preserve">RELOJ QQ DAMA RETRO DORADO </t>
  </si>
  <si>
    <t>RB-002</t>
  </si>
  <si>
    <t>RELOJ BVLGARI CABALLERO NEGRO</t>
  </si>
  <si>
    <t>RR-010</t>
  </si>
  <si>
    <t>RELOJ ROLEX CABALLERO PLATEADO FONDO BLANCO SIMULACION AUTOMATICA</t>
  </si>
  <si>
    <t>RR-011</t>
  </si>
  <si>
    <t>RELOJ ROLEX CABALLERO PATEADO BISEL NEGRO-ROJO FONDO NEGRO</t>
  </si>
  <si>
    <t>RR-012</t>
  </si>
  <si>
    <t xml:space="preserve">RELOJ ROLEX CABALLERO PLATEADO BISEL ROJO-AZUL REY FONDO NEGRO </t>
  </si>
  <si>
    <t>RR-013</t>
  </si>
  <si>
    <t xml:space="preserve">RELOJ ROLEX CABALLERO BICOLOR BISEL ROJO-NEGRO FONDO NEGRO </t>
  </si>
  <si>
    <t xml:space="preserve">MARIO THOMAS </t>
  </si>
  <si>
    <t>MARTA URIELES</t>
  </si>
  <si>
    <t>RQQ-008</t>
  </si>
  <si>
    <t xml:space="preserve">RELOJ QQ DAMA DORADO DETALLES NEGRO FONDO </t>
  </si>
  <si>
    <t>POG-002</t>
  </si>
  <si>
    <t>PULSERA ORO LAMINADO 18K BLANCA CON DORADO</t>
  </si>
  <si>
    <t>RTH-003</t>
  </si>
  <si>
    <t xml:space="preserve">RELOJ TOMMY HILFIGER DAMA  DORADO FONDO BLANCO </t>
  </si>
  <si>
    <t>RR-014</t>
  </si>
  <si>
    <t>RELOJ ROLEX DAMA DORADO MANILLA MALLA</t>
  </si>
  <si>
    <t xml:space="preserve">JOSE GONZALES </t>
  </si>
  <si>
    <t>CANDIDA MEDINA</t>
  </si>
  <si>
    <t xml:space="preserve">NORA CAMACHO </t>
  </si>
  <si>
    <t>pago pulsera candida</t>
  </si>
  <si>
    <t xml:space="preserve">abono reloj jose gonzales </t>
  </si>
  <si>
    <t>pago pedido golden</t>
  </si>
  <si>
    <t>prestamo jefry</t>
  </si>
  <si>
    <t xml:space="preserve">transporte </t>
  </si>
  <si>
    <t>VALOR TOTAL MC STORE</t>
  </si>
  <si>
    <t>cascos moto</t>
  </si>
  <si>
    <t>JHONATAN REDONDO</t>
  </si>
  <si>
    <t xml:space="preserve">JOEL ALVAREZ </t>
  </si>
  <si>
    <t xml:space="preserve">NORA </t>
  </si>
  <si>
    <t>aporte envio</t>
  </si>
  <si>
    <t>dinero en golden</t>
  </si>
  <si>
    <t>ACC</t>
  </si>
  <si>
    <t>ACCESORIOS</t>
  </si>
  <si>
    <t>ACC-001</t>
  </si>
  <si>
    <t xml:space="preserve">AUDIFONOS INALANBRICOS BLANCOS </t>
  </si>
  <si>
    <t>REPLICA</t>
  </si>
  <si>
    <t>RQQ-009</t>
  </si>
  <si>
    <t xml:space="preserve">RELOJ QQ DAMA PLATEADO MANILLA MALLA FONDO ROSAS </t>
  </si>
  <si>
    <t xml:space="preserve">GORRA </t>
  </si>
  <si>
    <t>G-003</t>
  </si>
  <si>
    <t xml:space="preserve">GORRA COCK TRICOLOR </t>
  </si>
  <si>
    <t xml:space="preserve">RELOJ ROLEX DAMA FONDO ESCARCHADO PLATEADO </t>
  </si>
  <si>
    <t xml:space="preserve">CALEDARIO,  HORA </t>
  </si>
  <si>
    <t>RC-020</t>
  </si>
  <si>
    <t xml:space="preserve">RELOJ CASIO CABALLERO FONDO BLANCO BISEL NEGRO, PLATEADO </t>
  </si>
  <si>
    <t>MARLON BEDOYA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</si>
</sst>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\ #,##0;\-&quot;$&quot;\ #,##0"/>
    <numFmt numFmtId="42" formatCode="_-&quot;$&quot;\ * #,##0_-;\-&quot;$&quot;\ * #,##0_-;_-&quot;$&quot;\ * &quot;-&quot;_-;_-@_-"/>
    <numFmt numFmtId="164" formatCode="_-* #,##0.00\ &quot;€&quot;_-;\-* #,##0.00\ &quot;€&quot;_-;_-* &quot;-&quot;??\ &quot;€&quot;_-;_-@_-"/>
    <numFmt numFmtId="165" formatCode="[$$-240A]\ #,##0"/>
    <numFmt numFmtId="166" formatCode="dd/mm/yy;@"/>
    <numFmt numFmtId="167" formatCode="d/m/yy;@"/>
    <numFmt numFmtId="168" formatCode="[$$-240A]#,##0"/>
    <numFmt numFmtId="169" formatCode="dd\-mm\-yy;@"/>
    <numFmt numFmtId="170" formatCode="&quot;$&quot;\ #,##0"/>
  </numFmts>
  <fonts count="36">
    <font>
      <sz val="11"/>
      <color rgb="FF000000"/>
      <name val="Calibri"/>
    </font>
    <font>
      <sz val="18"/>
      <color rgb="FFFFFFFF"/>
      <name val="Aharoni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theme="0"/>
      <name val="Calibri"/>
      <family val="2"/>
    </font>
    <font>
      <b/>
      <sz val="14"/>
      <color rgb="FF000000"/>
      <name val="BrowalliaUPC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4"/>
      <name val="BrowalliaUPC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6"/>
      <color theme="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Berlin Sans FB"/>
      <family val="2"/>
    </font>
    <font>
      <b/>
      <sz val="18"/>
      <color theme="0"/>
      <name val="Maiandra GD"/>
      <family val="2"/>
    </font>
    <font>
      <b/>
      <sz val="22"/>
      <color theme="0"/>
      <name val="Calibri"/>
      <family val="2"/>
    </font>
    <font>
      <sz val="22"/>
      <color theme="0"/>
      <name val="Calibri"/>
      <family val="2"/>
    </font>
    <font>
      <b/>
      <sz val="18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0"/>
      <name val="Maiandra GD"/>
      <family val="2"/>
    </font>
    <font>
      <sz val="11"/>
      <color theme="0"/>
      <name val="Calibri"/>
      <family val="2"/>
    </font>
    <font>
      <b/>
      <sz val="11"/>
      <color theme="0" tint="-0.499984740745262"/>
      <name val="Bauhaus 93"/>
      <family val="5"/>
    </font>
    <font>
      <b/>
      <sz val="11"/>
      <color theme="0" tint="-0.499984740745262"/>
      <name val="Garamond"/>
      <family val="1"/>
    </font>
  </fonts>
  <fills count="24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</cellStyleXfs>
  <cellXfs count="20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2" xfId="0" applyFont="1" applyBorder="1" applyAlignment="1"/>
    <xf numFmtId="0" fontId="3" fillId="0" borderId="3" xfId="0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0" borderId="0" xfId="0" applyFont="1" applyAlignment="1"/>
    <xf numFmtId="0" fontId="0" fillId="0" borderId="2" xfId="0" applyBorder="1"/>
    <xf numFmtId="0" fontId="0" fillId="0" borderId="2" xfId="0" applyBorder="1" applyAlignment="1"/>
    <xf numFmtId="0" fontId="4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2" fillId="6" borderId="2" xfId="0" applyFont="1" applyFill="1" applyBorder="1" applyAlignment="1"/>
    <xf numFmtId="0" fontId="0" fillId="0" borderId="2" xfId="0" applyFont="1" applyBorder="1" applyAlignment="1"/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vertical="center"/>
    </xf>
    <xf numFmtId="9" fontId="3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65" fontId="14" fillId="3" borderId="4" xfId="0" applyNumberFormat="1" applyFont="1" applyFill="1" applyBorder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6" fillId="7" borderId="2" xfId="0" applyNumberFormat="1" applyFont="1" applyFill="1" applyBorder="1" applyAlignment="1">
      <alignment horizontal="center" vertical="center"/>
    </xf>
    <xf numFmtId="9" fontId="17" fillId="0" borderId="2" xfId="0" applyNumberFormat="1" applyFont="1" applyFill="1" applyBorder="1" applyAlignment="1">
      <alignment horizontal="center" vertical="center"/>
    </xf>
    <xf numFmtId="9" fontId="17" fillId="0" borderId="0" xfId="0" applyNumberFormat="1" applyFont="1" applyAlignment="1"/>
    <xf numFmtId="0" fontId="3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 wrapText="1"/>
    </xf>
    <xf numFmtId="0" fontId="0" fillId="14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3" fillId="15" borderId="3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165" fontId="0" fillId="5" borderId="6" xfId="0" applyNumberFormat="1" applyFont="1" applyFill="1" applyBorder="1" applyAlignment="1">
      <alignment horizontal="center" vertical="center"/>
    </xf>
    <xf numFmtId="165" fontId="14" fillId="8" borderId="4" xfId="0" applyNumberFormat="1" applyFont="1" applyFill="1" applyBorder="1" applyAlignment="1">
      <alignment horizontal="center" vertical="center"/>
    </xf>
    <xf numFmtId="9" fontId="10" fillId="8" borderId="2" xfId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15" borderId="3" xfId="0" applyNumberFormat="1" applyFont="1" applyFill="1" applyBorder="1" applyAlignment="1">
      <alignment horizontal="center" vertical="center"/>
    </xf>
    <xf numFmtId="0" fontId="22" fillId="1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6" borderId="3" xfId="0" applyFont="1" applyFill="1" applyBorder="1" applyAlignment="1"/>
    <xf numFmtId="0" fontId="0" fillId="16" borderId="3" xfId="0" applyFill="1" applyBorder="1" applyAlignment="1">
      <alignment horizontal="center" vertical="center" wrapText="1"/>
    </xf>
    <xf numFmtId="0" fontId="0" fillId="0" borderId="3" xfId="0" applyFont="1" applyBorder="1" applyAlignment="1"/>
    <xf numFmtId="0" fontId="0" fillId="15" borderId="3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7" fontId="17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5" fontId="0" fillId="0" borderId="0" xfId="3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 wrapText="1"/>
    </xf>
    <xf numFmtId="0" fontId="15" fillId="16" borderId="3" xfId="0" applyFont="1" applyFill="1" applyBorder="1" applyAlignment="1"/>
    <xf numFmtId="0" fontId="0" fillId="16" borderId="3" xfId="0" applyNumberFormat="1" applyFont="1" applyFill="1" applyBorder="1" applyAlignment="1">
      <alignment horizontal="center" vertical="center"/>
    </xf>
    <xf numFmtId="0" fontId="0" fillId="1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9" fontId="4" fillId="1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167" fontId="7" fillId="17" borderId="3" xfId="0" applyNumberFormat="1" applyFont="1" applyFill="1" applyBorder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166" fontId="7" fillId="20" borderId="3" xfId="0" applyNumberFormat="1" applyFont="1" applyFill="1" applyBorder="1" applyAlignment="1">
      <alignment horizontal="center" vertical="center"/>
    </xf>
    <xf numFmtId="165" fontId="7" fillId="17" borderId="3" xfId="0" applyNumberFormat="1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 wrapText="1"/>
    </xf>
    <xf numFmtId="165" fontId="7" fillId="20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166" fontId="7" fillId="1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9" fontId="10" fillId="8" borderId="4" xfId="1" applyFont="1" applyFill="1" applyBorder="1" applyAlignment="1">
      <alignment horizontal="center" vertical="center"/>
    </xf>
    <xf numFmtId="165" fontId="25" fillId="15" borderId="3" xfId="0" applyNumberFormat="1" applyFont="1" applyFill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29" fillId="8" borderId="4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170" fontId="0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165" fontId="14" fillId="8" borderId="7" xfId="0" applyNumberFormat="1" applyFont="1" applyFill="1" applyBorder="1" applyAlignment="1">
      <alignment horizontal="center" vertical="center"/>
    </xf>
    <xf numFmtId="170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30" fillId="8" borderId="3" xfId="1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25" fillId="15" borderId="3" xfId="0" applyFont="1" applyFill="1" applyBorder="1" applyAlignment="1">
      <alignment horizontal="center" vertical="center" wrapText="1"/>
    </xf>
    <xf numFmtId="0" fontId="0" fillId="22" borderId="0" xfId="0" applyFont="1" applyFill="1" applyAlignment="1">
      <alignment horizontal="center" vertical="center" wrapText="1"/>
    </xf>
    <xf numFmtId="165" fontId="0" fillId="22" borderId="0" xfId="0" applyNumberFormat="1" applyFont="1" applyFill="1" applyAlignment="1">
      <alignment horizontal="center" vertical="center"/>
    </xf>
    <xf numFmtId="166" fontId="0" fillId="22" borderId="0" xfId="0" applyNumberFormat="1" applyFont="1" applyFill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165" fontId="0" fillId="15" borderId="0" xfId="0" applyNumberFormat="1" applyFont="1" applyFill="1" applyAlignment="1">
      <alignment horizontal="center" vertical="center"/>
    </xf>
    <xf numFmtId="167" fontId="0" fillId="15" borderId="0" xfId="0" applyNumberFormat="1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165" fontId="33" fillId="0" borderId="0" xfId="0" applyNumberFormat="1" applyFont="1" applyAlignment="1"/>
    <xf numFmtId="170" fontId="33" fillId="0" borderId="0" xfId="0" applyNumberFormat="1" applyFont="1" applyAlignment="1"/>
    <xf numFmtId="0" fontId="0" fillId="21" borderId="0" xfId="0" applyFont="1" applyFill="1" applyAlignment="1">
      <alignment horizontal="center" vertical="center"/>
    </xf>
    <xf numFmtId="0" fontId="28" fillId="21" borderId="9" xfId="0" applyFont="1" applyFill="1" applyBorder="1" applyAlignment="1">
      <alignment horizontal="center" vertical="center"/>
    </xf>
    <xf numFmtId="0" fontId="28" fillId="21" borderId="1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170" fontId="32" fillId="15" borderId="0" xfId="0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21" borderId="3" xfId="0" applyFont="1" applyFill="1" applyBorder="1" applyAlignment="1">
      <alignment horizontal="center"/>
    </xf>
    <xf numFmtId="165" fontId="25" fillId="15" borderId="5" xfId="0" applyNumberFormat="1" applyFont="1" applyFill="1" applyBorder="1" applyAlignment="1">
      <alignment horizontal="center" vertical="center"/>
    </xf>
    <xf numFmtId="165" fontId="25" fillId="15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27" fillId="15" borderId="3" xfId="0" applyNumberFormat="1" applyFont="1" applyFill="1" applyBorder="1" applyAlignment="1">
      <alignment horizontal="center" vertical="center"/>
    </xf>
    <xf numFmtId="165" fontId="32" fillId="15" borderId="3" xfId="0" applyNumberFormat="1" applyFont="1" applyFill="1" applyBorder="1" applyAlignment="1">
      <alignment horizontal="center" vertical="center"/>
    </xf>
    <xf numFmtId="0" fontId="32" fillId="15" borderId="3" xfId="0" applyFont="1" applyFill="1" applyBorder="1" applyAlignment="1">
      <alignment horizontal="center" vertical="center"/>
    </xf>
    <xf numFmtId="165" fontId="33" fillId="17" borderId="3" xfId="0" applyNumberFormat="1" applyFont="1" applyFill="1" applyBorder="1" applyAlignment="1">
      <alignment horizontal="center" vertical="center"/>
    </xf>
    <xf numFmtId="165" fontId="0" fillId="20" borderId="3" xfId="0" applyNumberFormat="1" applyFont="1" applyFill="1" applyBorder="1" applyAlignment="1">
      <alignment horizontal="center" vertical="center"/>
    </xf>
    <xf numFmtId="165" fontId="21" fillId="4" borderId="7" xfId="0" applyNumberFormat="1" applyFont="1" applyFill="1" applyBorder="1" applyAlignment="1">
      <alignment horizontal="center" vertical="center"/>
    </xf>
    <xf numFmtId="165" fontId="21" fillId="4" borderId="8" xfId="0" applyNumberFormat="1" applyFont="1" applyFill="1" applyBorder="1" applyAlignment="1">
      <alignment horizontal="center" vertical="center"/>
    </xf>
    <xf numFmtId="165" fontId="0" fillId="11" borderId="3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34" fillId="23" borderId="3" xfId="0" applyFont="1" applyFill="1" applyBorder="1" applyAlignment="1">
      <alignment horizontal="center" vertical="center"/>
    </xf>
    <xf numFmtId="165" fontId="35" fillId="23" borderId="3" xfId="0" applyNumberFormat="1" applyFont="1" applyFill="1" applyBorder="1" applyAlignment="1">
      <alignment horizontal="center" vertical="center"/>
    </xf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2D2D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5" zoomScale="80" zoomScaleNormal="80" workbookViewId="0">
      <selection activeCell="N23" sqref="N23"/>
    </sheetView>
  </sheetViews>
  <sheetFormatPr baseColWidth="10" defaultRowHeight="15"/>
  <cols>
    <col min="1" max="1" width="5.7109375" style="128" customWidth="1"/>
    <col min="2" max="2" width="15.7109375" style="128" customWidth="1"/>
    <col min="3" max="3" width="10.28515625" style="128" customWidth="1"/>
    <col min="4" max="4" width="20.7109375" style="2" customWidth="1"/>
    <col min="5" max="5" width="10.28515625" style="128" customWidth="1"/>
    <col min="6" max="6" width="18.42578125" style="128" customWidth="1"/>
    <col min="7" max="7" width="19.140625" style="128" customWidth="1"/>
    <col min="8" max="8" width="23.5703125" style="163" customWidth="1"/>
    <col min="9" max="9" width="16.42578125" style="38" customWidth="1"/>
  </cols>
  <sheetData>
    <row r="1" spans="1:15" ht="23.25">
      <c r="A1" s="179" t="s">
        <v>12</v>
      </c>
      <c r="B1" s="180"/>
      <c r="C1" s="180"/>
      <c r="D1" s="180"/>
      <c r="E1" s="180"/>
      <c r="F1" s="180"/>
      <c r="G1" s="180"/>
      <c r="H1" s="180"/>
      <c r="I1" s="181"/>
    </row>
    <row r="2" spans="1:15" ht="17.25" customHeight="1">
      <c r="A2" s="156" t="s">
        <v>98</v>
      </c>
      <c r="B2" s="9" t="s">
        <v>13</v>
      </c>
      <c r="C2" s="9" t="s">
        <v>2</v>
      </c>
      <c r="D2" s="10" t="s">
        <v>80</v>
      </c>
      <c r="E2" s="157" t="s">
        <v>16</v>
      </c>
      <c r="F2" s="39" t="s">
        <v>17</v>
      </c>
      <c r="G2" s="39" t="s">
        <v>159</v>
      </c>
      <c r="H2" s="161" t="s">
        <v>457</v>
      </c>
      <c r="I2" s="164" t="s">
        <v>216</v>
      </c>
    </row>
    <row r="3" spans="1:15" ht="45">
      <c r="A3" s="128">
        <v>1</v>
      </c>
      <c r="B3" s="138" t="s">
        <v>468</v>
      </c>
      <c r="C3" s="138" t="s">
        <v>472</v>
      </c>
      <c r="D3" s="4" t="s">
        <v>476</v>
      </c>
      <c r="E3" s="128">
        <v>0</v>
      </c>
      <c r="F3" s="158">
        <v>20000</v>
      </c>
      <c r="G3" s="158">
        <f>+(F3*150%)+F3</f>
        <v>50000</v>
      </c>
      <c r="H3" s="162">
        <f>G3*E3</f>
        <v>0</v>
      </c>
      <c r="I3" s="170"/>
    </row>
    <row r="4" spans="1:15" ht="45">
      <c r="A4" s="128">
        <v>2</v>
      </c>
      <c r="B4" s="138" t="s">
        <v>468</v>
      </c>
      <c r="C4" s="138" t="s">
        <v>473</v>
      </c>
      <c r="D4" s="4" t="s">
        <v>477</v>
      </c>
      <c r="E4" s="128">
        <v>0</v>
      </c>
      <c r="F4" s="158">
        <v>15000</v>
      </c>
      <c r="G4" s="158">
        <f>+(F4*154%)+F4</f>
        <v>38100</v>
      </c>
      <c r="H4" s="162">
        <f>G4*E4</f>
        <v>0</v>
      </c>
      <c r="I4" s="170"/>
    </row>
    <row r="5" spans="1:15" ht="45">
      <c r="A5" s="128">
        <v>3</v>
      </c>
      <c r="B5" s="138" t="s">
        <v>469</v>
      </c>
      <c r="C5" s="138" t="s">
        <v>101</v>
      </c>
      <c r="D5" s="4" t="s">
        <v>478</v>
      </c>
      <c r="E5" s="128">
        <v>1</v>
      </c>
      <c r="F5" s="158">
        <v>10000</v>
      </c>
      <c r="G5" s="158">
        <f>+(F5*100%)+F5</f>
        <v>20000</v>
      </c>
      <c r="H5" s="162">
        <f t="shared" ref="H5:H67" si="0">G5*E5</f>
        <v>20000</v>
      </c>
      <c r="I5" s="165"/>
    </row>
    <row r="6" spans="1:15" ht="30">
      <c r="A6" s="128">
        <v>4</v>
      </c>
      <c r="B6" s="138" t="s">
        <v>469</v>
      </c>
      <c r="C6" s="138" t="s">
        <v>35</v>
      </c>
      <c r="D6" s="4" t="s">
        <v>95</v>
      </c>
      <c r="E6" s="128">
        <v>0</v>
      </c>
      <c r="F6" s="158">
        <v>7000</v>
      </c>
      <c r="G6" s="158">
        <f t="shared" ref="G6" si="1">+(F6*129%)+F6</f>
        <v>16030</v>
      </c>
      <c r="H6" s="162">
        <f>G6*E6</f>
        <v>0</v>
      </c>
      <c r="I6" s="170"/>
      <c r="L6" s="182" t="s">
        <v>458</v>
      </c>
      <c r="M6" s="182"/>
      <c r="N6" s="182"/>
      <c r="O6" s="182"/>
    </row>
    <row r="7" spans="1:15" ht="30">
      <c r="A7" s="128">
        <v>5</v>
      </c>
      <c r="B7" s="138" t="s">
        <v>469</v>
      </c>
      <c r="C7" s="138" t="s">
        <v>63</v>
      </c>
      <c r="D7" s="4" t="s">
        <v>474</v>
      </c>
      <c r="E7" s="128">
        <v>1</v>
      </c>
      <c r="F7" s="158">
        <v>7000</v>
      </c>
      <c r="G7" s="158">
        <f>+(F7*143%)+F7</f>
        <v>17010</v>
      </c>
      <c r="H7" s="162">
        <f t="shared" si="0"/>
        <v>17010</v>
      </c>
      <c r="I7" s="165"/>
      <c r="L7" s="183">
        <f>SUM(H3:H100)</f>
        <v>357514</v>
      </c>
      <c r="M7" s="182"/>
      <c r="N7" s="182"/>
      <c r="O7" s="182"/>
    </row>
    <row r="8" spans="1:15" ht="34.5" customHeight="1">
      <c r="A8" s="128">
        <v>6</v>
      </c>
      <c r="B8" s="138" t="s">
        <v>469</v>
      </c>
      <c r="C8" s="138" t="s">
        <v>99</v>
      </c>
      <c r="D8" s="4" t="s">
        <v>475</v>
      </c>
      <c r="E8" s="128">
        <v>1</v>
      </c>
      <c r="F8" s="158">
        <v>10000</v>
      </c>
      <c r="G8" s="158">
        <f>+(F8*120%)+F8</f>
        <v>22000</v>
      </c>
      <c r="H8" s="162">
        <f t="shared" si="0"/>
        <v>22000</v>
      </c>
      <c r="I8" s="165"/>
      <c r="L8" s="182"/>
      <c r="M8" s="182"/>
      <c r="N8" s="182"/>
      <c r="O8" s="182"/>
    </row>
    <row r="9" spans="1:15" ht="27" customHeight="1">
      <c r="A9" s="128">
        <v>7</v>
      </c>
      <c r="B9" s="138" t="s">
        <v>469</v>
      </c>
      <c r="C9" s="138" t="s">
        <v>481</v>
      </c>
      <c r="D9" s="4" t="s">
        <v>482</v>
      </c>
      <c r="E9" s="128">
        <v>1</v>
      </c>
      <c r="F9" s="158">
        <v>1200</v>
      </c>
      <c r="G9" s="158">
        <f>+(F9*317%)+F9</f>
        <v>5004</v>
      </c>
      <c r="H9" s="162">
        <f t="shared" si="0"/>
        <v>5004</v>
      </c>
      <c r="I9" s="165"/>
      <c r="L9" s="182"/>
      <c r="M9" s="182"/>
      <c r="N9" s="182"/>
      <c r="O9" s="182"/>
    </row>
    <row r="10" spans="1:15" ht="44.25" customHeight="1">
      <c r="A10" s="128">
        <v>8</v>
      </c>
      <c r="B10" s="138" t="s">
        <v>469</v>
      </c>
      <c r="C10" s="138" t="s">
        <v>135</v>
      </c>
      <c r="D10" s="4" t="s">
        <v>483</v>
      </c>
      <c r="E10" s="128">
        <v>1</v>
      </c>
      <c r="F10" s="158">
        <v>10000</v>
      </c>
      <c r="G10" s="158">
        <f>+(F10*120%)+F10</f>
        <v>22000</v>
      </c>
      <c r="H10" s="162">
        <f t="shared" si="0"/>
        <v>22000</v>
      </c>
      <c r="I10" s="165"/>
      <c r="L10" s="182"/>
      <c r="M10" s="182"/>
      <c r="N10" s="182"/>
      <c r="O10" s="182"/>
    </row>
    <row r="11" spans="1:15" ht="39.75" customHeight="1">
      <c r="A11" s="128">
        <v>9</v>
      </c>
      <c r="B11" s="128" t="s">
        <v>468</v>
      </c>
      <c r="C11" s="138" t="s">
        <v>668</v>
      </c>
      <c r="D11" s="2" t="s">
        <v>667</v>
      </c>
      <c r="E11" s="128">
        <v>1</v>
      </c>
      <c r="F11" s="158">
        <v>12000</v>
      </c>
      <c r="G11" s="158">
        <v>30000</v>
      </c>
      <c r="H11" s="162">
        <f t="shared" si="0"/>
        <v>30000</v>
      </c>
      <c r="I11" s="165"/>
      <c r="L11" s="182"/>
      <c r="M11" s="182"/>
      <c r="N11" s="182"/>
      <c r="O11" s="182"/>
    </row>
    <row r="12" spans="1:15" ht="67.5" customHeight="1">
      <c r="A12" s="128">
        <v>10</v>
      </c>
      <c r="B12" s="128" t="s">
        <v>468</v>
      </c>
      <c r="C12" s="138" t="s">
        <v>669</v>
      </c>
      <c r="D12" s="2" t="s">
        <v>670</v>
      </c>
      <c r="E12" s="128">
        <v>0</v>
      </c>
      <c r="F12" s="158">
        <v>25000</v>
      </c>
      <c r="G12" s="158">
        <v>56000</v>
      </c>
      <c r="H12" s="162">
        <f t="shared" si="0"/>
        <v>0</v>
      </c>
      <c r="I12" s="170"/>
      <c r="L12" s="182"/>
      <c r="M12" s="182"/>
      <c r="N12" s="182"/>
      <c r="O12" s="182"/>
    </row>
    <row r="13" spans="1:15" ht="61.5" customHeight="1">
      <c r="A13" s="128">
        <v>11</v>
      </c>
      <c r="B13" s="128" t="s">
        <v>468</v>
      </c>
      <c r="C13" s="138" t="s">
        <v>672</v>
      </c>
      <c r="D13" s="2" t="s">
        <v>671</v>
      </c>
      <c r="E13" s="128">
        <v>1</v>
      </c>
      <c r="F13" s="158">
        <v>15000</v>
      </c>
      <c r="G13" s="158">
        <v>36000</v>
      </c>
      <c r="H13" s="162">
        <f t="shared" si="0"/>
        <v>36000</v>
      </c>
      <c r="I13" s="165"/>
      <c r="L13" s="182"/>
      <c r="M13" s="182"/>
      <c r="N13" s="182"/>
      <c r="O13" s="182"/>
    </row>
    <row r="14" spans="1:15" ht="54" customHeight="1">
      <c r="A14" s="128">
        <v>12</v>
      </c>
      <c r="B14" s="128" t="s">
        <v>468</v>
      </c>
      <c r="C14" s="138" t="s">
        <v>673</v>
      </c>
      <c r="D14" s="2" t="s">
        <v>674</v>
      </c>
      <c r="E14" s="128">
        <v>1</v>
      </c>
      <c r="F14" s="158">
        <v>12000</v>
      </c>
      <c r="G14" s="158">
        <v>27000</v>
      </c>
      <c r="H14" s="162">
        <f t="shared" si="0"/>
        <v>27000</v>
      </c>
      <c r="I14" s="165"/>
      <c r="L14" s="182"/>
      <c r="M14" s="182"/>
      <c r="N14" s="182"/>
      <c r="O14" s="182"/>
    </row>
    <row r="15" spans="1:15" ht="37.5" customHeight="1">
      <c r="A15" s="128">
        <v>13</v>
      </c>
      <c r="B15" s="128" t="s">
        <v>468</v>
      </c>
      <c r="C15" s="138" t="s">
        <v>675</v>
      </c>
      <c r="D15" s="2" t="s">
        <v>676</v>
      </c>
      <c r="E15" s="128">
        <v>1</v>
      </c>
      <c r="F15" s="158">
        <v>15000</v>
      </c>
      <c r="G15" s="158">
        <v>36000</v>
      </c>
      <c r="H15" s="162">
        <f t="shared" si="0"/>
        <v>36000</v>
      </c>
      <c r="I15" s="165"/>
      <c r="L15" s="182"/>
      <c r="M15" s="182"/>
      <c r="N15" s="182"/>
      <c r="O15" s="182"/>
    </row>
    <row r="16" spans="1:15" ht="45">
      <c r="A16" s="128">
        <v>14</v>
      </c>
      <c r="B16" s="128" t="s">
        <v>468</v>
      </c>
      <c r="C16" s="138" t="s">
        <v>677</v>
      </c>
      <c r="D16" s="2" t="s">
        <v>678</v>
      </c>
      <c r="E16" s="128">
        <v>0</v>
      </c>
      <c r="F16" s="158">
        <v>5000</v>
      </c>
      <c r="G16" s="158">
        <v>15000</v>
      </c>
      <c r="H16" s="162">
        <f t="shared" si="0"/>
        <v>0</v>
      </c>
      <c r="I16" s="170"/>
      <c r="L16" s="182"/>
      <c r="M16" s="182"/>
      <c r="N16" s="182"/>
      <c r="O16" s="182"/>
    </row>
    <row r="17" spans="1:15" ht="30">
      <c r="A17" s="128">
        <v>15</v>
      </c>
      <c r="B17" s="128" t="s">
        <v>468</v>
      </c>
      <c r="C17" s="138" t="s">
        <v>679</v>
      </c>
      <c r="D17" s="2" t="s">
        <v>680</v>
      </c>
      <c r="E17" s="128">
        <v>0</v>
      </c>
      <c r="F17" s="158">
        <v>8000</v>
      </c>
      <c r="G17" s="158">
        <v>20000</v>
      </c>
      <c r="H17" s="162">
        <f t="shared" si="0"/>
        <v>0</v>
      </c>
      <c r="I17" s="170"/>
      <c r="L17" s="182"/>
      <c r="M17" s="182"/>
      <c r="N17" s="182"/>
      <c r="O17" s="182"/>
    </row>
    <row r="18" spans="1:15" ht="27" customHeight="1">
      <c r="A18" s="128">
        <v>16</v>
      </c>
      <c r="B18" s="128" t="s">
        <v>468</v>
      </c>
      <c r="C18" s="138" t="s">
        <v>681</v>
      </c>
      <c r="D18" s="2" t="s">
        <v>682</v>
      </c>
      <c r="E18" s="128">
        <v>0</v>
      </c>
      <c r="F18" s="158">
        <v>8000</v>
      </c>
      <c r="G18" s="158">
        <v>20000</v>
      </c>
      <c r="H18" s="162">
        <f t="shared" si="0"/>
        <v>0</v>
      </c>
      <c r="I18" s="170"/>
      <c r="L18" s="182"/>
      <c r="M18" s="182"/>
      <c r="N18" s="182"/>
      <c r="O18" s="182"/>
    </row>
    <row r="19" spans="1:15" ht="37.5" customHeight="1">
      <c r="A19" s="128">
        <v>17</v>
      </c>
      <c r="B19" s="128" t="s">
        <v>468</v>
      </c>
      <c r="C19" s="138" t="s">
        <v>683</v>
      </c>
      <c r="D19" s="2" t="s">
        <v>684</v>
      </c>
      <c r="E19" s="128">
        <v>0</v>
      </c>
      <c r="F19" s="158">
        <v>10000</v>
      </c>
      <c r="G19" s="158">
        <v>28000</v>
      </c>
      <c r="H19" s="162">
        <f t="shared" si="0"/>
        <v>0</v>
      </c>
      <c r="I19" s="170"/>
      <c r="L19" s="182"/>
      <c r="M19" s="182"/>
      <c r="N19" s="182"/>
      <c r="O19" s="182"/>
    </row>
    <row r="20" spans="1:15" ht="45">
      <c r="A20" s="128">
        <v>18</v>
      </c>
      <c r="B20" s="128" t="s">
        <v>468</v>
      </c>
      <c r="C20" s="138" t="s">
        <v>685</v>
      </c>
      <c r="D20" s="2" t="s">
        <v>686</v>
      </c>
      <c r="E20" s="128">
        <v>1</v>
      </c>
      <c r="F20" s="158">
        <v>17000</v>
      </c>
      <c r="G20" s="158">
        <v>39000</v>
      </c>
      <c r="H20" s="162">
        <f t="shared" si="0"/>
        <v>39000</v>
      </c>
      <c r="I20" s="165"/>
      <c r="L20" s="182"/>
      <c r="M20" s="182"/>
      <c r="N20" s="182"/>
      <c r="O20" s="182"/>
    </row>
    <row r="21" spans="1:15" ht="30">
      <c r="A21" s="128">
        <v>19</v>
      </c>
      <c r="B21" s="128" t="s">
        <v>468</v>
      </c>
      <c r="C21" s="138" t="s">
        <v>99</v>
      </c>
      <c r="D21" s="2" t="s">
        <v>687</v>
      </c>
      <c r="E21" s="128">
        <v>1</v>
      </c>
      <c r="F21" s="158">
        <v>6000</v>
      </c>
      <c r="G21" s="158">
        <v>17000</v>
      </c>
      <c r="H21" s="162">
        <f t="shared" si="0"/>
        <v>17000</v>
      </c>
      <c r="I21" s="165"/>
      <c r="L21" s="182"/>
      <c r="M21" s="182"/>
      <c r="N21" s="182"/>
      <c r="O21" s="182"/>
    </row>
    <row r="22" spans="1:15" ht="30">
      <c r="A22" s="128">
        <v>20</v>
      </c>
      <c r="B22" s="128" t="s">
        <v>468</v>
      </c>
      <c r="C22" s="138" t="s">
        <v>135</v>
      </c>
      <c r="D22" s="2" t="s">
        <v>688</v>
      </c>
      <c r="E22" s="128">
        <v>1</v>
      </c>
      <c r="F22" s="158">
        <v>4000</v>
      </c>
      <c r="G22" s="158">
        <v>14000</v>
      </c>
      <c r="H22" s="162">
        <f t="shared" si="0"/>
        <v>14000</v>
      </c>
      <c r="I22" s="165"/>
    </row>
    <row r="23" spans="1:15" ht="30">
      <c r="A23" s="128">
        <v>21</v>
      </c>
      <c r="B23" s="128" t="s">
        <v>468</v>
      </c>
      <c r="C23" s="138" t="s">
        <v>689</v>
      </c>
      <c r="D23" s="2" t="s">
        <v>690</v>
      </c>
      <c r="E23" s="128">
        <v>0</v>
      </c>
      <c r="F23" s="158">
        <v>2000</v>
      </c>
      <c r="G23" s="158">
        <v>10000</v>
      </c>
      <c r="H23" s="162">
        <f t="shared" si="0"/>
        <v>0</v>
      </c>
      <c r="I23" s="170"/>
      <c r="N23" s="177">
        <f>L7</f>
        <v>357514</v>
      </c>
    </row>
    <row r="24" spans="1:15" ht="30">
      <c r="A24" s="128">
        <v>22</v>
      </c>
      <c r="B24" s="128" t="s">
        <v>468</v>
      </c>
      <c r="C24" s="138" t="s">
        <v>691</v>
      </c>
      <c r="D24" s="2" t="s">
        <v>692</v>
      </c>
      <c r="E24" s="128">
        <v>1</v>
      </c>
      <c r="F24" s="158">
        <v>2000</v>
      </c>
      <c r="G24" s="158">
        <v>10000</v>
      </c>
      <c r="H24" s="162">
        <f t="shared" si="0"/>
        <v>10000</v>
      </c>
      <c r="I24" s="165"/>
    </row>
    <row r="25" spans="1:15" ht="45">
      <c r="A25" s="128">
        <v>23</v>
      </c>
      <c r="B25" s="128" t="s">
        <v>468</v>
      </c>
      <c r="C25" s="138" t="s">
        <v>693</v>
      </c>
      <c r="D25" s="2" t="s">
        <v>694</v>
      </c>
      <c r="E25" s="128">
        <v>1</v>
      </c>
      <c r="F25" s="158">
        <v>7000</v>
      </c>
      <c r="G25" s="158">
        <v>18000</v>
      </c>
      <c r="H25" s="162">
        <f t="shared" si="0"/>
        <v>18000</v>
      </c>
      <c r="I25" s="165"/>
    </row>
    <row r="26" spans="1:15" ht="30">
      <c r="A26" s="128">
        <v>24</v>
      </c>
      <c r="B26" s="128" t="s">
        <v>468</v>
      </c>
      <c r="C26" s="138" t="s">
        <v>695</v>
      </c>
      <c r="D26" s="2" t="s">
        <v>696</v>
      </c>
      <c r="E26" s="128">
        <v>1</v>
      </c>
      <c r="F26" s="158">
        <v>4000</v>
      </c>
      <c r="G26" s="158">
        <v>10000</v>
      </c>
      <c r="H26" s="162">
        <f t="shared" si="0"/>
        <v>10000</v>
      </c>
      <c r="I26" s="165"/>
    </row>
    <row r="27" spans="1:15">
      <c r="A27" s="128">
        <v>25</v>
      </c>
      <c r="B27" s="128" t="s">
        <v>468</v>
      </c>
      <c r="C27" s="138" t="s">
        <v>697</v>
      </c>
      <c r="D27" s="2" t="s">
        <v>698</v>
      </c>
      <c r="E27" s="128">
        <v>1</v>
      </c>
      <c r="F27" s="158">
        <v>1000</v>
      </c>
      <c r="G27" s="158">
        <v>4000</v>
      </c>
      <c r="H27" s="162">
        <f t="shared" si="0"/>
        <v>4000</v>
      </c>
      <c r="I27" s="165"/>
    </row>
    <row r="28" spans="1:15" ht="30">
      <c r="A28" s="128">
        <v>26</v>
      </c>
      <c r="B28" s="128" t="s">
        <v>468</v>
      </c>
      <c r="C28" s="138" t="s">
        <v>699</v>
      </c>
      <c r="D28" s="2" t="s">
        <v>700</v>
      </c>
      <c r="E28" s="128">
        <v>1</v>
      </c>
      <c r="F28" s="158">
        <v>4000</v>
      </c>
      <c r="G28" s="158">
        <v>12000</v>
      </c>
      <c r="H28" s="162">
        <f t="shared" si="0"/>
        <v>12000</v>
      </c>
      <c r="I28" s="170"/>
    </row>
    <row r="29" spans="1:15">
      <c r="A29" s="128">
        <v>27</v>
      </c>
      <c r="B29" s="128" t="s">
        <v>468</v>
      </c>
      <c r="C29" s="138" t="s">
        <v>701</v>
      </c>
      <c r="D29" s="2" t="s">
        <v>702</v>
      </c>
      <c r="E29" s="128">
        <v>1</v>
      </c>
      <c r="F29" s="158">
        <v>4000</v>
      </c>
      <c r="G29" s="158">
        <v>10000</v>
      </c>
      <c r="H29" s="162">
        <f t="shared" si="0"/>
        <v>10000</v>
      </c>
      <c r="I29" s="165"/>
    </row>
    <row r="30" spans="1:15" ht="30">
      <c r="A30" s="128">
        <v>28</v>
      </c>
      <c r="B30" s="128" t="s">
        <v>468</v>
      </c>
      <c r="C30" s="138" t="s">
        <v>701</v>
      </c>
      <c r="D30" s="2" t="s">
        <v>703</v>
      </c>
      <c r="E30" s="128">
        <v>1</v>
      </c>
      <c r="F30" s="158">
        <v>2500</v>
      </c>
      <c r="G30" s="158">
        <v>8500</v>
      </c>
      <c r="H30" s="162">
        <f t="shared" si="0"/>
        <v>8500</v>
      </c>
      <c r="I30" s="165"/>
    </row>
    <row r="31" spans="1:15">
      <c r="A31" s="128">
        <v>29</v>
      </c>
      <c r="F31" s="158"/>
      <c r="G31" s="158"/>
      <c r="H31" s="162">
        <f t="shared" si="0"/>
        <v>0</v>
      </c>
    </row>
    <row r="32" spans="1:15">
      <c r="A32" s="128">
        <v>30</v>
      </c>
      <c r="F32" s="158"/>
      <c r="G32" s="158"/>
      <c r="H32" s="162">
        <f t="shared" si="0"/>
        <v>0</v>
      </c>
    </row>
    <row r="33" spans="1:8">
      <c r="A33" s="128">
        <v>31</v>
      </c>
      <c r="F33" s="158"/>
      <c r="G33" s="158"/>
      <c r="H33" s="162">
        <f t="shared" si="0"/>
        <v>0</v>
      </c>
    </row>
    <row r="34" spans="1:8">
      <c r="A34" s="128">
        <v>32</v>
      </c>
      <c r="F34" s="158"/>
      <c r="G34" s="158"/>
      <c r="H34" s="162">
        <f t="shared" si="0"/>
        <v>0</v>
      </c>
    </row>
    <row r="35" spans="1:8">
      <c r="A35" s="128">
        <v>33</v>
      </c>
      <c r="F35" s="158"/>
      <c r="G35" s="158"/>
      <c r="H35" s="162">
        <f t="shared" si="0"/>
        <v>0</v>
      </c>
    </row>
    <row r="36" spans="1:8">
      <c r="A36" s="128">
        <v>34</v>
      </c>
      <c r="F36" s="158"/>
      <c r="G36" s="158"/>
      <c r="H36" s="162">
        <f t="shared" si="0"/>
        <v>0</v>
      </c>
    </row>
    <row r="37" spans="1:8">
      <c r="A37" s="128">
        <v>35</v>
      </c>
      <c r="F37" s="158"/>
      <c r="G37" s="158"/>
      <c r="H37" s="162">
        <f t="shared" si="0"/>
        <v>0</v>
      </c>
    </row>
    <row r="38" spans="1:8">
      <c r="A38" s="128">
        <v>36</v>
      </c>
      <c r="F38" s="158"/>
      <c r="G38" s="158"/>
      <c r="H38" s="162">
        <f t="shared" si="0"/>
        <v>0</v>
      </c>
    </row>
    <row r="39" spans="1:8">
      <c r="A39" s="128">
        <v>37</v>
      </c>
      <c r="F39" s="158"/>
      <c r="G39" s="158"/>
      <c r="H39" s="162">
        <f t="shared" si="0"/>
        <v>0</v>
      </c>
    </row>
    <row r="40" spans="1:8">
      <c r="A40" s="128">
        <v>38</v>
      </c>
      <c r="F40" s="158"/>
      <c r="G40" s="158"/>
      <c r="H40" s="162">
        <f t="shared" si="0"/>
        <v>0</v>
      </c>
    </row>
    <row r="41" spans="1:8">
      <c r="A41" s="128">
        <v>39</v>
      </c>
      <c r="F41" s="158"/>
      <c r="G41" s="158"/>
      <c r="H41" s="162">
        <f t="shared" si="0"/>
        <v>0</v>
      </c>
    </row>
    <row r="42" spans="1:8">
      <c r="A42" s="128">
        <v>40</v>
      </c>
      <c r="F42" s="158"/>
      <c r="G42" s="158"/>
      <c r="H42" s="162">
        <f t="shared" si="0"/>
        <v>0</v>
      </c>
    </row>
    <row r="43" spans="1:8">
      <c r="A43" s="128">
        <v>41</v>
      </c>
      <c r="F43" s="158"/>
      <c r="G43" s="158"/>
      <c r="H43" s="162">
        <f t="shared" si="0"/>
        <v>0</v>
      </c>
    </row>
    <row r="44" spans="1:8">
      <c r="A44" s="128">
        <v>42</v>
      </c>
      <c r="F44" s="158"/>
      <c r="G44" s="158"/>
      <c r="H44" s="162">
        <f t="shared" si="0"/>
        <v>0</v>
      </c>
    </row>
    <row r="45" spans="1:8">
      <c r="A45" s="128">
        <v>43</v>
      </c>
      <c r="F45" s="158"/>
      <c r="G45" s="158"/>
      <c r="H45" s="162">
        <f t="shared" si="0"/>
        <v>0</v>
      </c>
    </row>
    <row r="46" spans="1:8">
      <c r="A46" s="128">
        <v>44</v>
      </c>
      <c r="F46" s="158"/>
      <c r="G46" s="158"/>
      <c r="H46" s="162">
        <f t="shared" si="0"/>
        <v>0</v>
      </c>
    </row>
    <row r="47" spans="1:8">
      <c r="A47" s="128">
        <v>45</v>
      </c>
      <c r="F47" s="158"/>
      <c r="G47" s="158"/>
      <c r="H47" s="162">
        <f t="shared" si="0"/>
        <v>0</v>
      </c>
    </row>
    <row r="48" spans="1:8">
      <c r="A48" s="128">
        <v>46</v>
      </c>
      <c r="F48" s="158"/>
      <c r="G48" s="158"/>
      <c r="H48" s="162">
        <f t="shared" si="0"/>
        <v>0</v>
      </c>
    </row>
    <row r="49" spans="1:8">
      <c r="A49" s="128">
        <v>47</v>
      </c>
      <c r="F49" s="158"/>
      <c r="G49" s="158"/>
      <c r="H49" s="162">
        <f t="shared" si="0"/>
        <v>0</v>
      </c>
    </row>
    <row r="50" spans="1:8">
      <c r="A50" s="128">
        <v>48</v>
      </c>
      <c r="F50" s="158"/>
      <c r="G50" s="158"/>
      <c r="H50" s="162">
        <f t="shared" si="0"/>
        <v>0</v>
      </c>
    </row>
    <row r="51" spans="1:8">
      <c r="A51" s="128">
        <v>49</v>
      </c>
      <c r="H51" s="162">
        <f t="shared" si="0"/>
        <v>0</v>
      </c>
    </row>
    <row r="52" spans="1:8">
      <c r="A52" s="128">
        <v>50</v>
      </c>
      <c r="H52" s="162">
        <f t="shared" si="0"/>
        <v>0</v>
      </c>
    </row>
    <row r="53" spans="1:8">
      <c r="H53" s="162">
        <f t="shared" si="0"/>
        <v>0</v>
      </c>
    </row>
    <row r="54" spans="1:8">
      <c r="H54" s="162">
        <f t="shared" si="0"/>
        <v>0</v>
      </c>
    </row>
    <row r="55" spans="1:8">
      <c r="H55" s="162">
        <f t="shared" si="0"/>
        <v>0</v>
      </c>
    </row>
    <row r="56" spans="1:8">
      <c r="H56" s="162">
        <f t="shared" si="0"/>
        <v>0</v>
      </c>
    </row>
    <row r="57" spans="1:8">
      <c r="H57" s="162">
        <f t="shared" si="0"/>
        <v>0</v>
      </c>
    </row>
    <row r="58" spans="1:8">
      <c r="H58" s="162">
        <f t="shared" si="0"/>
        <v>0</v>
      </c>
    </row>
    <row r="59" spans="1:8">
      <c r="H59" s="162">
        <f t="shared" si="0"/>
        <v>0</v>
      </c>
    </row>
    <row r="60" spans="1:8">
      <c r="H60" s="162">
        <f t="shared" si="0"/>
        <v>0</v>
      </c>
    </row>
    <row r="61" spans="1:8">
      <c r="H61" s="162">
        <f t="shared" si="0"/>
        <v>0</v>
      </c>
    </row>
    <row r="62" spans="1:8">
      <c r="H62" s="162">
        <f t="shared" si="0"/>
        <v>0</v>
      </c>
    </row>
    <row r="63" spans="1:8">
      <c r="H63" s="162">
        <f t="shared" si="0"/>
        <v>0</v>
      </c>
    </row>
    <row r="64" spans="1:8">
      <c r="H64" s="162">
        <f t="shared" si="0"/>
        <v>0</v>
      </c>
    </row>
    <row r="65" spans="8:8">
      <c r="H65" s="162">
        <f t="shared" si="0"/>
        <v>0</v>
      </c>
    </row>
    <row r="66" spans="8:8">
      <c r="H66" s="162">
        <f t="shared" si="0"/>
        <v>0</v>
      </c>
    </row>
    <row r="67" spans="8:8">
      <c r="H67" s="162">
        <f t="shared" si="0"/>
        <v>0</v>
      </c>
    </row>
    <row r="68" spans="8:8">
      <c r="H68" s="162">
        <f t="shared" ref="H68:H100" si="2">G68*E68</f>
        <v>0</v>
      </c>
    </row>
    <row r="69" spans="8:8">
      <c r="H69" s="162">
        <f t="shared" si="2"/>
        <v>0</v>
      </c>
    </row>
    <row r="70" spans="8:8">
      <c r="H70" s="162">
        <f t="shared" si="2"/>
        <v>0</v>
      </c>
    </row>
    <row r="71" spans="8:8">
      <c r="H71" s="162">
        <f t="shared" si="2"/>
        <v>0</v>
      </c>
    </row>
    <row r="72" spans="8:8">
      <c r="H72" s="162">
        <f t="shared" si="2"/>
        <v>0</v>
      </c>
    </row>
    <row r="73" spans="8:8">
      <c r="H73" s="162">
        <f t="shared" si="2"/>
        <v>0</v>
      </c>
    </row>
    <row r="74" spans="8:8">
      <c r="H74" s="162">
        <f t="shared" si="2"/>
        <v>0</v>
      </c>
    </row>
    <row r="75" spans="8:8">
      <c r="H75" s="162">
        <f t="shared" si="2"/>
        <v>0</v>
      </c>
    </row>
    <row r="76" spans="8:8">
      <c r="H76" s="162">
        <f t="shared" si="2"/>
        <v>0</v>
      </c>
    </row>
    <row r="77" spans="8:8">
      <c r="H77" s="162">
        <f t="shared" si="2"/>
        <v>0</v>
      </c>
    </row>
    <row r="78" spans="8:8">
      <c r="H78" s="162">
        <f t="shared" si="2"/>
        <v>0</v>
      </c>
    </row>
    <row r="79" spans="8:8">
      <c r="H79" s="162">
        <f t="shared" si="2"/>
        <v>0</v>
      </c>
    </row>
    <row r="80" spans="8:8">
      <c r="H80" s="162">
        <f t="shared" si="2"/>
        <v>0</v>
      </c>
    </row>
    <row r="81" spans="8:8">
      <c r="H81" s="162">
        <f t="shared" si="2"/>
        <v>0</v>
      </c>
    </row>
    <row r="82" spans="8:8">
      <c r="H82" s="162">
        <f t="shared" si="2"/>
        <v>0</v>
      </c>
    </row>
    <row r="83" spans="8:8">
      <c r="H83" s="162">
        <f t="shared" si="2"/>
        <v>0</v>
      </c>
    </row>
    <row r="84" spans="8:8">
      <c r="H84" s="162">
        <f t="shared" si="2"/>
        <v>0</v>
      </c>
    </row>
    <row r="85" spans="8:8">
      <c r="H85" s="162">
        <f t="shared" si="2"/>
        <v>0</v>
      </c>
    </row>
    <row r="86" spans="8:8">
      <c r="H86" s="162">
        <f t="shared" si="2"/>
        <v>0</v>
      </c>
    </row>
    <row r="87" spans="8:8">
      <c r="H87" s="162">
        <f t="shared" si="2"/>
        <v>0</v>
      </c>
    </row>
    <row r="88" spans="8:8">
      <c r="H88" s="162">
        <f t="shared" si="2"/>
        <v>0</v>
      </c>
    </row>
    <row r="89" spans="8:8">
      <c r="H89" s="162">
        <f t="shared" si="2"/>
        <v>0</v>
      </c>
    </row>
    <row r="90" spans="8:8">
      <c r="H90" s="162">
        <f t="shared" si="2"/>
        <v>0</v>
      </c>
    </row>
    <row r="91" spans="8:8">
      <c r="H91" s="162">
        <f t="shared" si="2"/>
        <v>0</v>
      </c>
    </row>
    <row r="92" spans="8:8">
      <c r="H92" s="162">
        <f t="shared" si="2"/>
        <v>0</v>
      </c>
    </row>
    <row r="93" spans="8:8">
      <c r="H93" s="162">
        <f t="shared" si="2"/>
        <v>0</v>
      </c>
    </row>
    <row r="94" spans="8:8">
      <c r="H94" s="162">
        <f t="shared" si="2"/>
        <v>0</v>
      </c>
    </row>
    <row r="95" spans="8:8">
      <c r="H95" s="162">
        <f t="shared" si="2"/>
        <v>0</v>
      </c>
    </row>
    <row r="96" spans="8:8">
      <c r="H96" s="162">
        <f t="shared" si="2"/>
        <v>0</v>
      </c>
    </row>
    <row r="97" spans="8:8">
      <c r="H97" s="162">
        <f t="shared" si="2"/>
        <v>0</v>
      </c>
    </row>
    <row r="98" spans="8:8">
      <c r="H98" s="162">
        <f t="shared" si="2"/>
        <v>0</v>
      </c>
    </row>
    <row r="99" spans="8:8">
      <c r="H99" s="162">
        <f t="shared" si="2"/>
        <v>0</v>
      </c>
    </row>
    <row r="100" spans="8:8">
      <c r="H100" s="162">
        <f t="shared" si="2"/>
        <v>0</v>
      </c>
    </row>
  </sheetData>
  <autoFilter ref="A2:I100"/>
  <mergeCells count="3">
    <mergeCell ref="A1:I1"/>
    <mergeCell ref="L6:O6"/>
    <mergeCell ref="L7:O21"/>
  </mergeCells>
  <pageMargins left="0.7" right="0.7" top="0.75" bottom="0.75" header="0.3" footer="0.3"/>
  <pageSetup paperSize="9" orientation="portrait" horizontalDpi="300" verticalDpi="300" r:id="rId1"/>
  <ignoredErrors>
    <ignoredError sqref="G7 G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A144" zoomScale="90" zoomScaleNormal="90" workbookViewId="0">
      <selection activeCell="E154" sqref="E154"/>
    </sheetView>
  </sheetViews>
  <sheetFormatPr baseColWidth="10" defaultRowHeight="15"/>
  <cols>
    <col min="1" max="1" width="17.42578125" style="1" customWidth="1"/>
    <col min="2" max="2" width="25.28515625" style="2" customWidth="1"/>
    <col min="3" max="3" width="18.5703125" style="1" customWidth="1"/>
    <col min="4" max="4" width="20.140625" style="1" customWidth="1"/>
    <col min="5" max="5" width="21.140625" style="23" customWidth="1"/>
    <col min="6" max="6" width="4.28515625" customWidth="1"/>
    <col min="7" max="8" width="11.42578125" style="1"/>
    <col min="9" max="9" width="3.42578125" customWidth="1"/>
    <col min="12" max="12" width="4.140625" customWidth="1"/>
  </cols>
  <sheetData>
    <row r="1" spans="1:14" s="19" customFormat="1" ht="15.75">
      <c r="A1" s="27" t="s">
        <v>2</v>
      </c>
      <c r="B1" s="28" t="s">
        <v>21</v>
      </c>
      <c r="C1" s="27" t="s">
        <v>18</v>
      </c>
      <c r="D1" s="27" t="s">
        <v>19</v>
      </c>
      <c r="E1" s="29" t="s">
        <v>31</v>
      </c>
      <c r="F1" s="17"/>
      <c r="G1" s="18" t="s">
        <v>14</v>
      </c>
      <c r="H1" s="18" t="s">
        <v>20</v>
      </c>
      <c r="J1" s="18" t="s">
        <v>14</v>
      </c>
      <c r="K1" s="18" t="s">
        <v>20</v>
      </c>
      <c r="L1" s="25"/>
      <c r="M1" s="18" t="s">
        <v>14</v>
      </c>
      <c r="N1" s="18" t="s">
        <v>20</v>
      </c>
    </row>
    <row r="2" spans="1:14" ht="30">
      <c r="A2" s="5" t="s">
        <v>30</v>
      </c>
      <c r="B2" s="4" t="s">
        <v>29</v>
      </c>
      <c r="C2" s="16">
        <v>29000</v>
      </c>
      <c r="D2" s="14">
        <v>5000</v>
      </c>
      <c r="E2" s="24">
        <f>+C2+D2</f>
        <v>34000</v>
      </c>
      <c r="G2" s="13" t="s">
        <v>22</v>
      </c>
      <c r="H2" s="15">
        <v>2000</v>
      </c>
      <c r="J2" s="13" t="s">
        <v>24</v>
      </c>
      <c r="K2" s="15">
        <v>500</v>
      </c>
      <c r="L2" s="26"/>
      <c r="M2" s="13" t="s">
        <v>24</v>
      </c>
      <c r="N2" s="15">
        <v>1000</v>
      </c>
    </row>
    <row r="3" spans="1:14" ht="30">
      <c r="A3" s="5" t="s">
        <v>27</v>
      </c>
      <c r="B3" s="4" t="s">
        <v>32</v>
      </c>
      <c r="C3" s="14">
        <v>29000</v>
      </c>
      <c r="D3" s="139">
        <v>5000</v>
      </c>
      <c r="E3" s="24">
        <f>+C3+D3</f>
        <v>34000</v>
      </c>
      <c r="G3" s="13" t="s">
        <v>23</v>
      </c>
      <c r="H3" s="15">
        <v>2000</v>
      </c>
      <c r="J3" s="13" t="s">
        <v>23</v>
      </c>
      <c r="K3" s="15">
        <v>2000</v>
      </c>
      <c r="L3" s="26"/>
      <c r="M3" s="13" t="s">
        <v>23</v>
      </c>
      <c r="N3" s="15">
        <v>2000</v>
      </c>
    </row>
    <row r="4" spans="1:14" ht="45">
      <c r="A4" s="4" t="s">
        <v>39</v>
      </c>
      <c r="B4" s="4" t="s">
        <v>40</v>
      </c>
      <c r="C4" s="14">
        <v>60000</v>
      </c>
      <c r="D4" s="139">
        <v>5000</v>
      </c>
      <c r="E4" s="24">
        <f t="shared" ref="E4:E65" si="0">+C4+D4</f>
        <v>65000</v>
      </c>
      <c r="G4" s="13" t="s">
        <v>24</v>
      </c>
      <c r="H4" s="15">
        <v>500</v>
      </c>
      <c r="J4" s="13"/>
      <c r="K4" s="15"/>
      <c r="L4" s="26"/>
      <c r="M4" s="13"/>
      <c r="N4" s="15"/>
    </row>
    <row r="5" spans="1:14" ht="30">
      <c r="A5" s="5" t="s">
        <v>44</v>
      </c>
      <c r="B5" s="4" t="s">
        <v>45</v>
      </c>
      <c r="C5" s="14">
        <v>29000</v>
      </c>
      <c r="D5" s="139">
        <v>5000</v>
      </c>
      <c r="E5" s="24">
        <f t="shared" si="0"/>
        <v>34000</v>
      </c>
      <c r="G5" s="38" t="s">
        <v>3</v>
      </c>
      <c r="H5" s="15">
        <v>4500</v>
      </c>
      <c r="J5" s="38" t="s">
        <v>3</v>
      </c>
      <c r="K5" s="15">
        <f>SUM(K2:K4)</f>
        <v>2500</v>
      </c>
      <c r="L5" s="26"/>
      <c r="M5" s="38" t="s">
        <v>3</v>
      </c>
      <c r="N5" s="15">
        <f>SUM(N2:N4)</f>
        <v>3000</v>
      </c>
    </row>
    <row r="6" spans="1:14" ht="30">
      <c r="A6" s="5" t="s">
        <v>28</v>
      </c>
      <c r="B6" s="4" t="s">
        <v>50</v>
      </c>
      <c r="C6" s="14">
        <v>35000</v>
      </c>
      <c r="D6" s="139">
        <v>5000</v>
      </c>
      <c r="E6" s="24">
        <f t="shared" si="0"/>
        <v>40000</v>
      </c>
      <c r="G6" s="184" t="s">
        <v>156</v>
      </c>
      <c r="H6" s="184"/>
      <c r="I6" s="54"/>
      <c r="J6" s="185" t="s">
        <v>157</v>
      </c>
      <c r="K6" s="185"/>
      <c r="L6" s="55"/>
      <c r="M6" s="185" t="s">
        <v>158</v>
      </c>
      <c r="N6" s="185"/>
    </row>
    <row r="7" spans="1:14" ht="30">
      <c r="A7" s="5" t="s">
        <v>53</v>
      </c>
      <c r="B7" s="4" t="s">
        <v>174</v>
      </c>
      <c r="C7" s="14">
        <v>29000</v>
      </c>
      <c r="D7" s="139">
        <v>5000</v>
      </c>
      <c r="E7" s="24">
        <f t="shared" si="0"/>
        <v>34000</v>
      </c>
      <c r="L7" s="26"/>
    </row>
    <row r="8" spans="1:14" ht="30">
      <c r="A8" s="5" t="s">
        <v>54</v>
      </c>
      <c r="B8" s="4" t="s">
        <v>55</v>
      </c>
      <c r="C8" s="14">
        <v>22000</v>
      </c>
      <c r="D8" s="139">
        <v>5000</v>
      </c>
      <c r="E8" s="24">
        <f t="shared" si="0"/>
        <v>27000</v>
      </c>
    </row>
    <row r="9" spans="1:14" ht="30">
      <c r="A9" s="5" t="s">
        <v>56</v>
      </c>
      <c r="B9" s="4" t="s">
        <v>57</v>
      </c>
      <c r="C9" s="14">
        <v>28000</v>
      </c>
      <c r="D9" s="139">
        <v>5000</v>
      </c>
      <c r="E9" s="24">
        <f t="shared" si="0"/>
        <v>33000</v>
      </c>
    </row>
    <row r="10" spans="1:14" ht="30">
      <c r="A10" s="5" t="s">
        <v>58</v>
      </c>
      <c r="B10" s="4" t="s">
        <v>59</v>
      </c>
      <c r="C10" s="14">
        <v>22000</v>
      </c>
      <c r="D10" s="139">
        <v>5000</v>
      </c>
      <c r="E10" s="24">
        <f t="shared" si="0"/>
        <v>27000</v>
      </c>
    </row>
    <row r="11" spans="1:14" ht="30">
      <c r="A11" s="5" t="s">
        <v>35</v>
      </c>
      <c r="B11" s="4" t="s">
        <v>62</v>
      </c>
      <c r="C11" s="14">
        <v>12400</v>
      </c>
      <c r="D11" s="14">
        <v>2500</v>
      </c>
      <c r="E11" s="24">
        <f t="shared" si="0"/>
        <v>14900</v>
      </c>
    </row>
    <row r="12" spans="1:14" ht="30">
      <c r="A12" s="5" t="s">
        <v>63</v>
      </c>
      <c r="B12" s="4" t="s">
        <v>64</v>
      </c>
      <c r="C12" s="14">
        <v>4500</v>
      </c>
      <c r="D12" s="139">
        <v>2500</v>
      </c>
      <c r="E12" s="24">
        <f t="shared" si="0"/>
        <v>7000</v>
      </c>
    </row>
    <row r="13" spans="1:14" ht="30">
      <c r="A13" s="5" t="s">
        <v>86</v>
      </c>
      <c r="B13" s="2" t="s">
        <v>9</v>
      </c>
      <c r="C13" s="14">
        <v>28000</v>
      </c>
      <c r="D13" s="14">
        <v>5000</v>
      </c>
      <c r="E13" s="24">
        <f t="shared" si="0"/>
        <v>33000</v>
      </c>
    </row>
    <row r="14" spans="1:14" ht="30">
      <c r="A14" s="5" t="s">
        <v>99</v>
      </c>
      <c r="B14" s="4" t="s">
        <v>100</v>
      </c>
      <c r="C14" s="14">
        <v>10000</v>
      </c>
      <c r="D14" s="14">
        <v>2500</v>
      </c>
      <c r="E14" s="24">
        <f t="shared" si="0"/>
        <v>12500</v>
      </c>
      <c r="H14" s="4"/>
      <c r="I14" s="2"/>
    </row>
    <row r="15" spans="1:14" ht="30">
      <c r="A15" s="5" t="s">
        <v>101</v>
      </c>
      <c r="B15" s="4" t="s">
        <v>102</v>
      </c>
      <c r="C15" s="14">
        <v>12500</v>
      </c>
      <c r="D15" s="14">
        <v>2500</v>
      </c>
      <c r="E15" s="24">
        <f>+C15+D15</f>
        <v>15000</v>
      </c>
    </row>
    <row r="16" spans="1:14" ht="30">
      <c r="A16" s="5" t="s">
        <v>104</v>
      </c>
      <c r="B16" s="4" t="s">
        <v>107</v>
      </c>
      <c r="C16" s="14">
        <v>32000</v>
      </c>
      <c r="D16" s="14">
        <v>5000</v>
      </c>
      <c r="E16" s="24">
        <f t="shared" si="0"/>
        <v>37000</v>
      </c>
    </row>
    <row r="17" spans="1:5" ht="30">
      <c r="A17" s="5" t="s">
        <v>108</v>
      </c>
      <c r="B17" s="4" t="s">
        <v>175</v>
      </c>
      <c r="C17" s="14">
        <v>26000</v>
      </c>
      <c r="D17" s="14">
        <v>5000</v>
      </c>
      <c r="E17" s="24">
        <f t="shared" si="0"/>
        <v>31000</v>
      </c>
    </row>
    <row r="18" spans="1:5" ht="30">
      <c r="A18" s="5" t="s">
        <v>110</v>
      </c>
      <c r="B18" s="4" t="s">
        <v>111</v>
      </c>
      <c r="C18" s="14">
        <v>12000</v>
      </c>
      <c r="D18" s="14">
        <v>2500</v>
      </c>
      <c r="E18" s="24">
        <f t="shared" si="0"/>
        <v>14500</v>
      </c>
    </row>
    <row r="19" spans="1:5" ht="30">
      <c r="A19" s="5" t="s">
        <v>112</v>
      </c>
      <c r="B19" s="4" t="s">
        <v>113</v>
      </c>
      <c r="C19" s="14">
        <v>29000</v>
      </c>
      <c r="D19" s="14">
        <v>5000</v>
      </c>
      <c r="E19" s="24">
        <f t="shared" si="0"/>
        <v>34000</v>
      </c>
    </row>
    <row r="20" spans="1:5" ht="30">
      <c r="A20" s="5" t="s">
        <v>114</v>
      </c>
      <c r="B20" s="4" t="s">
        <v>66</v>
      </c>
      <c r="C20" s="14">
        <v>29000</v>
      </c>
      <c r="D20" s="14">
        <v>5000</v>
      </c>
      <c r="E20" s="24">
        <f t="shared" si="0"/>
        <v>34000</v>
      </c>
    </row>
    <row r="21" spans="1:5" ht="30">
      <c r="A21" s="5" t="s">
        <v>118</v>
      </c>
      <c r="B21" s="4" t="s">
        <v>120</v>
      </c>
      <c r="C21" s="14">
        <v>32000</v>
      </c>
      <c r="D21" s="14">
        <v>2500</v>
      </c>
      <c r="E21" s="24">
        <f t="shared" si="0"/>
        <v>34500</v>
      </c>
    </row>
    <row r="22" spans="1:5" ht="30">
      <c r="A22" s="5" t="s">
        <v>123</v>
      </c>
      <c r="B22" s="4" t="s">
        <v>124</v>
      </c>
      <c r="C22" s="14">
        <v>32000</v>
      </c>
      <c r="D22" s="14">
        <v>5000</v>
      </c>
      <c r="E22" s="24">
        <f t="shared" si="0"/>
        <v>37000</v>
      </c>
    </row>
    <row r="23" spans="1:5" ht="30">
      <c r="A23" s="5" t="s">
        <v>108</v>
      </c>
      <c r="B23" s="4" t="s">
        <v>125</v>
      </c>
      <c r="C23" s="14">
        <v>28000</v>
      </c>
      <c r="D23" s="14">
        <v>5000</v>
      </c>
      <c r="E23" s="24">
        <f t="shared" si="0"/>
        <v>33000</v>
      </c>
    </row>
    <row r="24" spans="1:5" ht="30">
      <c r="A24" s="5" t="s">
        <v>126</v>
      </c>
      <c r="B24" s="4" t="s">
        <v>127</v>
      </c>
      <c r="C24" s="14">
        <v>32000</v>
      </c>
      <c r="D24" s="139">
        <v>5000</v>
      </c>
      <c r="E24" s="24">
        <f t="shared" si="0"/>
        <v>37000</v>
      </c>
    </row>
    <row r="25" spans="1:5" ht="30">
      <c r="A25" s="5" t="s">
        <v>128</v>
      </c>
      <c r="B25" s="4" t="s">
        <v>75</v>
      </c>
      <c r="C25" s="14">
        <v>64000</v>
      </c>
      <c r="D25" s="139">
        <v>5000</v>
      </c>
      <c r="E25" s="24">
        <f>+C25+D25</f>
        <v>69000</v>
      </c>
    </row>
    <row r="26" spans="1:5">
      <c r="A26" s="5" t="s">
        <v>165</v>
      </c>
      <c r="B26" s="4" t="s">
        <v>77</v>
      </c>
      <c r="C26" s="14">
        <v>30000</v>
      </c>
      <c r="D26" s="14">
        <v>3000</v>
      </c>
      <c r="E26" s="24">
        <f t="shared" si="0"/>
        <v>33000</v>
      </c>
    </row>
    <row r="27" spans="1:5" ht="30">
      <c r="A27" s="5" t="s">
        <v>133</v>
      </c>
      <c r="B27" s="4" t="s">
        <v>176</v>
      </c>
      <c r="C27" s="14">
        <v>26000</v>
      </c>
      <c r="D27" s="14">
        <v>5000</v>
      </c>
      <c r="E27" s="24">
        <f t="shared" si="0"/>
        <v>31000</v>
      </c>
    </row>
    <row r="28" spans="1:5" ht="45">
      <c r="A28" s="5" t="s">
        <v>135</v>
      </c>
      <c r="B28" s="4" t="s">
        <v>136</v>
      </c>
      <c r="C28" s="14">
        <v>12400</v>
      </c>
      <c r="D28" s="14">
        <v>2500</v>
      </c>
      <c r="E28" s="24">
        <f t="shared" si="0"/>
        <v>14900</v>
      </c>
    </row>
    <row r="29" spans="1:5" ht="30">
      <c r="A29" s="5" t="s">
        <v>117</v>
      </c>
      <c r="B29" s="4" t="s">
        <v>137</v>
      </c>
      <c r="C29" s="14">
        <v>16000</v>
      </c>
      <c r="D29" s="14">
        <v>2500</v>
      </c>
      <c r="E29" s="24">
        <f t="shared" si="0"/>
        <v>18500</v>
      </c>
    </row>
    <row r="30" spans="1:5" ht="30">
      <c r="A30" s="5" t="s">
        <v>138</v>
      </c>
      <c r="B30" s="4" t="s">
        <v>139</v>
      </c>
      <c r="C30" s="14">
        <v>16000</v>
      </c>
      <c r="D30" s="14">
        <v>3000</v>
      </c>
      <c r="E30" s="24">
        <f t="shared" si="0"/>
        <v>19000</v>
      </c>
    </row>
    <row r="31" spans="1:5">
      <c r="A31" s="5" t="s">
        <v>145</v>
      </c>
      <c r="B31" s="4" t="s">
        <v>147</v>
      </c>
      <c r="C31" s="14">
        <v>26000</v>
      </c>
      <c r="D31" s="139">
        <v>3000</v>
      </c>
      <c r="E31" s="24">
        <f t="shared" si="0"/>
        <v>29000</v>
      </c>
    </row>
    <row r="32" spans="1:5">
      <c r="A32" s="5" t="s">
        <v>146</v>
      </c>
      <c r="B32" s="4" t="s">
        <v>148</v>
      </c>
      <c r="C32" s="14">
        <v>26000</v>
      </c>
      <c r="D32" s="139">
        <v>3000</v>
      </c>
      <c r="E32" s="24">
        <f t="shared" si="0"/>
        <v>29000</v>
      </c>
    </row>
    <row r="33" spans="1:15">
      <c r="A33" s="5" t="s">
        <v>151</v>
      </c>
      <c r="B33" s="4" t="s">
        <v>152</v>
      </c>
      <c r="C33" s="14">
        <v>30000</v>
      </c>
      <c r="D33" s="139">
        <v>3000</v>
      </c>
      <c r="E33" s="24">
        <f t="shared" si="0"/>
        <v>33000</v>
      </c>
    </row>
    <row r="34" spans="1:15">
      <c r="A34" s="52" t="s">
        <v>155</v>
      </c>
      <c r="B34" s="1" t="s">
        <v>154</v>
      </c>
      <c r="C34" s="14">
        <v>26000</v>
      </c>
      <c r="D34" s="139">
        <v>3000</v>
      </c>
      <c r="E34" s="24">
        <f t="shared" si="0"/>
        <v>29000</v>
      </c>
    </row>
    <row r="35" spans="1:15">
      <c r="A35" s="5" t="s">
        <v>166</v>
      </c>
      <c r="B35" s="4" t="s">
        <v>167</v>
      </c>
      <c r="C35" s="14">
        <v>45000</v>
      </c>
      <c r="D35" s="139">
        <v>3000</v>
      </c>
      <c r="E35" s="24">
        <f t="shared" si="0"/>
        <v>48000</v>
      </c>
    </row>
    <row r="36" spans="1:15">
      <c r="A36" s="5" t="s">
        <v>168</v>
      </c>
      <c r="B36" s="4" t="s">
        <v>169</v>
      </c>
      <c r="C36" s="14">
        <v>130000</v>
      </c>
      <c r="D36" s="14">
        <v>5000</v>
      </c>
      <c r="E36" s="24">
        <f t="shared" si="0"/>
        <v>135000</v>
      </c>
    </row>
    <row r="37" spans="1:15" ht="30">
      <c r="A37" s="80" t="s">
        <v>170</v>
      </c>
      <c r="B37" s="4" t="s">
        <v>171</v>
      </c>
      <c r="C37" s="14">
        <v>65000</v>
      </c>
      <c r="D37" s="14">
        <f t="shared" ref="D37:D42" si="1">COSTO_RELOJES</f>
        <v>4500</v>
      </c>
      <c r="E37" s="24">
        <f t="shared" si="0"/>
        <v>69500</v>
      </c>
      <c r="N37" s="5"/>
      <c r="O37" s="4"/>
    </row>
    <row r="38" spans="1:15">
      <c r="A38" s="80" t="s">
        <v>219</v>
      </c>
      <c r="B38" s="4" t="s">
        <v>220</v>
      </c>
      <c r="C38" s="14">
        <v>65000</v>
      </c>
      <c r="D38" s="139">
        <f t="shared" si="1"/>
        <v>4500</v>
      </c>
      <c r="E38" s="24">
        <f t="shared" si="0"/>
        <v>69500</v>
      </c>
    </row>
    <row r="39" spans="1:15" ht="30">
      <c r="A39" s="5" t="s">
        <v>179</v>
      </c>
      <c r="B39" s="4" t="s">
        <v>180</v>
      </c>
      <c r="C39" s="14">
        <v>40000</v>
      </c>
      <c r="D39" s="139">
        <f t="shared" si="1"/>
        <v>4500</v>
      </c>
      <c r="E39" s="24">
        <f t="shared" si="0"/>
        <v>44500</v>
      </c>
    </row>
    <row r="40" spans="1:15" ht="30">
      <c r="A40" s="5" t="s">
        <v>183</v>
      </c>
      <c r="B40" s="4" t="s">
        <v>185</v>
      </c>
      <c r="C40" s="14">
        <v>32000</v>
      </c>
      <c r="D40" s="139">
        <f t="shared" si="1"/>
        <v>4500</v>
      </c>
      <c r="E40" s="24">
        <f t="shared" si="0"/>
        <v>36500</v>
      </c>
    </row>
    <row r="41" spans="1:15" ht="30">
      <c r="A41" s="5" t="s">
        <v>189</v>
      </c>
      <c r="B41" s="4" t="s">
        <v>191</v>
      </c>
      <c r="C41" s="14">
        <v>32000</v>
      </c>
      <c r="D41" s="139">
        <f t="shared" si="1"/>
        <v>4500</v>
      </c>
      <c r="E41" s="24">
        <f t="shared" si="0"/>
        <v>36500</v>
      </c>
    </row>
    <row r="42" spans="1:15" ht="30">
      <c r="A42" s="5" t="s">
        <v>187</v>
      </c>
      <c r="B42" s="4" t="s">
        <v>190</v>
      </c>
      <c r="C42" s="14">
        <v>32000</v>
      </c>
      <c r="D42" s="139">
        <f t="shared" si="1"/>
        <v>4500</v>
      </c>
      <c r="E42" s="24">
        <f t="shared" si="0"/>
        <v>36500</v>
      </c>
    </row>
    <row r="43" spans="1:15" ht="30">
      <c r="A43" s="1" t="s">
        <v>138</v>
      </c>
      <c r="B43" s="4" t="s">
        <v>195</v>
      </c>
      <c r="C43" s="14">
        <v>32000</v>
      </c>
      <c r="D43" s="93">
        <v>2500</v>
      </c>
      <c r="E43" s="24">
        <f t="shared" si="0"/>
        <v>34500</v>
      </c>
    </row>
    <row r="44" spans="1:15" ht="30">
      <c r="A44" s="75" t="s">
        <v>213</v>
      </c>
      <c r="B44" s="50" t="s">
        <v>199</v>
      </c>
      <c r="C44" s="14">
        <v>32000</v>
      </c>
      <c r="D44" s="93">
        <v>5000</v>
      </c>
      <c r="E44" s="24">
        <f t="shared" si="0"/>
        <v>37000</v>
      </c>
    </row>
    <row r="45" spans="1:15" ht="30">
      <c r="A45" s="1" t="s">
        <v>214</v>
      </c>
      <c r="B45" s="2" t="s">
        <v>201</v>
      </c>
      <c r="C45" s="14">
        <v>11000</v>
      </c>
      <c r="D45" s="93">
        <v>2000</v>
      </c>
      <c r="E45" s="24">
        <f t="shared" si="0"/>
        <v>13000</v>
      </c>
    </row>
    <row r="46" spans="1:15" ht="30">
      <c r="A46" s="85" t="s">
        <v>221</v>
      </c>
      <c r="B46" s="4" t="s">
        <v>217</v>
      </c>
      <c r="C46" s="14">
        <v>32000</v>
      </c>
      <c r="D46" s="93">
        <v>5000</v>
      </c>
      <c r="E46" s="24">
        <f t="shared" si="0"/>
        <v>37000</v>
      </c>
    </row>
    <row r="47" spans="1:15" ht="45">
      <c r="A47" s="85" t="s">
        <v>213</v>
      </c>
      <c r="B47" s="92" t="s">
        <v>225</v>
      </c>
      <c r="C47" s="14">
        <v>45000</v>
      </c>
      <c r="D47" s="93">
        <v>5000</v>
      </c>
      <c r="E47" s="24">
        <f t="shared" si="0"/>
        <v>50000</v>
      </c>
    </row>
    <row r="48" spans="1:15" ht="30">
      <c r="A48" s="85" t="s">
        <v>228</v>
      </c>
      <c r="B48" s="4" t="s">
        <v>229</v>
      </c>
      <c r="C48" s="14">
        <v>30000</v>
      </c>
      <c r="D48" s="93">
        <v>5000</v>
      </c>
      <c r="E48" s="24">
        <f>+C48+D48</f>
        <v>35000</v>
      </c>
    </row>
    <row r="49" spans="1:5" ht="30">
      <c r="A49" s="85" t="s">
        <v>239</v>
      </c>
      <c r="B49" s="4" t="s">
        <v>240</v>
      </c>
      <c r="C49" s="14">
        <v>30000</v>
      </c>
      <c r="D49" s="93">
        <v>5000</v>
      </c>
      <c r="E49" s="24">
        <f>+C49+D49</f>
        <v>35000</v>
      </c>
    </row>
    <row r="50" spans="1:5" ht="30">
      <c r="A50" s="85" t="s">
        <v>233</v>
      </c>
      <c r="B50" s="4" t="s">
        <v>234</v>
      </c>
      <c r="C50" s="14">
        <v>30000</v>
      </c>
      <c r="D50" s="93">
        <v>5000</v>
      </c>
      <c r="E50" s="24">
        <f t="shared" si="0"/>
        <v>35000</v>
      </c>
    </row>
    <row r="51" spans="1:5" ht="30">
      <c r="A51" s="85" t="s">
        <v>241</v>
      </c>
      <c r="B51" s="4" t="s">
        <v>204</v>
      </c>
      <c r="C51" s="14">
        <v>14000</v>
      </c>
      <c r="D51" s="93">
        <v>5000</v>
      </c>
      <c r="E51" s="24">
        <f>+C51+D51</f>
        <v>19000</v>
      </c>
    </row>
    <row r="52" spans="1:5" ht="30">
      <c r="A52" s="85" t="s">
        <v>243</v>
      </c>
      <c r="B52" s="4" t="s">
        <v>203</v>
      </c>
      <c r="C52" s="14">
        <v>4300</v>
      </c>
      <c r="D52" s="93">
        <v>5000</v>
      </c>
      <c r="E52" s="24">
        <f t="shared" si="0"/>
        <v>9300</v>
      </c>
    </row>
    <row r="53" spans="1:5" ht="30">
      <c r="A53" s="85" t="s">
        <v>246</v>
      </c>
      <c r="B53" s="4" t="s">
        <v>247</v>
      </c>
      <c r="C53" s="14">
        <v>22500</v>
      </c>
      <c r="D53" s="93">
        <v>5000</v>
      </c>
      <c r="E53" s="24">
        <f t="shared" si="0"/>
        <v>27500</v>
      </c>
    </row>
    <row r="54" spans="1:5" ht="30">
      <c r="A54" s="85" t="s">
        <v>168</v>
      </c>
      <c r="B54" s="4" t="s">
        <v>249</v>
      </c>
      <c r="C54" s="14">
        <v>32000</v>
      </c>
      <c r="D54" s="93">
        <v>5000</v>
      </c>
      <c r="E54" s="24">
        <f t="shared" si="0"/>
        <v>37000</v>
      </c>
    </row>
    <row r="55" spans="1:5" ht="30">
      <c r="A55" s="85" t="s">
        <v>250</v>
      </c>
      <c r="B55" s="4" t="s">
        <v>249</v>
      </c>
      <c r="C55" s="14">
        <v>32000</v>
      </c>
      <c r="D55" s="93">
        <v>5000</v>
      </c>
      <c r="E55" s="24">
        <f t="shared" si="0"/>
        <v>37000</v>
      </c>
    </row>
    <row r="56" spans="1:5" ht="45">
      <c r="A56" s="85" t="s">
        <v>252</v>
      </c>
      <c r="B56" s="4" t="s">
        <v>253</v>
      </c>
      <c r="C56" s="14">
        <v>35000</v>
      </c>
      <c r="D56" s="93">
        <v>5000</v>
      </c>
      <c r="E56" s="24">
        <f>+C56+D56</f>
        <v>40000</v>
      </c>
    </row>
    <row r="57" spans="1:5" ht="30">
      <c r="A57" s="99" t="s">
        <v>256</v>
      </c>
      <c r="B57" s="2" t="s">
        <v>257</v>
      </c>
      <c r="C57" s="14">
        <v>30000</v>
      </c>
      <c r="D57" s="93">
        <v>5000</v>
      </c>
      <c r="E57" s="24">
        <f>+C57+D57</f>
        <v>35000</v>
      </c>
    </row>
    <row r="58" spans="1:5" ht="45">
      <c r="A58" s="99" t="s">
        <v>258</v>
      </c>
      <c r="B58" s="2" t="s">
        <v>259</v>
      </c>
      <c r="C58" s="14">
        <v>35000</v>
      </c>
      <c r="D58" s="93">
        <v>5000</v>
      </c>
      <c r="E58" s="24">
        <f t="shared" si="0"/>
        <v>40000</v>
      </c>
    </row>
    <row r="59" spans="1:5" ht="45">
      <c r="A59" s="99" t="s">
        <v>261</v>
      </c>
      <c r="B59" s="2" t="s">
        <v>263</v>
      </c>
      <c r="C59" s="14">
        <v>30000</v>
      </c>
      <c r="D59" s="93">
        <v>5000</v>
      </c>
      <c r="E59" s="24">
        <f t="shared" si="0"/>
        <v>35000</v>
      </c>
    </row>
    <row r="60" spans="1:5" ht="30">
      <c r="A60" s="99" t="s">
        <v>265</v>
      </c>
      <c r="B60" s="2" t="s">
        <v>264</v>
      </c>
      <c r="C60" s="14">
        <v>30000</v>
      </c>
      <c r="D60" s="93">
        <v>5000</v>
      </c>
      <c r="E60" s="24">
        <f t="shared" si="0"/>
        <v>35000</v>
      </c>
    </row>
    <row r="61" spans="1:5" ht="24.75" customHeight="1">
      <c r="A61" s="99" t="s">
        <v>266</v>
      </c>
      <c r="B61" s="2" t="s">
        <v>267</v>
      </c>
      <c r="C61" s="14">
        <v>30000</v>
      </c>
      <c r="D61" s="93">
        <v>5000</v>
      </c>
      <c r="E61" s="24">
        <f t="shared" si="0"/>
        <v>35000</v>
      </c>
    </row>
    <row r="62" spans="1:5" ht="23.25" customHeight="1">
      <c r="A62" s="99" t="s">
        <v>151</v>
      </c>
      <c r="B62" s="4" t="s">
        <v>152</v>
      </c>
      <c r="C62" s="14">
        <v>33000</v>
      </c>
      <c r="D62" s="1">
        <v>0</v>
      </c>
      <c r="E62" s="24">
        <f t="shared" si="0"/>
        <v>33000</v>
      </c>
    </row>
    <row r="63" spans="1:5" ht="30">
      <c r="A63" s="108" t="s">
        <v>290</v>
      </c>
      <c r="B63" s="4" t="s">
        <v>55</v>
      </c>
      <c r="C63" s="109">
        <v>22000</v>
      </c>
      <c r="D63" s="109">
        <v>5000</v>
      </c>
      <c r="E63" s="24">
        <f t="shared" si="0"/>
        <v>27000</v>
      </c>
    </row>
    <row r="64" spans="1:5" ht="30">
      <c r="A64" s="110" t="s">
        <v>293</v>
      </c>
      <c r="B64" s="2" t="s">
        <v>294</v>
      </c>
      <c r="C64" s="111">
        <v>22000</v>
      </c>
      <c r="D64" s="139">
        <v>5000</v>
      </c>
      <c r="E64" s="24">
        <f t="shared" si="0"/>
        <v>27000</v>
      </c>
    </row>
    <row r="65" spans="1:5" ht="30" customHeight="1">
      <c r="A65" s="1" t="s">
        <v>299</v>
      </c>
      <c r="B65" s="2" t="s">
        <v>300</v>
      </c>
      <c r="C65" s="113">
        <v>60000</v>
      </c>
      <c r="D65" s="139">
        <v>5000</v>
      </c>
      <c r="E65" s="23">
        <f t="shared" si="0"/>
        <v>65000</v>
      </c>
    </row>
    <row r="66" spans="1:5" ht="30">
      <c r="A66" s="112" t="s">
        <v>173</v>
      </c>
      <c r="B66" s="4" t="s">
        <v>171</v>
      </c>
      <c r="C66" s="113">
        <v>65000</v>
      </c>
      <c r="D66" s="139">
        <v>5000</v>
      </c>
      <c r="E66" s="24">
        <f t="shared" ref="E66:E90" si="2">+C66+D66</f>
        <v>70000</v>
      </c>
    </row>
    <row r="67" spans="1:5" ht="45">
      <c r="A67" s="120" t="s">
        <v>328</v>
      </c>
      <c r="B67" s="2" t="s">
        <v>263</v>
      </c>
      <c r="C67" s="113">
        <v>40000</v>
      </c>
      <c r="D67" s="139">
        <v>5000</v>
      </c>
      <c r="E67" s="24">
        <f t="shared" si="2"/>
        <v>45000</v>
      </c>
    </row>
    <row r="68" spans="1:5" ht="45">
      <c r="A68" s="120" t="s">
        <v>329</v>
      </c>
      <c r="B68" s="2" t="s">
        <v>263</v>
      </c>
      <c r="C68" s="113">
        <v>40000</v>
      </c>
      <c r="D68" s="139">
        <v>5000</v>
      </c>
      <c r="E68" s="23">
        <f t="shared" si="2"/>
        <v>45000</v>
      </c>
    </row>
    <row r="69" spans="1:5" ht="30">
      <c r="A69" s="120" t="s">
        <v>330</v>
      </c>
      <c r="B69" s="4" t="s">
        <v>229</v>
      </c>
      <c r="C69" s="113">
        <v>40000</v>
      </c>
      <c r="D69" s="139">
        <v>5000</v>
      </c>
      <c r="E69" s="23">
        <f t="shared" si="2"/>
        <v>45000</v>
      </c>
    </row>
    <row r="70" spans="1:5" ht="45">
      <c r="A70" s="120" t="s">
        <v>331</v>
      </c>
      <c r="B70" s="4" t="s">
        <v>332</v>
      </c>
      <c r="C70" s="113">
        <v>60000</v>
      </c>
      <c r="D70" s="139">
        <v>5000</v>
      </c>
      <c r="E70" s="23">
        <f t="shared" si="2"/>
        <v>65000</v>
      </c>
    </row>
    <row r="71" spans="1:5" ht="30">
      <c r="A71" s="120" t="s">
        <v>337</v>
      </c>
      <c r="B71" s="2" t="s">
        <v>301</v>
      </c>
      <c r="C71" s="113">
        <v>60000</v>
      </c>
      <c r="D71" s="139">
        <v>5000</v>
      </c>
      <c r="E71" s="23">
        <f t="shared" si="2"/>
        <v>65000</v>
      </c>
    </row>
    <row r="72" spans="1:5" ht="30">
      <c r="A72" s="120" t="s">
        <v>339</v>
      </c>
      <c r="B72" s="4" t="s">
        <v>340</v>
      </c>
      <c r="C72" s="113">
        <v>29000</v>
      </c>
      <c r="D72" s="139">
        <v>5000</v>
      </c>
      <c r="E72" s="23">
        <f t="shared" si="2"/>
        <v>34000</v>
      </c>
    </row>
    <row r="73" spans="1:5" ht="45">
      <c r="A73" s="120" t="s">
        <v>342</v>
      </c>
      <c r="B73" s="4" t="s">
        <v>343</v>
      </c>
      <c r="C73" s="113">
        <v>32000</v>
      </c>
      <c r="D73" s="139">
        <v>5000</v>
      </c>
      <c r="E73" s="23">
        <f t="shared" si="2"/>
        <v>37000</v>
      </c>
    </row>
    <row r="74" spans="1:5" ht="30">
      <c r="A74" s="125" t="s">
        <v>381</v>
      </c>
      <c r="B74" s="4" t="s">
        <v>382</v>
      </c>
      <c r="C74" s="113">
        <v>27000</v>
      </c>
      <c r="D74" s="139">
        <v>5000</v>
      </c>
      <c r="E74" s="23">
        <f t="shared" si="2"/>
        <v>32000</v>
      </c>
    </row>
    <row r="75" spans="1:5" ht="46.5" customHeight="1">
      <c r="A75" s="125" t="s">
        <v>383</v>
      </c>
      <c r="B75" s="4" t="s">
        <v>384</v>
      </c>
      <c r="C75" s="126">
        <v>27000</v>
      </c>
      <c r="D75" s="139">
        <v>5000</v>
      </c>
      <c r="E75" s="23">
        <f t="shared" si="2"/>
        <v>32000</v>
      </c>
    </row>
    <row r="76" spans="1:5" ht="30">
      <c r="A76" s="125" t="s">
        <v>385</v>
      </c>
      <c r="B76" s="4" t="s">
        <v>171</v>
      </c>
      <c r="C76" s="113">
        <v>60000</v>
      </c>
      <c r="D76" s="139">
        <v>5000</v>
      </c>
      <c r="E76" s="23">
        <f t="shared" si="2"/>
        <v>65000</v>
      </c>
    </row>
    <row r="77" spans="1:5" ht="45">
      <c r="A77" s="125" t="s">
        <v>219</v>
      </c>
      <c r="B77" s="4" t="s">
        <v>386</v>
      </c>
      <c r="C77" s="113">
        <v>32000</v>
      </c>
      <c r="D77" s="139">
        <v>5000</v>
      </c>
      <c r="E77" s="23">
        <f t="shared" si="2"/>
        <v>37000</v>
      </c>
    </row>
    <row r="78" spans="1:5" ht="36.75" customHeight="1">
      <c r="A78" s="125" t="s">
        <v>388</v>
      </c>
      <c r="B78" s="4" t="s">
        <v>387</v>
      </c>
      <c r="C78" s="113">
        <v>45000</v>
      </c>
      <c r="D78" s="113">
        <v>0</v>
      </c>
      <c r="E78" s="23">
        <f t="shared" si="2"/>
        <v>45000</v>
      </c>
    </row>
    <row r="79" spans="1:5" ht="36" customHeight="1">
      <c r="A79" s="1" t="s">
        <v>419</v>
      </c>
      <c r="B79" s="2" t="s">
        <v>420</v>
      </c>
      <c r="C79" s="113">
        <v>35000</v>
      </c>
      <c r="D79" s="113">
        <v>3000</v>
      </c>
      <c r="E79" s="23">
        <f t="shared" si="2"/>
        <v>38000</v>
      </c>
    </row>
    <row r="80" spans="1:5" ht="45">
      <c r="A80" s="136" t="s">
        <v>425</v>
      </c>
      <c r="B80" s="2" t="s">
        <v>426</v>
      </c>
      <c r="C80" s="113">
        <v>32000</v>
      </c>
      <c r="D80" s="16">
        <v>4000</v>
      </c>
      <c r="E80" s="23">
        <f t="shared" si="2"/>
        <v>36000</v>
      </c>
    </row>
    <row r="81" spans="1:5" ht="40.5" customHeight="1">
      <c r="A81" s="138" t="s">
        <v>442</v>
      </c>
      <c r="B81" s="4" t="s">
        <v>175</v>
      </c>
      <c r="C81" s="113">
        <v>18000</v>
      </c>
      <c r="D81" s="113">
        <v>4000</v>
      </c>
      <c r="E81" s="23">
        <f t="shared" si="2"/>
        <v>22000</v>
      </c>
    </row>
    <row r="82" spans="1:5" ht="28.5" customHeight="1">
      <c r="A82" s="138" t="s">
        <v>444</v>
      </c>
      <c r="B82" s="4" t="s">
        <v>176</v>
      </c>
      <c r="C82" s="139">
        <v>18000</v>
      </c>
      <c r="D82" s="139">
        <v>4000</v>
      </c>
      <c r="E82" s="23">
        <f t="shared" si="2"/>
        <v>22000</v>
      </c>
    </row>
    <row r="83" spans="1:5" ht="30">
      <c r="A83" s="138" t="s">
        <v>385</v>
      </c>
      <c r="B83" s="4" t="s">
        <v>171</v>
      </c>
      <c r="C83" s="113">
        <v>23000</v>
      </c>
      <c r="D83" s="113">
        <f t="shared" ref="D83:D90" si="3">COSTO_RELOJES</f>
        <v>4500</v>
      </c>
      <c r="E83" s="23">
        <f t="shared" si="2"/>
        <v>27500</v>
      </c>
    </row>
    <row r="84" spans="1:5" ht="30">
      <c r="A84" s="138" t="s">
        <v>445</v>
      </c>
      <c r="B84" s="4" t="s">
        <v>171</v>
      </c>
      <c r="C84" s="139">
        <v>23000</v>
      </c>
      <c r="D84" s="139">
        <f t="shared" si="3"/>
        <v>4500</v>
      </c>
      <c r="E84" s="23">
        <f t="shared" si="2"/>
        <v>27500</v>
      </c>
    </row>
    <row r="85" spans="1:5" ht="30">
      <c r="A85" s="138" t="s">
        <v>446</v>
      </c>
      <c r="B85" s="4" t="s">
        <v>171</v>
      </c>
      <c r="C85" s="139">
        <v>23000</v>
      </c>
      <c r="D85" s="139">
        <f t="shared" si="3"/>
        <v>4500</v>
      </c>
      <c r="E85" s="23">
        <f t="shared" si="2"/>
        <v>27500</v>
      </c>
    </row>
    <row r="86" spans="1:5" ht="30">
      <c r="A86" s="138" t="s">
        <v>447</v>
      </c>
      <c r="B86" s="4" t="s">
        <v>171</v>
      </c>
      <c r="C86" s="139">
        <v>23000</v>
      </c>
      <c r="D86" s="139">
        <f t="shared" si="3"/>
        <v>4500</v>
      </c>
      <c r="E86" s="23">
        <f t="shared" si="2"/>
        <v>27500</v>
      </c>
    </row>
    <row r="87" spans="1:5" ht="30">
      <c r="A87" s="138" t="s">
        <v>448</v>
      </c>
      <c r="B87" s="4" t="s">
        <v>171</v>
      </c>
      <c r="C87" s="139">
        <v>23000</v>
      </c>
      <c r="D87" s="139">
        <f t="shared" si="3"/>
        <v>4500</v>
      </c>
      <c r="E87" s="23">
        <f t="shared" si="2"/>
        <v>27500</v>
      </c>
    </row>
    <row r="88" spans="1:5" ht="45">
      <c r="A88" s="128" t="s">
        <v>451</v>
      </c>
      <c r="B88" s="2" t="s">
        <v>452</v>
      </c>
      <c r="C88" s="113">
        <v>50000</v>
      </c>
      <c r="D88" s="113">
        <f t="shared" si="3"/>
        <v>4500</v>
      </c>
      <c r="E88" s="23">
        <f t="shared" si="2"/>
        <v>54500</v>
      </c>
    </row>
    <row r="89" spans="1:5" ht="30">
      <c r="A89" s="128" t="s">
        <v>453</v>
      </c>
      <c r="B89" s="2" t="s">
        <v>454</v>
      </c>
      <c r="C89" s="113">
        <v>40000</v>
      </c>
      <c r="D89" s="113">
        <f t="shared" si="3"/>
        <v>4500</v>
      </c>
      <c r="E89" s="23">
        <f t="shared" si="2"/>
        <v>44500</v>
      </c>
    </row>
    <row r="90" spans="1:5" ht="30">
      <c r="A90" s="138" t="s">
        <v>330</v>
      </c>
      <c r="B90" s="2" t="s">
        <v>456</v>
      </c>
      <c r="C90" s="113">
        <v>40000</v>
      </c>
      <c r="D90" s="113">
        <f t="shared" si="3"/>
        <v>4500</v>
      </c>
      <c r="E90" s="23">
        <f t="shared" si="2"/>
        <v>44500</v>
      </c>
    </row>
    <row r="91" spans="1:5" ht="48.75" customHeight="1">
      <c r="A91" s="128" t="s">
        <v>498</v>
      </c>
      <c r="B91" s="2" t="s">
        <v>499</v>
      </c>
      <c r="C91" s="113">
        <v>18000</v>
      </c>
      <c r="D91" s="113">
        <v>2000</v>
      </c>
      <c r="E91" s="23">
        <f t="shared" ref="E91:E102" si="4">+C91+D91</f>
        <v>20000</v>
      </c>
    </row>
    <row r="92" spans="1:5" ht="45">
      <c r="A92" s="128" t="s">
        <v>502</v>
      </c>
      <c r="B92" s="2" t="s">
        <v>503</v>
      </c>
      <c r="C92" s="139">
        <v>18000</v>
      </c>
      <c r="D92" s="139">
        <v>2000</v>
      </c>
      <c r="E92" s="23">
        <f t="shared" si="4"/>
        <v>20000</v>
      </c>
    </row>
    <row r="93" spans="1:5" ht="30">
      <c r="A93" s="128" t="s">
        <v>506</v>
      </c>
      <c r="B93" s="2" t="s">
        <v>507</v>
      </c>
      <c r="C93" s="113">
        <v>75000</v>
      </c>
      <c r="D93" s="113">
        <v>4500</v>
      </c>
      <c r="E93" s="23">
        <f t="shared" si="4"/>
        <v>79500</v>
      </c>
    </row>
    <row r="94" spans="1:5" ht="45">
      <c r="A94" s="128" t="s">
        <v>509</v>
      </c>
      <c r="B94" s="2" t="s">
        <v>510</v>
      </c>
      <c r="C94" s="113">
        <v>29000</v>
      </c>
      <c r="D94" s="113">
        <v>4500</v>
      </c>
      <c r="E94" s="23">
        <f t="shared" si="4"/>
        <v>33500</v>
      </c>
    </row>
    <row r="95" spans="1:5" ht="30">
      <c r="A95" s="138" t="s">
        <v>515</v>
      </c>
      <c r="B95" s="4" t="s">
        <v>511</v>
      </c>
      <c r="C95" s="113">
        <v>45000</v>
      </c>
      <c r="D95" s="113">
        <v>2000</v>
      </c>
      <c r="E95" s="23">
        <f t="shared" si="4"/>
        <v>47000</v>
      </c>
    </row>
    <row r="96" spans="1:5" ht="30">
      <c r="A96" s="128" t="s">
        <v>518</v>
      </c>
      <c r="B96" s="2" t="s">
        <v>519</v>
      </c>
      <c r="C96" s="113">
        <v>35000</v>
      </c>
      <c r="D96" s="113">
        <v>4500</v>
      </c>
      <c r="E96" s="23">
        <f t="shared" si="4"/>
        <v>39500</v>
      </c>
    </row>
    <row r="97" spans="1:5" ht="42.75" customHeight="1">
      <c r="A97" s="128" t="s">
        <v>537</v>
      </c>
      <c r="B97" s="2" t="s">
        <v>507</v>
      </c>
      <c r="C97" s="113">
        <v>75000</v>
      </c>
      <c r="D97" s="113">
        <f>COSTO_RELOJES</f>
        <v>4500</v>
      </c>
      <c r="E97" s="23">
        <f t="shared" si="4"/>
        <v>79500</v>
      </c>
    </row>
    <row r="98" spans="1:5" ht="45">
      <c r="A98" s="128" t="s">
        <v>538</v>
      </c>
      <c r="B98" s="2" t="s">
        <v>539</v>
      </c>
      <c r="C98" s="113">
        <v>75000</v>
      </c>
      <c r="D98" s="113">
        <f>COSTO_RELOJES</f>
        <v>4500</v>
      </c>
      <c r="E98" s="23">
        <f t="shared" si="4"/>
        <v>79500</v>
      </c>
    </row>
    <row r="99" spans="1:5" ht="45">
      <c r="A99" s="138" t="s">
        <v>540</v>
      </c>
      <c r="B99" s="2" t="s">
        <v>541</v>
      </c>
      <c r="C99" s="113">
        <v>60000</v>
      </c>
      <c r="D99" s="113">
        <f>COSTO_RELOJES</f>
        <v>4500</v>
      </c>
      <c r="E99" s="23">
        <f t="shared" si="4"/>
        <v>64500</v>
      </c>
    </row>
    <row r="100" spans="1:5">
      <c r="A100" s="53" t="s">
        <v>542</v>
      </c>
      <c r="B100" s="2" t="s">
        <v>154</v>
      </c>
      <c r="C100" s="113">
        <v>26000</v>
      </c>
      <c r="D100" s="113">
        <v>2000</v>
      </c>
      <c r="E100" s="23">
        <f t="shared" si="4"/>
        <v>28000</v>
      </c>
    </row>
    <row r="101" spans="1:5" ht="30">
      <c r="A101" s="4" t="s">
        <v>444</v>
      </c>
      <c r="B101" s="2" t="s">
        <v>558</v>
      </c>
      <c r="C101" s="113">
        <v>60000</v>
      </c>
      <c r="D101" s="113">
        <f>COSTO_RELOJES</f>
        <v>4500</v>
      </c>
      <c r="E101" s="23">
        <f t="shared" si="4"/>
        <v>64500</v>
      </c>
    </row>
    <row r="102" spans="1:5">
      <c r="A102" s="138" t="s">
        <v>559</v>
      </c>
      <c r="B102" s="2" t="s">
        <v>560</v>
      </c>
      <c r="C102" s="113">
        <v>18000</v>
      </c>
      <c r="D102" s="113">
        <v>2000</v>
      </c>
      <c r="E102" s="23">
        <f t="shared" si="4"/>
        <v>20000</v>
      </c>
    </row>
    <row r="103" spans="1:5" ht="45">
      <c r="A103" s="138" t="s">
        <v>381</v>
      </c>
      <c r="B103" s="4" t="s">
        <v>565</v>
      </c>
      <c r="C103" s="113">
        <v>32000</v>
      </c>
      <c r="D103" s="113">
        <f>COSTO_RELOJES</f>
        <v>4500</v>
      </c>
      <c r="E103" s="23">
        <f t="shared" ref="E103:E112" si="5">+C103+D103</f>
        <v>36500</v>
      </c>
    </row>
    <row r="104" spans="1:5" ht="30">
      <c r="A104" s="138" t="s">
        <v>566</v>
      </c>
      <c r="B104" s="2" t="s">
        <v>569</v>
      </c>
      <c r="C104" s="113">
        <v>29000</v>
      </c>
      <c r="D104" s="139">
        <f>COSTO_RELOJES</f>
        <v>4500</v>
      </c>
      <c r="E104" s="23">
        <f t="shared" si="5"/>
        <v>33500</v>
      </c>
    </row>
    <row r="105" spans="1:5" ht="30">
      <c r="A105" s="138" t="s">
        <v>570</v>
      </c>
      <c r="B105" s="4" t="s">
        <v>571</v>
      </c>
      <c r="C105" s="113">
        <v>40000</v>
      </c>
      <c r="D105" s="139">
        <f>COSTO_RELOJES</f>
        <v>4500</v>
      </c>
      <c r="E105" s="23">
        <f t="shared" si="5"/>
        <v>44500</v>
      </c>
    </row>
    <row r="106" spans="1:5" ht="30">
      <c r="A106" s="138" t="s">
        <v>221</v>
      </c>
      <c r="B106" s="4" t="s">
        <v>217</v>
      </c>
      <c r="C106" s="113">
        <v>29000</v>
      </c>
      <c r="D106" s="113">
        <v>4500</v>
      </c>
      <c r="E106" s="23">
        <f t="shared" si="5"/>
        <v>33500</v>
      </c>
    </row>
    <row r="107" spans="1:5" ht="45">
      <c r="A107" s="4" t="s">
        <v>597</v>
      </c>
      <c r="B107" s="4" t="s">
        <v>598</v>
      </c>
      <c r="C107" s="113">
        <v>60000</v>
      </c>
      <c r="D107" s="113">
        <v>4500</v>
      </c>
      <c r="E107" s="23">
        <f t="shared" si="5"/>
        <v>64500</v>
      </c>
    </row>
    <row r="108" spans="1:5" ht="30">
      <c r="A108" s="4" t="s">
        <v>599</v>
      </c>
      <c r="B108" s="2" t="s">
        <v>600</v>
      </c>
      <c r="C108" s="139">
        <v>60000</v>
      </c>
      <c r="D108" s="139">
        <v>4500</v>
      </c>
      <c r="E108" s="23">
        <f t="shared" si="5"/>
        <v>64500</v>
      </c>
    </row>
    <row r="109" spans="1:5" ht="30">
      <c r="A109" s="4" t="s">
        <v>607</v>
      </c>
      <c r="B109" s="2" t="s">
        <v>600</v>
      </c>
      <c r="C109" s="139">
        <v>60000</v>
      </c>
      <c r="D109" s="139">
        <v>4500</v>
      </c>
      <c r="E109" s="23">
        <f t="shared" si="5"/>
        <v>64500</v>
      </c>
    </row>
    <row r="110" spans="1:5" ht="30">
      <c r="A110" s="138" t="s">
        <v>448</v>
      </c>
      <c r="B110" s="4" t="s">
        <v>171</v>
      </c>
      <c r="C110" s="113">
        <v>29000</v>
      </c>
      <c r="D110" s="139">
        <v>4500</v>
      </c>
      <c r="E110" s="23">
        <f t="shared" si="5"/>
        <v>33500</v>
      </c>
    </row>
    <row r="111" spans="1:5" ht="30">
      <c r="A111" s="138" t="s">
        <v>337</v>
      </c>
      <c r="B111" s="2" t="s">
        <v>301</v>
      </c>
      <c r="C111" s="113">
        <v>60000</v>
      </c>
      <c r="D111" s="139">
        <v>4500</v>
      </c>
      <c r="E111" s="23">
        <f t="shared" si="5"/>
        <v>64500</v>
      </c>
    </row>
    <row r="112" spans="1:5" ht="35.25" customHeight="1">
      <c r="A112" s="138" t="s">
        <v>515</v>
      </c>
      <c r="B112" s="4" t="s">
        <v>511</v>
      </c>
      <c r="C112" s="113">
        <v>45000</v>
      </c>
      <c r="D112" s="113">
        <v>2000</v>
      </c>
      <c r="E112" s="23">
        <f t="shared" si="5"/>
        <v>47000</v>
      </c>
    </row>
    <row r="113" spans="1:5" ht="31.5" customHeight="1">
      <c r="A113" s="4" t="s">
        <v>607</v>
      </c>
      <c r="B113" s="2" t="s">
        <v>600</v>
      </c>
      <c r="C113" s="113">
        <v>60000</v>
      </c>
      <c r="D113" s="139">
        <v>4500</v>
      </c>
      <c r="E113" s="23">
        <f t="shared" ref="E113:E142" si="6">+C113+D113</f>
        <v>64500</v>
      </c>
    </row>
    <row r="114" spans="1:5" ht="30">
      <c r="A114" s="128" t="s">
        <v>419</v>
      </c>
      <c r="B114" s="2" t="s">
        <v>609</v>
      </c>
      <c r="C114" s="113">
        <v>29000</v>
      </c>
      <c r="D114" s="139">
        <v>4500</v>
      </c>
      <c r="E114" s="23">
        <f t="shared" si="6"/>
        <v>33500</v>
      </c>
    </row>
    <row r="115" spans="1:5" ht="30">
      <c r="A115" s="138" t="s">
        <v>611</v>
      </c>
      <c r="B115" s="4" t="s">
        <v>612</v>
      </c>
      <c r="C115" s="113">
        <v>40000</v>
      </c>
      <c r="D115" s="139">
        <v>4500</v>
      </c>
      <c r="E115" s="23">
        <f t="shared" si="6"/>
        <v>44500</v>
      </c>
    </row>
    <row r="116" spans="1:5" ht="30">
      <c r="A116" s="66" t="s">
        <v>614</v>
      </c>
      <c r="B116" s="2" t="s">
        <v>615</v>
      </c>
      <c r="C116" s="113">
        <v>32000</v>
      </c>
      <c r="D116" s="139">
        <v>4500</v>
      </c>
      <c r="E116" s="23">
        <f t="shared" si="6"/>
        <v>36500</v>
      </c>
    </row>
    <row r="117" spans="1:5" ht="30">
      <c r="A117" s="138" t="s">
        <v>616</v>
      </c>
      <c r="B117" s="4" t="s">
        <v>191</v>
      </c>
      <c r="C117" s="139">
        <v>32000</v>
      </c>
      <c r="D117" s="139">
        <v>4500</v>
      </c>
      <c r="E117" s="23">
        <f t="shared" si="6"/>
        <v>36500</v>
      </c>
    </row>
    <row r="118" spans="1:5" ht="30">
      <c r="A118" s="138" t="s">
        <v>383</v>
      </c>
      <c r="B118" s="4" t="s">
        <v>617</v>
      </c>
      <c r="C118" s="113">
        <v>32000</v>
      </c>
      <c r="D118" s="139">
        <v>4500</v>
      </c>
      <c r="E118" s="23">
        <f t="shared" si="6"/>
        <v>36500</v>
      </c>
    </row>
    <row r="119" spans="1:5" ht="30">
      <c r="A119" s="138" t="s">
        <v>642</v>
      </c>
      <c r="B119" s="2" t="s">
        <v>643</v>
      </c>
      <c r="C119" s="113">
        <v>40000</v>
      </c>
      <c r="D119" s="113">
        <v>4500</v>
      </c>
      <c r="E119" s="23">
        <f t="shared" si="6"/>
        <v>44500</v>
      </c>
    </row>
    <row r="120" spans="1:5" ht="30">
      <c r="A120" s="138" t="s">
        <v>644</v>
      </c>
      <c r="B120" s="2" t="s">
        <v>645</v>
      </c>
      <c r="C120" s="139">
        <v>40000</v>
      </c>
      <c r="D120" s="139">
        <v>4500</v>
      </c>
      <c r="E120" s="23">
        <f t="shared" si="6"/>
        <v>44500</v>
      </c>
    </row>
    <row r="121" spans="1:5" ht="30">
      <c r="A121" s="138" t="s">
        <v>646</v>
      </c>
      <c r="B121" s="2" t="s">
        <v>647</v>
      </c>
      <c r="C121" s="139">
        <v>40000</v>
      </c>
      <c r="D121" s="139">
        <v>4500</v>
      </c>
      <c r="E121" s="23">
        <f t="shared" si="6"/>
        <v>44500</v>
      </c>
    </row>
    <row r="122" spans="1:5" ht="30">
      <c r="A122" s="138" t="s">
        <v>648</v>
      </c>
      <c r="B122" s="2" t="s">
        <v>356</v>
      </c>
      <c r="C122" s="139">
        <v>40000</v>
      </c>
      <c r="D122" s="139">
        <v>4500</v>
      </c>
      <c r="E122" s="23">
        <f t="shared" si="6"/>
        <v>44500</v>
      </c>
    </row>
    <row r="123" spans="1:5" ht="30">
      <c r="A123" s="138" t="s">
        <v>165</v>
      </c>
      <c r="B123" s="4" t="s">
        <v>649</v>
      </c>
      <c r="C123" s="113">
        <v>25000</v>
      </c>
      <c r="D123" s="113">
        <f>COSTO_TEXTILES</f>
        <v>3000</v>
      </c>
      <c r="E123" s="23">
        <f t="shared" si="6"/>
        <v>28000</v>
      </c>
    </row>
    <row r="124" spans="1:5" ht="45">
      <c r="A124" s="128" t="s">
        <v>659</v>
      </c>
      <c r="B124" s="2" t="s">
        <v>660</v>
      </c>
      <c r="C124" s="113">
        <v>40000</v>
      </c>
      <c r="D124" s="113">
        <v>4500</v>
      </c>
      <c r="E124" s="23">
        <f t="shared" si="6"/>
        <v>44500</v>
      </c>
    </row>
    <row r="125" spans="1:5" ht="30">
      <c r="A125" s="138" t="s">
        <v>704</v>
      </c>
      <c r="B125" s="4" t="s">
        <v>171</v>
      </c>
      <c r="C125" s="113">
        <v>29000</v>
      </c>
      <c r="D125" s="139">
        <v>4500</v>
      </c>
      <c r="E125" s="23">
        <f t="shared" si="6"/>
        <v>33500</v>
      </c>
    </row>
    <row r="126" spans="1:5">
      <c r="A126" s="128" t="s">
        <v>707</v>
      </c>
      <c r="B126" s="2" t="s">
        <v>167</v>
      </c>
      <c r="C126" s="113">
        <v>45000</v>
      </c>
      <c r="D126" s="113">
        <v>2500</v>
      </c>
      <c r="E126" s="23">
        <f t="shared" si="6"/>
        <v>47500</v>
      </c>
    </row>
    <row r="127" spans="1:5" ht="30">
      <c r="A127" s="138" t="s">
        <v>383</v>
      </c>
      <c r="B127" s="4" t="s">
        <v>708</v>
      </c>
      <c r="C127" s="139">
        <v>32000</v>
      </c>
      <c r="D127" s="139">
        <v>4500</v>
      </c>
      <c r="E127" s="23">
        <f t="shared" si="6"/>
        <v>36500</v>
      </c>
    </row>
    <row r="128" spans="1:5" ht="30">
      <c r="A128" s="128" t="s">
        <v>709</v>
      </c>
      <c r="B128" s="2" t="s">
        <v>609</v>
      </c>
      <c r="C128" s="139">
        <v>32000</v>
      </c>
      <c r="D128" s="139">
        <v>4500</v>
      </c>
      <c r="E128" s="23">
        <f t="shared" si="6"/>
        <v>36500</v>
      </c>
    </row>
    <row r="129" spans="1:5" ht="45">
      <c r="A129" s="4" t="s">
        <v>710</v>
      </c>
      <c r="B129" s="2" t="s">
        <v>711</v>
      </c>
      <c r="C129" s="113">
        <v>32000</v>
      </c>
      <c r="D129" s="113">
        <v>4000</v>
      </c>
      <c r="E129" s="23">
        <f t="shared" si="6"/>
        <v>36000</v>
      </c>
    </row>
    <row r="130" spans="1:5" ht="45">
      <c r="A130" s="4" t="s">
        <v>712</v>
      </c>
      <c r="B130" s="2" t="s">
        <v>713</v>
      </c>
      <c r="C130" s="139">
        <v>32000</v>
      </c>
      <c r="D130" s="139">
        <v>4000</v>
      </c>
      <c r="E130" s="23">
        <f t="shared" si="6"/>
        <v>36000</v>
      </c>
    </row>
    <row r="131" spans="1:5" ht="45">
      <c r="A131" s="128" t="s">
        <v>723</v>
      </c>
      <c r="B131" s="2" t="s">
        <v>724</v>
      </c>
      <c r="C131" s="113">
        <v>22000</v>
      </c>
      <c r="D131" s="113">
        <v>2000</v>
      </c>
      <c r="E131" s="23">
        <f t="shared" si="6"/>
        <v>24000</v>
      </c>
    </row>
    <row r="132" spans="1:5">
      <c r="A132" s="138" t="s">
        <v>151</v>
      </c>
      <c r="B132" s="4" t="s">
        <v>152</v>
      </c>
      <c r="C132" s="113">
        <v>25000</v>
      </c>
      <c r="D132" s="113">
        <v>2000</v>
      </c>
      <c r="E132" s="23">
        <f t="shared" si="6"/>
        <v>27000</v>
      </c>
    </row>
    <row r="133" spans="1:5" ht="30">
      <c r="A133" s="138" t="s">
        <v>738</v>
      </c>
      <c r="B133" s="4" t="s">
        <v>739</v>
      </c>
      <c r="C133" s="113">
        <v>32000</v>
      </c>
      <c r="D133" s="113">
        <v>4500</v>
      </c>
      <c r="E133" s="23">
        <f t="shared" si="6"/>
        <v>36500</v>
      </c>
    </row>
    <row r="134" spans="1:5" ht="30">
      <c r="A134" s="138" t="s">
        <v>740</v>
      </c>
      <c r="B134" s="4" t="s">
        <v>511</v>
      </c>
      <c r="C134" s="113">
        <v>45000</v>
      </c>
      <c r="D134" s="113">
        <v>2000</v>
      </c>
      <c r="E134" s="23">
        <f t="shared" si="6"/>
        <v>47000</v>
      </c>
    </row>
    <row r="135" spans="1:5" ht="30">
      <c r="A135" s="138" t="s">
        <v>743</v>
      </c>
      <c r="B135" s="4" t="s">
        <v>744</v>
      </c>
      <c r="C135" s="113">
        <v>55000</v>
      </c>
      <c r="D135" s="113">
        <v>4000</v>
      </c>
      <c r="E135" s="23">
        <f t="shared" si="6"/>
        <v>59000</v>
      </c>
    </row>
    <row r="136" spans="1:5" ht="30">
      <c r="A136" s="138" t="s">
        <v>745</v>
      </c>
      <c r="B136" s="4" t="s">
        <v>746</v>
      </c>
      <c r="C136" s="139">
        <v>50000</v>
      </c>
      <c r="D136" s="139">
        <v>4000</v>
      </c>
      <c r="E136" s="23">
        <f t="shared" si="6"/>
        <v>54000</v>
      </c>
    </row>
    <row r="137" spans="1:5" ht="45">
      <c r="A137" s="138" t="s">
        <v>747</v>
      </c>
      <c r="B137" s="4" t="s">
        <v>748</v>
      </c>
      <c r="C137" s="139">
        <v>40000</v>
      </c>
      <c r="D137" s="139">
        <v>4000</v>
      </c>
      <c r="E137" s="23">
        <f t="shared" si="6"/>
        <v>44000</v>
      </c>
    </row>
    <row r="138" spans="1:5" ht="30">
      <c r="A138" s="138" t="s">
        <v>750</v>
      </c>
      <c r="B138" s="4" t="s">
        <v>751</v>
      </c>
      <c r="C138" s="139">
        <v>65000</v>
      </c>
      <c r="D138" s="139">
        <v>4000</v>
      </c>
      <c r="E138" s="23">
        <f t="shared" si="6"/>
        <v>69000</v>
      </c>
    </row>
    <row r="139" spans="1:5" ht="30">
      <c r="A139" s="138" t="s">
        <v>752</v>
      </c>
      <c r="B139" s="4" t="s">
        <v>753</v>
      </c>
      <c r="C139" s="139">
        <v>65000</v>
      </c>
      <c r="D139" s="139">
        <v>4000</v>
      </c>
      <c r="E139" s="23">
        <f t="shared" si="6"/>
        <v>69000</v>
      </c>
    </row>
    <row r="140" spans="1:5" ht="30">
      <c r="A140" s="138" t="s">
        <v>754</v>
      </c>
      <c r="B140" s="4" t="s">
        <v>755</v>
      </c>
      <c r="C140" s="139">
        <v>45000</v>
      </c>
      <c r="D140" s="139">
        <v>4000</v>
      </c>
      <c r="E140" s="23">
        <f t="shared" si="6"/>
        <v>49000</v>
      </c>
    </row>
    <row r="141" spans="1:5" ht="45">
      <c r="A141" s="66" t="s">
        <v>756</v>
      </c>
      <c r="B141" s="4" t="s">
        <v>757</v>
      </c>
      <c r="C141" s="139">
        <v>40000</v>
      </c>
      <c r="D141" s="139">
        <v>4000</v>
      </c>
      <c r="E141" s="23">
        <f t="shared" si="6"/>
        <v>44000</v>
      </c>
    </row>
    <row r="142" spans="1:5" ht="45">
      <c r="A142" s="66" t="s">
        <v>758</v>
      </c>
      <c r="B142" s="4" t="s">
        <v>759</v>
      </c>
      <c r="C142" s="139">
        <v>33000</v>
      </c>
      <c r="D142" s="139">
        <v>4000</v>
      </c>
      <c r="E142" s="23">
        <f t="shared" si="6"/>
        <v>37000</v>
      </c>
    </row>
    <row r="143" spans="1:5" ht="45">
      <c r="A143" s="66" t="s">
        <v>760</v>
      </c>
      <c r="B143" s="4" t="s">
        <v>761</v>
      </c>
      <c r="C143" s="139">
        <v>33000</v>
      </c>
      <c r="D143" s="139">
        <v>4000</v>
      </c>
      <c r="E143" s="24">
        <f t="shared" ref="E143:E154" si="7">+C143+D143</f>
        <v>37000</v>
      </c>
    </row>
    <row r="144" spans="1:5" ht="45">
      <c r="A144" s="66" t="s">
        <v>762</v>
      </c>
      <c r="B144" s="4" t="s">
        <v>763</v>
      </c>
      <c r="C144" s="139">
        <v>33000</v>
      </c>
      <c r="D144" s="139">
        <v>4000</v>
      </c>
      <c r="E144" s="24">
        <f t="shared" si="7"/>
        <v>37000</v>
      </c>
    </row>
    <row r="145" spans="1:5" ht="30">
      <c r="A145" s="138" t="s">
        <v>766</v>
      </c>
      <c r="B145" s="2" t="s">
        <v>767</v>
      </c>
      <c r="C145" s="139">
        <v>60000</v>
      </c>
      <c r="D145" s="139">
        <v>4000</v>
      </c>
      <c r="E145" s="23">
        <f t="shared" si="7"/>
        <v>64000</v>
      </c>
    </row>
    <row r="146" spans="1:5" ht="30">
      <c r="A146" s="138" t="s">
        <v>383</v>
      </c>
      <c r="B146" s="4" t="s">
        <v>708</v>
      </c>
      <c r="C146" s="139">
        <v>32000</v>
      </c>
      <c r="D146" s="139">
        <v>4000</v>
      </c>
      <c r="E146" s="23">
        <f t="shared" si="7"/>
        <v>36000</v>
      </c>
    </row>
    <row r="147" spans="1:5" ht="30">
      <c r="A147" s="128" t="s">
        <v>768</v>
      </c>
      <c r="B147" s="2" t="s">
        <v>769</v>
      </c>
      <c r="C147" s="139">
        <v>70000</v>
      </c>
      <c r="D147" s="139">
        <v>2000</v>
      </c>
      <c r="E147" s="23">
        <f t="shared" si="7"/>
        <v>72000</v>
      </c>
    </row>
    <row r="148" spans="1:5" ht="45">
      <c r="A148" s="138" t="s">
        <v>770</v>
      </c>
      <c r="B148" s="4" t="s">
        <v>771</v>
      </c>
      <c r="C148" s="139">
        <v>32000</v>
      </c>
      <c r="D148" s="139">
        <v>4000</v>
      </c>
      <c r="E148" s="23">
        <f t="shared" si="7"/>
        <v>36000</v>
      </c>
    </row>
    <row r="149" spans="1:5" ht="30">
      <c r="A149" s="66" t="s">
        <v>772</v>
      </c>
      <c r="B149" s="2" t="s">
        <v>773</v>
      </c>
      <c r="C149" s="139">
        <v>32000</v>
      </c>
      <c r="D149" s="139">
        <v>4000</v>
      </c>
      <c r="E149" s="23">
        <f t="shared" si="7"/>
        <v>36000</v>
      </c>
    </row>
    <row r="150" spans="1:5" ht="30">
      <c r="A150" s="128" t="s">
        <v>791</v>
      </c>
      <c r="B150" s="2" t="s">
        <v>792</v>
      </c>
      <c r="C150" s="139">
        <v>36000</v>
      </c>
      <c r="D150" s="139">
        <v>3000</v>
      </c>
      <c r="E150" s="23">
        <f t="shared" si="7"/>
        <v>39000</v>
      </c>
    </row>
    <row r="151" spans="1:5" ht="45">
      <c r="A151" s="138" t="s">
        <v>794</v>
      </c>
      <c r="B151" s="2" t="s">
        <v>795</v>
      </c>
      <c r="C151" s="139">
        <v>50000</v>
      </c>
      <c r="D151" s="139">
        <v>4000</v>
      </c>
      <c r="E151" s="23">
        <f t="shared" si="7"/>
        <v>54000</v>
      </c>
    </row>
    <row r="152" spans="1:5" ht="28.5" customHeight="1">
      <c r="A152" s="128" t="s">
        <v>797</v>
      </c>
      <c r="B152" s="2" t="s">
        <v>798</v>
      </c>
      <c r="C152" s="139">
        <v>25000</v>
      </c>
      <c r="D152" s="139">
        <v>4000</v>
      </c>
      <c r="E152" s="23">
        <f t="shared" si="7"/>
        <v>29000</v>
      </c>
    </row>
    <row r="153" spans="1:5" ht="45">
      <c r="A153" s="66" t="s">
        <v>772</v>
      </c>
      <c r="B153" s="2" t="s">
        <v>799</v>
      </c>
      <c r="C153" s="139">
        <v>30000</v>
      </c>
      <c r="D153" s="139">
        <v>4000</v>
      </c>
      <c r="E153" s="23">
        <f t="shared" si="7"/>
        <v>34000</v>
      </c>
    </row>
    <row r="154" spans="1:5" ht="45">
      <c r="A154" s="4" t="s">
        <v>801</v>
      </c>
      <c r="B154" s="2" t="s">
        <v>802</v>
      </c>
      <c r="C154" s="139">
        <v>54000</v>
      </c>
      <c r="D154" s="139">
        <v>4000</v>
      </c>
      <c r="E154" s="23">
        <f t="shared" si="7"/>
        <v>58000</v>
      </c>
    </row>
    <row r="155" spans="1:5">
      <c r="C155" s="139">
        <v>0</v>
      </c>
      <c r="D155" s="139"/>
    </row>
    <row r="156" spans="1:5">
      <c r="C156" s="139">
        <v>0</v>
      </c>
      <c r="D156" s="139"/>
    </row>
    <row r="157" spans="1:5">
      <c r="C157" s="139">
        <v>0</v>
      </c>
      <c r="D157" s="139"/>
    </row>
    <row r="158" spans="1:5">
      <c r="C158" s="139">
        <v>0</v>
      </c>
      <c r="D158" s="139"/>
    </row>
    <row r="159" spans="1:5">
      <c r="C159" s="139">
        <v>0</v>
      </c>
      <c r="D159" s="139"/>
    </row>
    <row r="160" spans="1:5">
      <c r="C160" s="139">
        <v>0</v>
      </c>
      <c r="D160" s="139"/>
    </row>
    <row r="161" spans="3:4">
      <c r="C161" s="139">
        <v>0</v>
      </c>
      <c r="D161" s="139"/>
    </row>
    <row r="162" spans="3:4">
      <c r="C162" s="139">
        <v>0</v>
      </c>
      <c r="D162" s="139"/>
    </row>
    <row r="163" spans="3:4">
      <c r="C163" s="139">
        <v>0</v>
      </c>
      <c r="D163" s="139"/>
    </row>
    <row r="164" spans="3:4">
      <c r="C164" s="139">
        <v>0</v>
      </c>
      <c r="D164" s="139"/>
    </row>
    <row r="165" spans="3:4">
      <c r="C165" s="139">
        <v>0</v>
      </c>
      <c r="D165" s="139"/>
    </row>
    <row r="166" spans="3:4">
      <c r="C166" s="139">
        <v>0</v>
      </c>
      <c r="D166" s="139"/>
    </row>
    <row r="167" spans="3:4">
      <c r="C167" s="139">
        <v>0</v>
      </c>
      <c r="D167" s="139"/>
    </row>
    <row r="168" spans="3:4">
      <c r="C168" s="139">
        <v>0</v>
      </c>
      <c r="D168" s="139"/>
    </row>
    <row r="169" spans="3:4">
      <c r="C169" s="139">
        <v>0</v>
      </c>
      <c r="D169" s="139"/>
    </row>
    <row r="170" spans="3:4">
      <c r="C170" s="139">
        <v>0</v>
      </c>
      <c r="D170" s="139"/>
    </row>
    <row r="171" spans="3:4">
      <c r="C171" s="139">
        <v>0</v>
      </c>
      <c r="D171" s="139"/>
    </row>
    <row r="172" spans="3:4">
      <c r="C172" s="139">
        <v>0</v>
      </c>
      <c r="D172" s="139"/>
    </row>
    <row r="173" spans="3:4">
      <c r="C173" s="139">
        <v>0</v>
      </c>
      <c r="D173" s="139"/>
    </row>
    <row r="174" spans="3:4">
      <c r="C174" s="139">
        <v>0</v>
      </c>
      <c r="D174" s="139"/>
    </row>
    <row r="175" spans="3:4">
      <c r="C175" s="139">
        <v>0</v>
      </c>
      <c r="D175" s="139"/>
    </row>
    <row r="176" spans="3:4">
      <c r="C176" s="139">
        <v>0</v>
      </c>
      <c r="D176" s="139"/>
    </row>
    <row r="177" spans="3:4">
      <c r="C177" s="139">
        <v>0</v>
      </c>
      <c r="D177" s="139"/>
    </row>
    <row r="178" spans="3:4">
      <c r="C178" s="139">
        <v>0</v>
      </c>
      <c r="D178" s="139"/>
    </row>
    <row r="179" spans="3:4">
      <c r="C179" s="139">
        <v>0</v>
      </c>
      <c r="D179" s="139"/>
    </row>
    <row r="180" spans="3:4">
      <c r="C180" s="139">
        <v>0</v>
      </c>
      <c r="D180" s="139"/>
    </row>
    <row r="181" spans="3:4">
      <c r="C181" s="139">
        <v>0</v>
      </c>
      <c r="D181" s="139"/>
    </row>
    <row r="182" spans="3:4">
      <c r="C182" s="139">
        <v>0</v>
      </c>
      <c r="D182" s="139"/>
    </row>
    <row r="183" spans="3:4">
      <c r="C183" s="139">
        <v>0</v>
      </c>
      <c r="D183" s="139"/>
    </row>
    <row r="184" spans="3:4">
      <c r="C184" s="139">
        <v>0</v>
      </c>
      <c r="D184" s="139"/>
    </row>
    <row r="185" spans="3:4">
      <c r="C185" s="139">
        <v>0</v>
      </c>
      <c r="D185" s="139"/>
    </row>
    <row r="186" spans="3:4">
      <c r="C186" s="139">
        <v>0</v>
      </c>
      <c r="D186" s="139"/>
    </row>
    <row r="187" spans="3:4">
      <c r="C187" s="139">
        <v>0</v>
      </c>
      <c r="D187" s="139"/>
    </row>
    <row r="188" spans="3:4">
      <c r="C188" s="139">
        <v>0</v>
      </c>
      <c r="D188" s="139"/>
    </row>
    <row r="189" spans="3:4">
      <c r="C189" s="139">
        <v>0</v>
      </c>
      <c r="D189" s="139"/>
    </row>
    <row r="190" spans="3:4">
      <c r="C190" s="139">
        <v>0</v>
      </c>
      <c r="D190" s="139"/>
    </row>
    <row r="191" spans="3:4">
      <c r="C191" s="139">
        <v>0</v>
      </c>
      <c r="D191" s="139"/>
    </row>
    <row r="192" spans="3:4">
      <c r="C192" s="139">
        <v>0</v>
      </c>
      <c r="D192" s="139"/>
    </row>
    <row r="193" spans="3:4">
      <c r="C193" s="139">
        <v>0</v>
      </c>
      <c r="D193" s="139"/>
    </row>
    <row r="194" spans="3:4">
      <c r="C194" s="139">
        <v>0</v>
      </c>
      <c r="D194" s="139"/>
    </row>
    <row r="195" spans="3:4">
      <c r="C195" s="139">
        <v>0</v>
      </c>
      <c r="D195" s="139"/>
    </row>
    <row r="196" spans="3:4">
      <c r="C196" s="139">
        <v>0</v>
      </c>
      <c r="D196" s="139"/>
    </row>
    <row r="197" spans="3:4">
      <c r="C197" s="139">
        <v>0</v>
      </c>
      <c r="D197" s="139"/>
    </row>
    <row r="198" spans="3:4">
      <c r="C198" s="139">
        <v>0</v>
      </c>
      <c r="D198" s="139"/>
    </row>
    <row r="199" spans="3:4">
      <c r="C199" s="139">
        <v>0</v>
      </c>
      <c r="D199" s="139"/>
    </row>
    <row r="200" spans="3:4">
      <c r="C200" s="139">
        <v>0</v>
      </c>
      <c r="D200" s="139"/>
    </row>
    <row r="201" spans="3:4">
      <c r="C201" s="139">
        <v>0</v>
      </c>
      <c r="D201" s="139"/>
    </row>
    <row r="202" spans="3:4">
      <c r="C202" s="139">
        <v>0</v>
      </c>
      <c r="D202" s="139"/>
    </row>
    <row r="203" spans="3:4">
      <c r="C203" s="139">
        <v>0</v>
      </c>
      <c r="D203" s="139"/>
    </row>
    <row r="204" spans="3:4">
      <c r="C204" s="139">
        <v>0</v>
      </c>
      <c r="D204" s="139"/>
    </row>
    <row r="205" spans="3:4">
      <c r="C205" s="139">
        <v>0</v>
      </c>
      <c r="D205" s="139"/>
    </row>
    <row r="206" spans="3:4">
      <c r="C206" s="139">
        <v>0</v>
      </c>
      <c r="D206" s="139"/>
    </row>
    <row r="207" spans="3:4">
      <c r="C207" s="139">
        <v>0</v>
      </c>
      <c r="D207" s="139"/>
    </row>
    <row r="208" spans="3:4">
      <c r="C208" s="139">
        <v>0</v>
      </c>
      <c r="D208" s="139"/>
    </row>
    <row r="209" spans="3:4">
      <c r="C209" s="139">
        <v>0</v>
      </c>
      <c r="D209" s="139"/>
    </row>
    <row r="210" spans="3:4">
      <c r="C210" s="139">
        <v>0</v>
      </c>
      <c r="D210" s="139"/>
    </row>
    <row r="211" spans="3:4">
      <c r="C211" s="139">
        <v>0</v>
      </c>
      <c r="D211" s="139"/>
    </row>
    <row r="212" spans="3:4">
      <c r="C212" s="139">
        <v>0</v>
      </c>
      <c r="D212" s="139"/>
    </row>
    <row r="213" spans="3:4">
      <c r="D213" s="139"/>
    </row>
    <row r="214" spans="3:4">
      <c r="D214" s="139"/>
    </row>
    <row r="215" spans="3:4">
      <c r="D215" s="139"/>
    </row>
    <row r="216" spans="3:4">
      <c r="D216" s="139"/>
    </row>
    <row r="217" spans="3:4">
      <c r="D217" s="139"/>
    </row>
    <row r="218" spans="3:4">
      <c r="D218" s="139"/>
    </row>
    <row r="219" spans="3:4">
      <c r="D219" s="139"/>
    </row>
    <row r="220" spans="3:4">
      <c r="D220" s="139"/>
    </row>
    <row r="221" spans="3:4">
      <c r="D221" s="139"/>
    </row>
    <row r="222" spans="3:4">
      <c r="D222" s="139"/>
    </row>
    <row r="223" spans="3:4">
      <c r="D223" s="139"/>
    </row>
    <row r="224" spans="3:4">
      <c r="D224" s="139"/>
    </row>
    <row r="225" spans="4:4">
      <c r="D225" s="139"/>
    </row>
    <row r="226" spans="4:4">
      <c r="D226" s="139"/>
    </row>
  </sheetData>
  <sortState ref="A2:E14">
    <sortCondition ref="A1"/>
  </sortState>
  <mergeCells count="3">
    <mergeCell ref="G6:H6"/>
    <mergeCell ref="J6:K6"/>
    <mergeCell ref="M6:N6"/>
  </mergeCells>
  <pageMargins left="0.7" right="0.7" top="0.75" bottom="0.75" header="0.3" footer="0.3"/>
  <pageSetup paperSize="9" orientation="portrait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2"/>
  <sheetViews>
    <sheetView topLeftCell="A150" zoomScale="70" zoomScaleNormal="70" workbookViewId="0">
      <selection activeCell="C155" sqref="C155:D155"/>
    </sheetView>
  </sheetViews>
  <sheetFormatPr baseColWidth="10" defaultRowHeight="15"/>
  <cols>
    <col min="1" max="1" width="11.42578125" style="1"/>
    <col min="2" max="2" width="21.42578125" customWidth="1"/>
    <col min="3" max="3" width="15.28515625" style="1" customWidth="1"/>
    <col min="4" max="4" width="23.85546875" style="2" customWidth="1"/>
    <col min="5" max="5" width="22.5703125" style="2" customWidth="1"/>
    <col min="6" max="6" width="18.28515625" style="2" customWidth="1"/>
    <col min="7" max="7" width="19.42578125" style="2" customWidth="1"/>
    <col min="8" max="9" width="22.42578125" style="40" customWidth="1"/>
    <col min="10" max="10" width="21.140625" style="14" customWidth="1"/>
    <col min="11" max="11" width="11.42578125" style="64"/>
    <col min="12" max="12" width="17" style="83" customWidth="1"/>
    <col min="13" max="13" width="16.7109375" customWidth="1"/>
    <col min="14" max="14" width="7.85546875" customWidth="1"/>
    <col min="15" max="15" width="8.42578125" customWidth="1"/>
    <col min="16" max="16" width="31" customWidth="1"/>
  </cols>
  <sheetData>
    <row r="1" spans="1:18" s="20" customFormat="1" ht="23.25">
      <c r="A1" s="186" t="s">
        <v>12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21"/>
      <c r="N1" s="21"/>
      <c r="O1" s="21"/>
      <c r="P1" s="21"/>
      <c r="Q1" s="21"/>
      <c r="R1" s="21"/>
    </row>
    <row r="2" spans="1:18" s="12" customFormat="1" ht="29.25" customHeight="1">
      <c r="A2" s="151" t="s">
        <v>98</v>
      </c>
      <c r="B2" s="9" t="s">
        <v>13</v>
      </c>
      <c r="C2" s="9" t="s">
        <v>2</v>
      </c>
      <c r="D2" s="10" t="s">
        <v>14</v>
      </c>
      <c r="E2" s="10" t="s">
        <v>80</v>
      </c>
      <c r="F2" s="22" t="s">
        <v>38</v>
      </c>
      <c r="G2" s="22" t="s">
        <v>16</v>
      </c>
      <c r="H2" s="39" t="s">
        <v>17</v>
      </c>
      <c r="I2" s="39" t="s">
        <v>159</v>
      </c>
      <c r="J2" s="61" t="s">
        <v>457</v>
      </c>
      <c r="K2" s="62" t="s">
        <v>37</v>
      </c>
      <c r="L2" s="152" t="s">
        <v>216</v>
      </c>
      <c r="M2" s="11"/>
      <c r="N2" s="11"/>
      <c r="O2" s="11"/>
      <c r="P2" s="11"/>
      <c r="Q2" s="11"/>
      <c r="R2" s="11"/>
    </row>
    <row r="3" spans="1:18" s="1" customFormat="1" ht="49.5" customHeight="1">
      <c r="A3" s="1">
        <v>1</v>
      </c>
      <c r="B3" s="5" t="s">
        <v>15</v>
      </c>
      <c r="C3" s="5" t="s">
        <v>35</v>
      </c>
      <c r="D3" s="4" t="s">
        <v>93</v>
      </c>
      <c r="E3" s="4" t="s">
        <v>94</v>
      </c>
      <c r="F3" s="4" t="s">
        <v>122</v>
      </c>
      <c r="G3" s="2">
        <v>0</v>
      </c>
      <c r="H3" s="40">
        <v>12000</v>
      </c>
      <c r="I3" s="106">
        <v>25000</v>
      </c>
      <c r="J3" s="139">
        <f>G3*I3</f>
        <v>0</v>
      </c>
      <c r="K3" s="63">
        <v>0.8</v>
      </c>
      <c r="L3" s="107"/>
      <c r="M3" s="7"/>
      <c r="N3" s="7"/>
      <c r="O3" s="7"/>
      <c r="P3" s="153" t="s">
        <v>458</v>
      </c>
      <c r="Q3" s="7"/>
      <c r="R3" s="7"/>
    </row>
    <row r="4" spans="1:18" s="1" customFormat="1" ht="37.5" customHeight="1">
      <c r="A4" s="1">
        <v>2</v>
      </c>
      <c r="B4" s="5" t="s">
        <v>15</v>
      </c>
      <c r="C4" s="5" t="s">
        <v>63</v>
      </c>
      <c r="D4" s="4" t="s">
        <v>95</v>
      </c>
      <c r="E4" s="4" t="s">
        <v>94</v>
      </c>
      <c r="F4" s="4" t="s">
        <v>122</v>
      </c>
      <c r="G4" s="2">
        <v>0</v>
      </c>
      <c r="H4" s="40">
        <v>7000</v>
      </c>
      <c r="I4" s="40">
        <v>15000</v>
      </c>
      <c r="J4" s="139">
        <f>G4*I4</f>
        <v>0</v>
      </c>
      <c r="K4" s="63"/>
      <c r="L4" s="160"/>
      <c r="M4" s="31"/>
      <c r="N4" s="7"/>
      <c r="O4" s="7"/>
      <c r="P4" s="187">
        <f>SUM(J3:J676)</f>
        <v>1290945</v>
      </c>
      <c r="Q4" s="7"/>
      <c r="R4" s="7"/>
    </row>
    <row r="5" spans="1:18" s="2" customFormat="1" ht="54" customHeight="1">
      <c r="A5" s="1">
        <v>3</v>
      </c>
      <c r="B5" s="5" t="s">
        <v>15</v>
      </c>
      <c r="C5" s="5" t="s">
        <v>99</v>
      </c>
      <c r="D5" s="4" t="s">
        <v>100</v>
      </c>
      <c r="E5" s="4" t="s">
        <v>94</v>
      </c>
      <c r="F5" s="37" t="s">
        <v>122</v>
      </c>
      <c r="G5" s="2">
        <v>0</v>
      </c>
      <c r="H5" s="40">
        <f>+'COSTOS-FIJO'!E14</f>
        <v>12500</v>
      </c>
      <c r="I5" s="40">
        <f>+(H5*$K$3)+H5</f>
        <v>22500</v>
      </c>
      <c r="J5" s="139">
        <f t="shared" ref="J5:J14" si="0">G5*I5</f>
        <v>0</v>
      </c>
      <c r="K5" s="64"/>
      <c r="L5" s="81"/>
      <c r="M5"/>
      <c r="N5"/>
      <c r="O5"/>
      <c r="P5" s="188"/>
      <c r="Q5"/>
      <c r="R5"/>
    </row>
    <row r="6" spans="1:18" s="2" customFormat="1" ht="48.75" customHeight="1">
      <c r="A6" s="1">
        <v>4</v>
      </c>
      <c r="B6" s="5" t="s">
        <v>15</v>
      </c>
      <c r="C6" s="5" t="s">
        <v>135</v>
      </c>
      <c r="D6" s="4" t="s">
        <v>136</v>
      </c>
      <c r="E6" s="4" t="s">
        <v>94</v>
      </c>
      <c r="F6" s="4" t="s">
        <v>122</v>
      </c>
      <c r="G6" s="2">
        <v>0</v>
      </c>
      <c r="H6" s="40">
        <f>+'COSTOS-FIJO'!E28</f>
        <v>14900</v>
      </c>
      <c r="I6" s="40">
        <v>28000</v>
      </c>
      <c r="J6" s="139">
        <f t="shared" si="0"/>
        <v>0</v>
      </c>
      <c r="K6" s="64"/>
      <c r="L6" s="81"/>
      <c r="M6"/>
      <c r="N6"/>
      <c r="O6"/>
      <c r="P6" s="188"/>
      <c r="Q6"/>
      <c r="R6"/>
    </row>
    <row r="7" spans="1:18" ht="54.75" customHeight="1">
      <c r="A7" s="1">
        <v>5</v>
      </c>
      <c r="B7" s="5" t="s">
        <v>15</v>
      </c>
      <c r="C7" s="5" t="s">
        <v>101</v>
      </c>
      <c r="D7" s="4" t="s">
        <v>102</v>
      </c>
      <c r="E7" s="4" t="s">
        <v>103</v>
      </c>
      <c r="F7" s="37" t="s">
        <v>122</v>
      </c>
      <c r="G7" s="2">
        <v>0</v>
      </c>
      <c r="H7" s="40">
        <f>+'COSTOS-FIJO'!E15</f>
        <v>15000</v>
      </c>
      <c r="I7" s="94">
        <v>28000</v>
      </c>
      <c r="J7" s="139">
        <f t="shared" si="0"/>
        <v>0</v>
      </c>
      <c r="K7" s="65"/>
      <c r="L7" s="82"/>
      <c r="M7" s="8"/>
      <c r="N7" s="8"/>
      <c r="O7" s="8"/>
      <c r="P7" s="188"/>
      <c r="Q7" s="8"/>
      <c r="R7" s="8"/>
    </row>
    <row r="8" spans="1:18" ht="48" customHeight="1">
      <c r="A8" s="1">
        <v>6</v>
      </c>
      <c r="B8" s="5" t="s">
        <v>15</v>
      </c>
      <c r="C8" s="5" t="s">
        <v>110</v>
      </c>
      <c r="D8" s="4" t="s">
        <v>111</v>
      </c>
      <c r="E8" s="4" t="s">
        <v>103</v>
      </c>
      <c r="F8" s="37" t="s">
        <v>122</v>
      </c>
      <c r="G8" s="2">
        <v>0</v>
      </c>
      <c r="H8" s="40">
        <f>+'COSTOS-FIJO'!E18</f>
        <v>14500</v>
      </c>
      <c r="I8" s="40">
        <f>+(H8*$K$3)+H8</f>
        <v>26100</v>
      </c>
      <c r="J8" s="139">
        <f t="shared" si="0"/>
        <v>0</v>
      </c>
      <c r="K8" s="65"/>
      <c r="L8" s="82"/>
      <c r="M8" s="8"/>
      <c r="N8" s="8"/>
      <c r="O8" s="8"/>
      <c r="P8" s="188"/>
      <c r="Q8" s="8"/>
      <c r="R8" s="8"/>
    </row>
    <row r="9" spans="1:18" ht="30">
      <c r="A9" s="1">
        <v>7</v>
      </c>
      <c r="B9" s="5" t="s">
        <v>25</v>
      </c>
      <c r="C9" s="5" t="s">
        <v>165</v>
      </c>
      <c r="D9" s="4" t="s">
        <v>77</v>
      </c>
      <c r="E9" s="4" t="s">
        <v>131</v>
      </c>
      <c r="F9" s="4" t="s">
        <v>132</v>
      </c>
      <c r="G9" s="2">
        <v>0</v>
      </c>
      <c r="H9" s="40">
        <f>+'COSTOS-FIJO'!E26</f>
        <v>33000</v>
      </c>
      <c r="I9" s="40">
        <v>60000</v>
      </c>
      <c r="J9" s="139">
        <f t="shared" si="0"/>
        <v>0</v>
      </c>
      <c r="L9" s="81"/>
      <c r="P9" s="188"/>
    </row>
    <row r="10" spans="1:18">
      <c r="A10" s="1">
        <v>8</v>
      </c>
      <c r="B10" s="5" t="s">
        <v>25</v>
      </c>
      <c r="C10" s="5" t="s">
        <v>145</v>
      </c>
      <c r="D10" s="4" t="s">
        <v>147</v>
      </c>
      <c r="E10" s="4" t="s">
        <v>149</v>
      </c>
      <c r="F10" s="4" t="s">
        <v>132</v>
      </c>
      <c r="G10" s="2">
        <v>0</v>
      </c>
      <c r="H10" s="40">
        <f>+'COSTOS-FIJO'!E31</f>
        <v>29000</v>
      </c>
      <c r="I10" s="40">
        <v>50000</v>
      </c>
      <c r="J10" s="139">
        <f t="shared" si="0"/>
        <v>0</v>
      </c>
      <c r="L10" s="81"/>
    </row>
    <row r="11" spans="1:18">
      <c r="A11" s="1">
        <v>9</v>
      </c>
      <c r="B11" s="5" t="s">
        <v>25</v>
      </c>
      <c r="C11" s="5" t="s">
        <v>146</v>
      </c>
      <c r="D11" s="4" t="s">
        <v>148</v>
      </c>
      <c r="E11" s="4" t="s">
        <v>149</v>
      </c>
      <c r="F11" s="4" t="s">
        <v>132</v>
      </c>
      <c r="G11" s="2">
        <v>0</v>
      </c>
      <c r="H11" s="40">
        <f>+'COSTOS-FIJO'!E32</f>
        <v>29000</v>
      </c>
      <c r="I11" s="40">
        <v>50000</v>
      </c>
      <c r="J11" s="139">
        <f t="shared" si="0"/>
        <v>0</v>
      </c>
      <c r="L11" s="81"/>
    </row>
    <row r="12" spans="1:18" ht="30">
      <c r="A12" s="1">
        <v>10</v>
      </c>
      <c r="B12" s="5" t="s">
        <v>25</v>
      </c>
      <c r="C12" s="5" t="s">
        <v>117</v>
      </c>
      <c r="D12" s="4" t="s">
        <v>137</v>
      </c>
      <c r="E12" s="4" t="s">
        <v>94</v>
      </c>
      <c r="F12" s="4" t="s">
        <v>122</v>
      </c>
      <c r="G12" s="2">
        <v>0</v>
      </c>
      <c r="H12" s="40">
        <f>+'COSTOS-FIJO'!E29</f>
        <v>18500</v>
      </c>
      <c r="I12" s="40">
        <v>35000</v>
      </c>
      <c r="J12" s="139">
        <f t="shared" si="0"/>
        <v>0</v>
      </c>
      <c r="L12" s="81"/>
    </row>
    <row r="13" spans="1:18" ht="30">
      <c r="A13" s="1">
        <v>11</v>
      </c>
      <c r="B13" s="5" t="s">
        <v>25</v>
      </c>
      <c r="C13" s="5" t="s">
        <v>138</v>
      </c>
      <c r="D13" s="4" t="s">
        <v>139</v>
      </c>
      <c r="E13" s="4" t="s">
        <v>94</v>
      </c>
      <c r="F13" s="4" t="s">
        <v>140</v>
      </c>
      <c r="G13" s="2">
        <v>0</v>
      </c>
      <c r="H13" s="40">
        <f>+'COSTOS-FIJO'!E30</f>
        <v>19000</v>
      </c>
      <c r="I13" s="40">
        <f>+(H13*$K$3)+H13</f>
        <v>34200</v>
      </c>
      <c r="J13" s="139">
        <f t="shared" si="0"/>
        <v>0</v>
      </c>
      <c r="L13" s="81"/>
      <c r="P13" s="176">
        <f>P4</f>
        <v>1290945</v>
      </c>
    </row>
    <row r="14" spans="1:18" ht="30">
      <c r="A14" s="1">
        <v>12</v>
      </c>
      <c r="B14" s="5" t="s">
        <v>25</v>
      </c>
      <c r="C14" s="5" t="s">
        <v>118</v>
      </c>
      <c r="D14" s="4" t="s">
        <v>120</v>
      </c>
      <c r="E14" s="4" t="s">
        <v>94</v>
      </c>
      <c r="F14" s="37" t="s">
        <v>121</v>
      </c>
      <c r="G14" s="2">
        <v>0</v>
      </c>
      <c r="H14" s="40">
        <f>+'COSTOS-FIJO'!E21</f>
        <v>34500</v>
      </c>
      <c r="I14" s="40">
        <f>+(H14*$K$3)+H14</f>
        <v>62100</v>
      </c>
      <c r="J14" s="139">
        <f t="shared" si="0"/>
        <v>0</v>
      </c>
      <c r="L14" s="81"/>
    </row>
    <row r="15" spans="1:18" ht="45">
      <c r="A15" s="1">
        <v>13</v>
      </c>
      <c r="B15" s="5" t="s">
        <v>36</v>
      </c>
      <c r="C15" s="4" t="s">
        <v>39</v>
      </c>
      <c r="D15" s="4" t="s">
        <v>48</v>
      </c>
      <c r="E15" s="4" t="s">
        <v>87</v>
      </c>
      <c r="F15" s="4" t="s">
        <v>41</v>
      </c>
      <c r="G15" s="2">
        <v>0</v>
      </c>
      <c r="H15" s="40">
        <f>+'COSTOS-FIJO'!E4</f>
        <v>65000</v>
      </c>
      <c r="I15" s="40">
        <v>110000</v>
      </c>
      <c r="J15" s="139">
        <f>G15*I15</f>
        <v>0</v>
      </c>
      <c r="L15" s="81"/>
    </row>
    <row r="16" spans="1:18" ht="45">
      <c r="A16" s="1">
        <v>14</v>
      </c>
      <c r="B16" s="5" t="s">
        <v>25</v>
      </c>
      <c r="C16" s="5" t="s">
        <v>53</v>
      </c>
      <c r="D16" s="4" t="s">
        <v>174</v>
      </c>
      <c r="E16" s="4" t="s">
        <v>90</v>
      </c>
      <c r="F16" s="4" t="s">
        <v>11</v>
      </c>
      <c r="G16" s="8">
        <v>0</v>
      </c>
      <c r="H16" s="40">
        <f>+'COSTOS-FIJO'!E7</f>
        <v>34000</v>
      </c>
      <c r="I16" s="40">
        <f t="shared" ref="I16:I27" si="1">+(H16*$K$3)+H16</f>
        <v>61200</v>
      </c>
      <c r="J16" s="139">
        <f>G16*I16</f>
        <v>0</v>
      </c>
      <c r="L16" s="81"/>
    </row>
    <row r="17" spans="1:12" ht="45">
      <c r="A17" s="1">
        <v>15</v>
      </c>
      <c r="B17" s="5" t="s">
        <v>15</v>
      </c>
      <c r="C17" s="5" t="s">
        <v>56</v>
      </c>
      <c r="D17" s="4" t="s">
        <v>57</v>
      </c>
      <c r="E17" s="4" t="s">
        <v>92</v>
      </c>
      <c r="F17" s="4" t="s">
        <v>11</v>
      </c>
      <c r="G17" s="2">
        <v>0</v>
      </c>
      <c r="H17" s="40">
        <f>+'COSTOS-FIJO'!E9</f>
        <v>33000</v>
      </c>
      <c r="I17" s="40">
        <f t="shared" si="1"/>
        <v>59400</v>
      </c>
      <c r="J17" s="139">
        <f t="shared" ref="J17:J80" si="2">G17*I17</f>
        <v>0</v>
      </c>
      <c r="L17" s="81"/>
    </row>
    <row r="18" spans="1:12" ht="45">
      <c r="A18" s="1">
        <v>16</v>
      </c>
      <c r="B18" s="5" t="s">
        <v>25</v>
      </c>
      <c r="C18" s="5" t="s">
        <v>108</v>
      </c>
      <c r="D18" s="4" t="s">
        <v>175</v>
      </c>
      <c r="E18" s="4" t="s">
        <v>90</v>
      </c>
      <c r="F18" s="4" t="s">
        <v>11</v>
      </c>
      <c r="G18" s="2">
        <v>0</v>
      </c>
      <c r="H18" s="40">
        <f>+'COSTOS-FIJO'!E17</f>
        <v>31000</v>
      </c>
      <c r="I18" s="40">
        <f t="shared" si="1"/>
        <v>55800</v>
      </c>
      <c r="J18" s="139">
        <f t="shared" si="2"/>
        <v>0</v>
      </c>
      <c r="L18" s="81"/>
    </row>
    <row r="19" spans="1:12" ht="30">
      <c r="A19" s="1">
        <v>17</v>
      </c>
      <c r="B19" s="5" t="s">
        <v>15</v>
      </c>
      <c r="C19" s="5" t="s">
        <v>108</v>
      </c>
      <c r="D19" s="4" t="s">
        <v>125</v>
      </c>
      <c r="E19" s="4" t="s">
        <v>92</v>
      </c>
      <c r="F19" s="4" t="s">
        <v>11</v>
      </c>
      <c r="G19" s="2">
        <v>0</v>
      </c>
      <c r="H19" s="40">
        <f>+'COSTOS-FIJO'!E23</f>
        <v>33000</v>
      </c>
      <c r="I19" s="40">
        <f t="shared" si="1"/>
        <v>59400</v>
      </c>
      <c r="J19" s="139">
        <f t="shared" si="2"/>
        <v>0</v>
      </c>
      <c r="L19" s="81"/>
    </row>
    <row r="20" spans="1:12" ht="45">
      <c r="A20" s="1">
        <v>18</v>
      </c>
      <c r="B20" s="5" t="s">
        <v>25</v>
      </c>
      <c r="C20" s="5" t="s">
        <v>126</v>
      </c>
      <c r="D20" s="4" t="s">
        <v>127</v>
      </c>
      <c r="E20" s="4" t="s">
        <v>90</v>
      </c>
      <c r="F20" s="4" t="s">
        <v>11</v>
      </c>
      <c r="G20" s="2">
        <v>0</v>
      </c>
      <c r="H20" s="40">
        <f>+'COSTOS-FIJO'!E24</f>
        <v>37000</v>
      </c>
      <c r="I20" s="40">
        <f t="shared" si="1"/>
        <v>66600</v>
      </c>
      <c r="J20" s="139">
        <f t="shared" si="2"/>
        <v>0</v>
      </c>
      <c r="L20" s="81"/>
    </row>
    <row r="21" spans="1:12" ht="30">
      <c r="A21" s="1">
        <v>19</v>
      </c>
      <c r="B21" s="5" t="s">
        <v>25</v>
      </c>
      <c r="C21" s="5" t="s">
        <v>128</v>
      </c>
      <c r="D21" s="4" t="s">
        <v>75</v>
      </c>
      <c r="E21" s="4" t="s">
        <v>129</v>
      </c>
      <c r="F21" s="4" t="s">
        <v>11</v>
      </c>
      <c r="G21" s="2">
        <v>0</v>
      </c>
      <c r="H21" s="40">
        <f>+'COSTOS-FIJO'!E25</f>
        <v>69000</v>
      </c>
      <c r="I21" s="40">
        <f t="shared" si="1"/>
        <v>124200</v>
      </c>
      <c r="J21" s="139">
        <f t="shared" si="2"/>
        <v>0</v>
      </c>
      <c r="L21" s="81"/>
    </row>
    <row r="22" spans="1:12" ht="45">
      <c r="A22" s="1">
        <v>20</v>
      </c>
      <c r="B22" s="5" t="s">
        <v>25</v>
      </c>
      <c r="C22" s="5" t="s">
        <v>133</v>
      </c>
      <c r="D22" s="4" t="s">
        <v>176</v>
      </c>
      <c r="E22" s="4" t="s">
        <v>90</v>
      </c>
      <c r="F22" s="4" t="s">
        <v>11</v>
      </c>
      <c r="G22" s="2">
        <v>0</v>
      </c>
      <c r="H22" s="40">
        <f>+'COSTOS-FIJO'!E27</f>
        <v>31000</v>
      </c>
      <c r="I22" s="40">
        <f t="shared" si="1"/>
        <v>55800</v>
      </c>
      <c r="J22" s="139">
        <f t="shared" si="2"/>
        <v>0</v>
      </c>
      <c r="L22" s="81"/>
    </row>
    <row r="23" spans="1:12" ht="30">
      <c r="A23" s="1">
        <v>21</v>
      </c>
      <c r="B23" s="5" t="s">
        <v>36</v>
      </c>
      <c r="C23" s="5" t="s">
        <v>30</v>
      </c>
      <c r="D23" s="4" t="s">
        <v>29</v>
      </c>
      <c r="E23" s="4" t="s">
        <v>88</v>
      </c>
      <c r="F23" s="4" t="s">
        <v>11</v>
      </c>
      <c r="G23" s="2">
        <v>0</v>
      </c>
      <c r="H23" s="40">
        <f>+'COSTOS-FIJO'!E2</f>
        <v>34000</v>
      </c>
      <c r="I23" s="40">
        <f t="shared" si="1"/>
        <v>61200</v>
      </c>
      <c r="J23" s="139">
        <f t="shared" si="2"/>
        <v>0</v>
      </c>
      <c r="L23" s="81"/>
    </row>
    <row r="24" spans="1:12" ht="30">
      <c r="A24" s="1">
        <v>22</v>
      </c>
      <c r="B24" s="5" t="s">
        <v>36</v>
      </c>
      <c r="C24" s="5" t="s">
        <v>27</v>
      </c>
      <c r="D24" s="4" t="s">
        <v>32</v>
      </c>
      <c r="E24" s="4" t="s">
        <v>88</v>
      </c>
      <c r="F24" s="4" t="s">
        <v>11</v>
      </c>
      <c r="G24" s="8">
        <v>0</v>
      </c>
      <c r="H24" s="40">
        <f>+'COSTOS-FIJO'!E3</f>
        <v>34000</v>
      </c>
      <c r="I24" s="40">
        <f t="shared" si="1"/>
        <v>61200</v>
      </c>
      <c r="J24" s="139">
        <f t="shared" si="2"/>
        <v>0</v>
      </c>
      <c r="L24" s="81"/>
    </row>
    <row r="25" spans="1:12" ht="30">
      <c r="A25" s="1">
        <v>23</v>
      </c>
      <c r="B25" s="5" t="s">
        <v>25</v>
      </c>
      <c r="C25" s="5" t="s">
        <v>112</v>
      </c>
      <c r="D25" s="4" t="s">
        <v>113</v>
      </c>
      <c r="E25" s="4" t="s">
        <v>89</v>
      </c>
      <c r="F25" s="4" t="s">
        <v>11</v>
      </c>
      <c r="G25" s="2">
        <v>0</v>
      </c>
      <c r="H25" s="40">
        <f>+'COSTOS-FIJO'!E19</f>
        <v>34000</v>
      </c>
      <c r="I25" s="40">
        <f t="shared" si="1"/>
        <v>61200</v>
      </c>
      <c r="J25" s="139">
        <f t="shared" si="2"/>
        <v>0</v>
      </c>
      <c r="L25" s="81"/>
    </row>
    <row r="26" spans="1:12" ht="30">
      <c r="A26" s="1">
        <v>24</v>
      </c>
      <c r="B26" s="5" t="s">
        <v>25</v>
      </c>
      <c r="C26" s="5" t="s">
        <v>114</v>
      </c>
      <c r="D26" s="4" t="s">
        <v>66</v>
      </c>
      <c r="E26" s="4" t="s">
        <v>91</v>
      </c>
      <c r="F26" s="4" t="s">
        <v>11</v>
      </c>
      <c r="G26" s="2">
        <v>0</v>
      </c>
      <c r="H26" s="40">
        <f>+'COSTOS-FIJO'!E20</f>
        <v>34000</v>
      </c>
      <c r="I26" s="40">
        <f t="shared" si="1"/>
        <v>61200</v>
      </c>
      <c r="J26" s="139">
        <f t="shared" si="2"/>
        <v>0</v>
      </c>
      <c r="L26" s="81"/>
    </row>
    <row r="27" spans="1:12" ht="45">
      <c r="A27" s="1">
        <v>25</v>
      </c>
      <c r="B27" s="5" t="s">
        <v>25</v>
      </c>
      <c r="C27" s="5" t="s">
        <v>104</v>
      </c>
      <c r="D27" s="4" t="s">
        <v>107</v>
      </c>
      <c r="E27" s="4" t="s">
        <v>91</v>
      </c>
      <c r="F27" s="4" t="s">
        <v>11</v>
      </c>
      <c r="G27" s="2">
        <v>0</v>
      </c>
      <c r="H27" s="40">
        <f>+'COSTOS-FIJO'!E16</f>
        <v>37000</v>
      </c>
      <c r="I27" s="40">
        <f t="shared" si="1"/>
        <v>66600</v>
      </c>
      <c r="J27" s="139">
        <f t="shared" si="2"/>
        <v>0</v>
      </c>
      <c r="L27" s="81"/>
    </row>
    <row r="28" spans="1:12" ht="45">
      <c r="A28" s="1">
        <v>26</v>
      </c>
      <c r="B28" s="5" t="s">
        <v>25</v>
      </c>
      <c r="C28" s="5" t="s">
        <v>123</v>
      </c>
      <c r="D28" s="4" t="s">
        <v>124</v>
      </c>
      <c r="E28" s="4" t="s">
        <v>89</v>
      </c>
      <c r="F28" s="4" t="s">
        <v>11</v>
      </c>
      <c r="G28" s="2">
        <v>0</v>
      </c>
      <c r="H28" s="40">
        <v>30000</v>
      </c>
      <c r="I28" s="40">
        <v>30000</v>
      </c>
      <c r="J28" s="139">
        <f t="shared" si="2"/>
        <v>0</v>
      </c>
      <c r="L28" s="81"/>
    </row>
    <row r="29" spans="1:12" ht="45">
      <c r="A29" s="1">
        <v>27</v>
      </c>
      <c r="B29" s="5" t="s">
        <v>36</v>
      </c>
      <c r="C29" s="66" t="s">
        <v>44</v>
      </c>
      <c r="D29" s="4" t="s">
        <v>49</v>
      </c>
      <c r="E29" s="4" t="s">
        <v>89</v>
      </c>
      <c r="F29" s="4" t="s">
        <v>11</v>
      </c>
      <c r="G29" s="2">
        <v>0</v>
      </c>
      <c r="H29" s="40">
        <f>+'COSTOS-FIJO'!E5</f>
        <v>34000</v>
      </c>
      <c r="I29" s="40">
        <v>60000</v>
      </c>
      <c r="J29" s="139">
        <f t="shared" si="2"/>
        <v>0</v>
      </c>
      <c r="L29" s="81"/>
    </row>
    <row r="30" spans="1:12" ht="30">
      <c r="A30" s="1">
        <v>28</v>
      </c>
      <c r="B30" s="5" t="s">
        <v>15</v>
      </c>
      <c r="C30" s="5" t="s">
        <v>58</v>
      </c>
      <c r="D30" s="4" t="s">
        <v>59</v>
      </c>
      <c r="E30" s="4" t="s">
        <v>91</v>
      </c>
      <c r="F30" s="4" t="s">
        <v>61</v>
      </c>
      <c r="G30" s="2">
        <v>0</v>
      </c>
      <c r="H30" s="40">
        <v>0</v>
      </c>
      <c r="I30" s="40">
        <v>0</v>
      </c>
      <c r="J30" s="139">
        <f t="shared" si="2"/>
        <v>0</v>
      </c>
      <c r="L30" s="81"/>
    </row>
    <row r="31" spans="1:12" ht="30">
      <c r="A31" s="1">
        <v>29</v>
      </c>
      <c r="B31" s="5" t="s">
        <v>15</v>
      </c>
      <c r="C31" s="5" t="s">
        <v>86</v>
      </c>
      <c r="D31" s="2" t="s">
        <v>9</v>
      </c>
      <c r="E31" s="4" t="s">
        <v>91</v>
      </c>
      <c r="F31" s="4" t="s">
        <v>11</v>
      </c>
      <c r="G31" s="2">
        <v>0</v>
      </c>
      <c r="H31" s="40">
        <f>+'COSTOS-FIJO'!E13</f>
        <v>33000</v>
      </c>
      <c r="I31" s="40">
        <f>+(H31*$K$3)+H31</f>
        <v>59400</v>
      </c>
      <c r="J31" s="139">
        <f t="shared" si="2"/>
        <v>0</v>
      </c>
      <c r="L31" s="81"/>
    </row>
    <row r="32" spans="1:12" ht="45">
      <c r="A32" s="1">
        <v>30</v>
      </c>
      <c r="B32" s="5" t="s">
        <v>36</v>
      </c>
      <c r="C32" s="5" t="s">
        <v>28</v>
      </c>
      <c r="D32" s="4" t="s">
        <v>50</v>
      </c>
      <c r="E32" s="4" t="s">
        <v>89</v>
      </c>
      <c r="F32" s="4" t="s">
        <v>11</v>
      </c>
      <c r="G32" s="2">
        <v>0</v>
      </c>
      <c r="H32" s="40">
        <f>+'COSTOS-FIJO'!E6</f>
        <v>40000</v>
      </c>
      <c r="I32" s="40">
        <v>65000</v>
      </c>
      <c r="J32" s="139">
        <f t="shared" si="2"/>
        <v>0</v>
      </c>
      <c r="L32" s="81"/>
    </row>
    <row r="33" spans="1:12" ht="30">
      <c r="A33" s="1">
        <v>31</v>
      </c>
      <c r="B33" s="5" t="s">
        <v>15</v>
      </c>
      <c r="C33" s="5" t="s">
        <v>54</v>
      </c>
      <c r="D33" s="4" t="s">
        <v>60</v>
      </c>
      <c r="E33" s="4" t="s">
        <v>91</v>
      </c>
      <c r="F33" s="4" t="s">
        <v>11</v>
      </c>
      <c r="G33" s="2">
        <v>0</v>
      </c>
      <c r="H33" s="40">
        <f>+'COSTOS-FIJO'!E8</f>
        <v>27000</v>
      </c>
      <c r="I33" s="40">
        <v>50000</v>
      </c>
      <c r="J33" s="139">
        <f t="shared" si="2"/>
        <v>0</v>
      </c>
      <c r="L33" s="81"/>
    </row>
    <row r="34" spans="1:12">
      <c r="A34" s="1">
        <v>32</v>
      </c>
      <c r="B34" s="5" t="s">
        <v>25</v>
      </c>
      <c r="C34" s="5" t="s">
        <v>151</v>
      </c>
      <c r="D34" s="4" t="s">
        <v>152</v>
      </c>
      <c r="E34" s="4" t="s">
        <v>131</v>
      </c>
      <c r="F34" s="4" t="s">
        <v>132</v>
      </c>
      <c r="G34" s="2">
        <v>0</v>
      </c>
      <c r="H34" s="40">
        <f>+'COSTOS-FIJO'!E33</f>
        <v>33000</v>
      </c>
      <c r="I34" s="40">
        <f>+(H34*$K$3)+H34</f>
        <v>59400</v>
      </c>
      <c r="J34" s="139">
        <f t="shared" si="2"/>
        <v>0</v>
      </c>
      <c r="L34" s="81"/>
    </row>
    <row r="35" spans="1:12">
      <c r="A35" s="1">
        <v>33</v>
      </c>
      <c r="B35" s="5" t="s">
        <v>25</v>
      </c>
      <c r="C35" s="53" t="s">
        <v>155</v>
      </c>
      <c r="D35" s="2" t="s">
        <v>154</v>
      </c>
      <c r="E35" s="2" t="s">
        <v>149</v>
      </c>
      <c r="F35" s="2" t="s">
        <v>132</v>
      </c>
      <c r="G35" s="2">
        <v>0</v>
      </c>
      <c r="H35" s="40">
        <f>+'COSTOS-FIJO'!E34</f>
        <v>29000</v>
      </c>
      <c r="I35" s="40">
        <f>+(H35*$K$3)+H35</f>
        <v>52200</v>
      </c>
      <c r="J35" s="139">
        <f t="shared" si="2"/>
        <v>0</v>
      </c>
      <c r="L35" s="81"/>
    </row>
    <row r="36" spans="1:12">
      <c r="A36" s="1">
        <v>34</v>
      </c>
      <c r="B36" s="5" t="s">
        <v>25</v>
      </c>
      <c r="C36" s="5" t="s">
        <v>166</v>
      </c>
      <c r="D36" s="4" t="s">
        <v>167</v>
      </c>
      <c r="E36" s="4" t="s">
        <v>149</v>
      </c>
      <c r="F36" s="4" t="s">
        <v>132</v>
      </c>
      <c r="G36" s="2">
        <v>0</v>
      </c>
      <c r="H36" s="40">
        <f>+'COSTOS-FIJO'!E35</f>
        <v>48000</v>
      </c>
      <c r="I36" s="40">
        <v>70000</v>
      </c>
      <c r="J36" s="139">
        <f t="shared" si="2"/>
        <v>0</v>
      </c>
      <c r="L36" s="81"/>
    </row>
    <row r="37" spans="1:12" ht="30">
      <c r="A37" s="1">
        <v>35</v>
      </c>
      <c r="B37" s="5" t="s">
        <v>25</v>
      </c>
      <c r="C37" s="5" t="s">
        <v>168</v>
      </c>
      <c r="D37" s="4" t="s">
        <v>169</v>
      </c>
      <c r="E37" s="4" t="s">
        <v>89</v>
      </c>
      <c r="F37" s="4" t="s">
        <v>132</v>
      </c>
      <c r="G37" s="2">
        <v>0</v>
      </c>
      <c r="H37" s="40">
        <f>+'COSTOS-FIJO'!E36</f>
        <v>135000</v>
      </c>
      <c r="I37" s="40">
        <v>200000</v>
      </c>
      <c r="J37" s="139">
        <f t="shared" si="2"/>
        <v>0</v>
      </c>
      <c r="L37" s="81"/>
    </row>
    <row r="38" spans="1:12" ht="105">
      <c r="A38" s="1">
        <v>36</v>
      </c>
      <c r="B38" s="5" t="s">
        <v>25</v>
      </c>
      <c r="C38" s="5" t="s">
        <v>170</v>
      </c>
      <c r="D38" s="4" t="s">
        <v>171</v>
      </c>
      <c r="E38" s="4" t="s">
        <v>172</v>
      </c>
      <c r="F38" s="4" t="s">
        <v>41</v>
      </c>
      <c r="G38" s="2">
        <v>0</v>
      </c>
      <c r="H38" s="40">
        <f>+'COSTOS-FIJO'!E37</f>
        <v>69500</v>
      </c>
      <c r="I38" s="40">
        <v>115000</v>
      </c>
      <c r="J38" s="139">
        <f t="shared" si="2"/>
        <v>0</v>
      </c>
      <c r="L38" s="81"/>
    </row>
    <row r="39" spans="1:12">
      <c r="A39" s="1">
        <v>37</v>
      </c>
      <c r="B39" s="5" t="s">
        <v>25</v>
      </c>
      <c r="C39" s="80" t="s">
        <v>219</v>
      </c>
      <c r="D39" s="4" t="s">
        <v>106</v>
      </c>
      <c r="E39" s="4" t="s">
        <v>218</v>
      </c>
      <c r="F39" s="4" t="s">
        <v>41</v>
      </c>
      <c r="G39" s="2">
        <v>0</v>
      </c>
      <c r="H39" s="40">
        <f>+'COSTOS-FIJO'!E38</f>
        <v>69500</v>
      </c>
      <c r="I39" s="40">
        <v>115000</v>
      </c>
      <c r="J39" s="139">
        <f t="shared" si="2"/>
        <v>0</v>
      </c>
      <c r="L39" s="81"/>
    </row>
    <row r="40" spans="1:12" ht="44.25" customHeight="1">
      <c r="A40" s="1">
        <v>38</v>
      </c>
      <c r="B40" s="5" t="s">
        <v>36</v>
      </c>
      <c r="C40" s="5" t="s">
        <v>179</v>
      </c>
      <c r="D40" s="4" t="s">
        <v>180</v>
      </c>
      <c r="E40" s="4" t="s">
        <v>181</v>
      </c>
      <c r="F40" s="4" t="s">
        <v>11</v>
      </c>
      <c r="G40" s="2">
        <v>0</v>
      </c>
      <c r="H40" s="40">
        <f>+'COSTOS-FIJO'!E39</f>
        <v>44500</v>
      </c>
      <c r="I40" s="40">
        <f>+(H40*67%)+H40</f>
        <v>74315</v>
      </c>
      <c r="J40" s="139">
        <f t="shared" si="2"/>
        <v>0</v>
      </c>
      <c r="L40" s="81"/>
    </row>
    <row r="41" spans="1:12" ht="30">
      <c r="A41" s="1">
        <v>39</v>
      </c>
      <c r="B41" s="5" t="s">
        <v>25</v>
      </c>
      <c r="C41" s="5" t="s">
        <v>183</v>
      </c>
      <c r="D41" s="4" t="s">
        <v>185</v>
      </c>
      <c r="E41" s="4" t="s">
        <v>91</v>
      </c>
      <c r="F41" s="4" t="s">
        <v>11</v>
      </c>
      <c r="G41" s="2">
        <v>0</v>
      </c>
      <c r="H41" s="40">
        <f>+'COSTOS-FIJO'!E40</f>
        <v>36500</v>
      </c>
      <c r="I41" s="40">
        <f>+(H41*63%)+H41</f>
        <v>59495</v>
      </c>
      <c r="J41" s="139">
        <f t="shared" si="2"/>
        <v>0</v>
      </c>
      <c r="L41" s="81"/>
    </row>
    <row r="42" spans="1:12" ht="30">
      <c r="A42" s="1">
        <v>40</v>
      </c>
      <c r="B42" s="5" t="s">
        <v>25</v>
      </c>
      <c r="C42" s="5" t="s">
        <v>189</v>
      </c>
      <c r="D42" s="4" t="s">
        <v>191</v>
      </c>
      <c r="E42" s="4" t="s">
        <v>192</v>
      </c>
      <c r="F42" s="4" t="s">
        <v>11</v>
      </c>
      <c r="G42" s="2">
        <v>0</v>
      </c>
      <c r="H42" s="40">
        <f>+'COSTOS-FIJO'!E41</f>
        <v>36500</v>
      </c>
      <c r="I42" s="40">
        <f>+(H42*102%)+H42</f>
        <v>73730</v>
      </c>
      <c r="J42" s="139">
        <f t="shared" si="2"/>
        <v>0</v>
      </c>
      <c r="L42" s="81"/>
    </row>
    <row r="43" spans="1:12" ht="30">
      <c r="A43" s="1">
        <v>41</v>
      </c>
      <c r="B43" s="5" t="s">
        <v>36</v>
      </c>
      <c r="C43" s="5" t="s">
        <v>187</v>
      </c>
      <c r="D43" s="4" t="s">
        <v>190</v>
      </c>
      <c r="E43" s="4" t="s">
        <v>129</v>
      </c>
      <c r="F43" s="4" t="s">
        <v>11</v>
      </c>
      <c r="G43" s="2">
        <v>0</v>
      </c>
      <c r="H43" s="40">
        <f>+'COSTOS-FIJO'!E42</f>
        <v>36500</v>
      </c>
      <c r="I43" s="40">
        <f>+(H43*76%)+H43</f>
        <v>64240</v>
      </c>
      <c r="J43" s="139">
        <f t="shared" si="2"/>
        <v>0</v>
      </c>
      <c r="L43" s="81"/>
    </row>
    <row r="44" spans="1:12" ht="30">
      <c r="A44" s="1">
        <v>42</v>
      </c>
      <c r="B44" s="70" t="s">
        <v>36</v>
      </c>
      <c r="C44" s="1" t="s">
        <v>138</v>
      </c>
      <c r="D44" s="4" t="s">
        <v>195</v>
      </c>
      <c r="E44" s="2" t="s">
        <v>94</v>
      </c>
      <c r="F44" s="2" t="s">
        <v>122</v>
      </c>
      <c r="G44" s="2">
        <v>0</v>
      </c>
      <c r="H44" s="40">
        <f>+'COSTOS-FIJO'!E43</f>
        <v>34500</v>
      </c>
      <c r="I44" s="40">
        <f>+(H44*76%)+H44</f>
        <v>60720</v>
      </c>
      <c r="J44" s="139">
        <f t="shared" si="2"/>
        <v>0</v>
      </c>
      <c r="L44" s="81"/>
    </row>
    <row r="45" spans="1:12" ht="30.75" customHeight="1">
      <c r="A45" s="1">
        <v>43</v>
      </c>
      <c r="B45" s="75" t="s">
        <v>25</v>
      </c>
      <c r="C45" s="75" t="s">
        <v>213</v>
      </c>
      <c r="D45" s="50" t="s">
        <v>199</v>
      </c>
      <c r="E45" s="2" t="s">
        <v>92</v>
      </c>
      <c r="F45" s="2" t="s">
        <v>11</v>
      </c>
      <c r="G45" s="2">
        <v>0</v>
      </c>
      <c r="H45" s="40">
        <f>+'COSTOS-FIJO'!E44</f>
        <v>37000</v>
      </c>
      <c r="I45" s="40">
        <f>+(H45*76%)+H45</f>
        <v>65120</v>
      </c>
      <c r="J45" s="139">
        <f t="shared" si="2"/>
        <v>0</v>
      </c>
      <c r="L45" s="81"/>
    </row>
    <row r="46" spans="1:12" ht="37.5" customHeight="1">
      <c r="A46" s="1">
        <v>44</v>
      </c>
      <c r="B46" s="75" t="s">
        <v>15</v>
      </c>
      <c r="C46" s="1" t="s">
        <v>214</v>
      </c>
      <c r="D46" s="2" t="s">
        <v>201</v>
      </c>
      <c r="E46" s="76" t="s">
        <v>94</v>
      </c>
      <c r="F46" s="2" t="s">
        <v>122</v>
      </c>
      <c r="G46" s="2">
        <v>0</v>
      </c>
      <c r="H46" s="40">
        <f>+'COSTOS-FIJO'!E45</f>
        <v>13000</v>
      </c>
      <c r="I46" s="40">
        <f>+(H46*70%)+H46</f>
        <v>22100</v>
      </c>
      <c r="J46" s="139">
        <f t="shared" si="2"/>
        <v>0</v>
      </c>
      <c r="L46" s="81"/>
    </row>
    <row r="47" spans="1:12" ht="57" customHeight="1">
      <c r="A47" s="1">
        <v>45</v>
      </c>
      <c r="B47" s="80" t="s">
        <v>25</v>
      </c>
      <c r="C47" s="77" t="s">
        <v>221</v>
      </c>
      <c r="D47" s="4" t="s">
        <v>217</v>
      </c>
      <c r="E47" s="4" t="s">
        <v>91</v>
      </c>
      <c r="F47" s="2" t="s">
        <v>11</v>
      </c>
      <c r="G47" s="2">
        <v>0</v>
      </c>
      <c r="H47" s="40">
        <f>+'COSTOS-FIJO'!E46</f>
        <v>37000</v>
      </c>
      <c r="I47" s="40">
        <f>+(H47*76%)+H47</f>
        <v>65120</v>
      </c>
      <c r="J47" s="139">
        <f t="shared" si="2"/>
        <v>0</v>
      </c>
      <c r="L47" s="81"/>
    </row>
    <row r="48" spans="1:12" ht="45">
      <c r="A48" s="1">
        <v>46</v>
      </c>
      <c r="B48" s="85" t="s">
        <v>25</v>
      </c>
      <c r="C48" s="85" t="s">
        <v>338</v>
      </c>
      <c r="D48" s="92" t="s">
        <v>225</v>
      </c>
      <c r="E48" s="4" t="s">
        <v>92</v>
      </c>
      <c r="F48" s="4" t="s">
        <v>41</v>
      </c>
      <c r="G48" s="2">
        <v>0</v>
      </c>
      <c r="H48" s="40">
        <f>+'COSTOS-FIJO'!E47</f>
        <v>50000</v>
      </c>
      <c r="I48" s="40">
        <f>+(H48*80%)+H48</f>
        <v>90000</v>
      </c>
      <c r="J48" s="139">
        <f t="shared" si="2"/>
        <v>0</v>
      </c>
      <c r="L48" s="81"/>
    </row>
    <row r="49" spans="1:12" ht="67.5" customHeight="1">
      <c r="A49" s="1">
        <v>47</v>
      </c>
      <c r="B49" s="85" t="s">
        <v>25</v>
      </c>
      <c r="C49" s="85" t="s">
        <v>228</v>
      </c>
      <c r="D49" s="4" t="s">
        <v>229</v>
      </c>
      <c r="E49" s="4" t="s">
        <v>230</v>
      </c>
      <c r="F49" s="4" t="s">
        <v>132</v>
      </c>
      <c r="G49" s="2">
        <v>0</v>
      </c>
      <c r="H49" s="40">
        <f>+'COSTOS-FIJO'!E48</f>
        <v>35000</v>
      </c>
      <c r="I49" s="40">
        <f>+(H49*100%)+H49</f>
        <v>70000</v>
      </c>
      <c r="J49" s="139">
        <f t="shared" si="2"/>
        <v>0</v>
      </c>
      <c r="L49" s="81"/>
    </row>
    <row r="50" spans="1:12" ht="53.25" customHeight="1">
      <c r="A50" s="1">
        <v>48</v>
      </c>
      <c r="B50" s="85" t="s">
        <v>25</v>
      </c>
      <c r="C50" s="85" t="s">
        <v>239</v>
      </c>
      <c r="D50" s="4" t="s">
        <v>240</v>
      </c>
      <c r="E50" s="4" t="s">
        <v>230</v>
      </c>
      <c r="F50" s="4" t="s">
        <v>132</v>
      </c>
      <c r="G50" s="2">
        <v>0</v>
      </c>
      <c r="H50" s="40">
        <f>+'COSTOS-FIJO'!E49</f>
        <v>35000</v>
      </c>
      <c r="I50" s="40">
        <f t="shared" ref="I50" si="3">+(H50*100%)+H50</f>
        <v>70000</v>
      </c>
      <c r="J50" s="139">
        <f t="shared" si="2"/>
        <v>0</v>
      </c>
      <c r="L50" s="81"/>
    </row>
    <row r="51" spans="1:12" ht="30">
      <c r="A51" s="1">
        <v>49</v>
      </c>
      <c r="B51" s="85" t="s">
        <v>25</v>
      </c>
      <c r="C51" s="85" t="s">
        <v>233</v>
      </c>
      <c r="D51" s="4" t="s">
        <v>234</v>
      </c>
      <c r="E51" s="4" t="s">
        <v>129</v>
      </c>
      <c r="F51" s="4" t="s">
        <v>11</v>
      </c>
      <c r="G51" s="2">
        <v>0</v>
      </c>
      <c r="H51" s="40">
        <f>+'COSTOS-FIJO'!E50</f>
        <v>35000</v>
      </c>
      <c r="I51" s="40">
        <f>+(H51*86%)+H51</f>
        <v>65100</v>
      </c>
      <c r="J51" s="139">
        <f t="shared" si="2"/>
        <v>0</v>
      </c>
      <c r="L51" s="95"/>
    </row>
    <row r="52" spans="1:12" ht="30">
      <c r="A52" s="1">
        <v>50</v>
      </c>
      <c r="B52" s="85" t="s">
        <v>15</v>
      </c>
      <c r="C52" s="85" t="s">
        <v>241</v>
      </c>
      <c r="D52" s="4" t="s">
        <v>204</v>
      </c>
      <c r="E52" s="4" t="s">
        <v>94</v>
      </c>
      <c r="F52" s="4" t="s">
        <v>122</v>
      </c>
      <c r="G52" s="2">
        <v>0</v>
      </c>
      <c r="H52" s="40">
        <f>+'COSTOS-FIJO'!E51</f>
        <v>19000</v>
      </c>
      <c r="I52" s="40">
        <f>+(H52*94%)+H52</f>
        <v>36860</v>
      </c>
      <c r="J52" s="139">
        <f t="shared" si="2"/>
        <v>0</v>
      </c>
      <c r="L52" s="95"/>
    </row>
    <row r="53" spans="1:12" ht="30">
      <c r="A53" s="1">
        <v>51</v>
      </c>
      <c r="B53" s="85" t="s">
        <v>15</v>
      </c>
      <c r="C53" s="85" t="s">
        <v>243</v>
      </c>
      <c r="D53" s="4" t="s">
        <v>203</v>
      </c>
      <c r="E53" s="4" t="s">
        <v>94</v>
      </c>
      <c r="F53" s="4" t="s">
        <v>122</v>
      </c>
      <c r="G53" s="2">
        <v>0</v>
      </c>
      <c r="H53" s="40">
        <f>+'COSTOS-FIJO'!E52</f>
        <v>9300</v>
      </c>
      <c r="I53" s="40">
        <f>+(H53*94%)+H53</f>
        <v>18042</v>
      </c>
      <c r="J53" s="139">
        <f t="shared" si="2"/>
        <v>0</v>
      </c>
      <c r="L53" s="81"/>
    </row>
    <row r="54" spans="1:12" ht="30">
      <c r="A54" s="1">
        <v>52</v>
      </c>
      <c r="B54" s="85" t="s">
        <v>15</v>
      </c>
      <c r="C54" s="85" t="s">
        <v>246</v>
      </c>
      <c r="D54" s="4" t="s">
        <v>248</v>
      </c>
      <c r="E54" s="4" t="s">
        <v>129</v>
      </c>
      <c r="F54" s="4" t="s">
        <v>11</v>
      </c>
      <c r="G54" s="2">
        <v>0</v>
      </c>
      <c r="H54" s="40">
        <f>+'COSTOS-FIJO'!E53</f>
        <v>27500</v>
      </c>
      <c r="I54" s="40">
        <f>+(H54*82%)+H54</f>
        <v>50050</v>
      </c>
      <c r="J54" s="139">
        <f t="shared" si="2"/>
        <v>0</v>
      </c>
      <c r="L54" s="81"/>
    </row>
    <row r="55" spans="1:12" ht="45">
      <c r="A55" s="1">
        <v>53</v>
      </c>
      <c r="B55" s="85" t="s">
        <v>25</v>
      </c>
      <c r="C55" s="85" t="s">
        <v>168</v>
      </c>
      <c r="D55" s="4" t="s">
        <v>249</v>
      </c>
      <c r="E55" s="4" t="s">
        <v>90</v>
      </c>
      <c r="F55" s="4" t="s">
        <v>11</v>
      </c>
      <c r="G55" s="2">
        <v>0</v>
      </c>
      <c r="H55" s="40">
        <f>+'COSTOS-FIJO'!E54</f>
        <v>37000</v>
      </c>
      <c r="I55" s="40">
        <f>+(H55*68%)+H55</f>
        <v>62160</v>
      </c>
      <c r="J55" s="139">
        <f t="shared" si="2"/>
        <v>0</v>
      </c>
      <c r="L55" s="81"/>
    </row>
    <row r="56" spans="1:12" ht="45">
      <c r="A56" s="1">
        <v>54</v>
      </c>
      <c r="B56" s="85" t="s">
        <v>25</v>
      </c>
      <c r="C56" s="85" t="s">
        <v>250</v>
      </c>
      <c r="D56" s="4" t="s">
        <v>249</v>
      </c>
      <c r="E56" s="4" t="s">
        <v>90</v>
      </c>
      <c r="F56" s="4" t="s">
        <v>11</v>
      </c>
      <c r="G56" s="2">
        <v>0</v>
      </c>
      <c r="H56" s="40">
        <f>+'COSTOS-FIJO'!E55</f>
        <v>37000</v>
      </c>
      <c r="I56" s="40">
        <f>+(H56*68%)+H56</f>
        <v>62160</v>
      </c>
      <c r="J56" s="139">
        <f t="shared" si="2"/>
        <v>0</v>
      </c>
      <c r="L56" s="81"/>
    </row>
    <row r="57" spans="1:12" ht="45">
      <c r="A57" s="1">
        <v>55</v>
      </c>
      <c r="B57" s="85" t="s">
        <v>25</v>
      </c>
      <c r="C57" s="85" t="s">
        <v>252</v>
      </c>
      <c r="D57" s="4" t="s">
        <v>253</v>
      </c>
      <c r="E57" s="4" t="s">
        <v>90</v>
      </c>
      <c r="F57" s="4" t="s">
        <v>11</v>
      </c>
      <c r="G57" s="2">
        <v>0</v>
      </c>
      <c r="H57" s="40">
        <f>+'COSTOS-FIJO'!E56</f>
        <v>40000</v>
      </c>
      <c r="I57" s="40">
        <f>+(H57*75%)+H57</f>
        <v>70000</v>
      </c>
      <c r="J57" s="139">
        <f t="shared" si="2"/>
        <v>0</v>
      </c>
      <c r="L57" s="95"/>
    </row>
    <row r="58" spans="1:12" ht="30">
      <c r="A58" s="1">
        <v>56</v>
      </c>
      <c r="B58" s="98" t="s">
        <v>36</v>
      </c>
      <c r="C58" s="98" t="s">
        <v>262</v>
      </c>
      <c r="D58" s="2" t="s">
        <v>257</v>
      </c>
      <c r="E58" s="4" t="s">
        <v>129</v>
      </c>
      <c r="F58" s="2" t="s">
        <v>132</v>
      </c>
      <c r="G58" s="2">
        <v>0</v>
      </c>
      <c r="H58" s="40">
        <v>35000</v>
      </c>
      <c r="I58" s="40">
        <f>+(H58*100%)+H58</f>
        <v>70000</v>
      </c>
      <c r="J58" s="139">
        <f t="shared" si="2"/>
        <v>0</v>
      </c>
      <c r="L58" s="81"/>
    </row>
    <row r="59" spans="1:12" ht="100.5" customHeight="1">
      <c r="A59" s="1">
        <v>57</v>
      </c>
      <c r="B59" s="98" t="s">
        <v>36</v>
      </c>
      <c r="C59" s="98" t="s">
        <v>258</v>
      </c>
      <c r="D59" s="2" t="s">
        <v>259</v>
      </c>
      <c r="E59" s="2" t="s">
        <v>260</v>
      </c>
      <c r="F59" s="2" t="s">
        <v>11</v>
      </c>
      <c r="G59" s="2">
        <v>0</v>
      </c>
      <c r="H59" s="40">
        <f>+'COSTOS-FIJO'!E58</f>
        <v>40000</v>
      </c>
      <c r="I59" s="40">
        <f>+(H59*80%)+H59</f>
        <v>72000</v>
      </c>
      <c r="J59" s="139">
        <f t="shared" si="2"/>
        <v>0</v>
      </c>
      <c r="L59" s="81"/>
    </row>
    <row r="60" spans="1:12" ht="45">
      <c r="A60" s="1">
        <v>58</v>
      </c>
      <c r="B60" s="99" t="s">
        <v>36</v>
      </c>
      <c r="C60" s="99" t="s">
        <v>261</v>
      </c>
      <c r="D60" s="2" t="s">
        <v>263</v>
      </c>
      <c r="E60" s="4" t="s">
        <v>230</v>
      </c>
      <c r="F60" s="2" t="s">
        <v>132</v>
      </c>
      <c r="G60" s="2">
        <v>0</v>
      </c>
      <c r="H60" s="40">
        <f>+'COSTOS-FIJO'!E59</f>
        <v>35000</v>
      </c>
      <c r="I60" s="40">
        <f>+(H60*100%)+H60</f>
        <v>70000</v>
      </c>
      <c r="J60" s="139">
        <f t="shared" si="2"/>
        <v>0</v>
      </c>
      <c r="L60" s="81"/>
    </row>
    <row r="61" spans="1:12" ht="49.5" customHeight="1">
      <c r="A61" s="1">
        <v>59</v>
      </c>
      <c r="B61" s="99" t="s">
        <v>36</v>
      </c>
      <c r="C61" s="99" t="s">
        <v>265</v>
      </c>
      <c r="D61" s="2" t="s">
        <v>264</v>
      </c>
      <c r="E61" s="4" t="s">
        <v>230</v>
      </c>
      <c r="F61" s="2" t="s">
        <v>132</v>
      </c>
      <c r="G61" s="2">
        <v>0</v>
      </c>
      <c r="H61" s="40">
        <f>+'COSTOS-FIJO'!E60</f>
        <v>35000</v>
      </c>
      <c r="I61" s="40">
        <f>+(H61*100%)+H61</f>
        <v>70000</v>
      </c>
      <c r="J61" s="139">
        <f t="shared" si="2"/>
        <v>0</v>
      </c>
      <c r="L61" s="81"/>
    </row>
    <row r="62" spans="1:12" ht="48" customHeight="1">
      <c r="A62" s="1">
        <v>60</v>
      </c>
      <c r="B62" s="99" t="s">
        <v>36</v>
      </c>
      <c r="C62" s="99" t="s">
        <v>266</v>
      </c>
      <c r="D62" s="4" t="s">
        <v>356</v>
      </c>
      <c r="E62" s="4" t="s">
        <v>230</v>
      </c>
      <c r="F62" s="2" t="s">
        <v>132</v>
      </c>
      <c r="G62" s="2">
        <v>0</v>
      </c>
      <c r="H62" s="40">
        <f>+'COSTOS-FIJO'!E61</f>
        <v>35000</v>
      </c>
      <c r="I62" s="40">
        <f>+(H62*100%)+H62</f>
        <v>70000</v>
      </c>
      <c r="J62" s="139">
        <f t="shared" si="2"/>
        <v>0</v>
      </c>
      <c r="L62" s="81"/>
    </row>
    <row r="63" spans="1:12" ht="42.75" customHeight="1">
      <c r="A63" s="1">
        <v>61</v>
      </c>
      <c r="B63" s="99" t="s">
        <v>25</v>
      </c>
      <c r="C63" s="99" t="s">
        <v>151</v>
      </c>
      <c r="D63" s="4" t="s">
        <v>152</v>
      </c>
      <c r="E63" s="4" t="s">
        <v>131</v>
      </c>
      <c r="F63" s="4" t="s">
        <v>132</v>
      </c>
      <c r="G63" s="2">
        <v>0</v>
      </c>
      <c r="H63" s="40">
        <f>+'COSTOS-FIJO'!E62</f>
        <v>33000</v>
      </c>
      <c r="I63" s="40">
        <f>+(H63*82%)+H63</f>
        <v>60060</v>
      </c>
      <c r="J63" s="139">
        <f t="shared" si="2"/>
        <v>0</v>
      </c>
      <c r="L63" s="81"/>
    </row>
    <row r="64" spans="1:12" ht="30">
      <c r="A64" s="1">
        <v>62</v>
      </c>
      <c r="B64" s="108" t="s">
        <v>15</v>
      </c>
      <c r="C64" s="108" t="s">
        <v>290</v>
      </c>
      <c r="D64" s="4" t="s">
        <v>55</v>
      </c>
      <c r="E64" s="4" t="s">
        <v>91</v>
      </c>
      <c r="F64" s="4" t="s">
        <v>11</v>
      </c>
      <c r="G64" s="2">
        <v>0</v>
      </c>
      <c r="H64" s="40">
        <f>+'COSTOS-FIJO'!E63</f>
        <v>27000</v>
      </c>
      <c r="I64" s="40">
        <f>+(H64*123%)+H64</f>
        <v>60210</v>
      </c>
      <c r="J64" s="139">
        <f t="shared" si="2"/>
        <v>0</v>
      </c>
      <c r="L64" s="81"/>
    </row>
    <row r="65" spans="1:12" ht="47.25" customHeight="1">
      <c r="A65" s="1">
        <v>63</v>
      </c>
      <c r="B65" s="110" t="s">
        <v>15</v>
      </c>
      <c r="C65" s="110" t="s">
        <v>293</v>
      </c>
      <c r="D65" s="2" t="s">
        <v>294</v>
      </c>
      <c r="E65" s="2" t="s">
        <v>89</v>
      </c>
      <c r="F65" s="2" t="s">
        <v>11</v>
      </c>
      <c r="G65" s="2">
        <v>0</v>
      </c>
      <c r="H65" s="40">
        <f>+'COSTOS-FIJO'!E64</f>
        <v>27000</v>
      </c>
      <c r="I65" s="40">
        <f>+(H65*141%)+H65</f>
        <v>65070</v>
      </c>
      <c r="J65" s="139">
        <f t="shared" si="2"/>
        <v>0</v>
      </c>
      <c r="L65" s="81"/>
    </row>
    <row r="66" spans="1:12" ht="30">
      <c r="A66" s="1">
        <v>64</v>
      </c>
      <c r="B66" s="112" t="s">
        <v>36</v>
      </c>
      <c r="C66" s="114" t="s">
        <v>299</v>
      </c>
      <c r="D66" s="2" t="s">
        <v>301</v>
      </c>
      <c r="E66" s="2" t="s">
        <v>218</v>
      </c>
      <c r="F66" s="2" t="s">
        <v>41</v>
      </c>
      <c r="G66" s="2">
        <v>0</v>
      </c>
      <c r="H66" s="40">
        <f>+'COSTOS-FIJO'!E65</f>
        <v>65000</v>
      </c>
      <c r="I66" s="40">
        <f>+(H66*100%)+H66</f>
        <v>130000</v>
      </c>
      <c r="J66" s="139">
        <f t="shared" si="2"/>
        <v>0</v>
      </c>
      <c r="L66" s="81"/>
    </row>
    <row r="67" spans="1:12" ht="107.25" customHeight="1">
      <c r="A67" s="1">
        <v>65</v>
      </c>
      <c r="B67" s="112" t="s">
        <v>25</v>
      </c>
      <c r="C67" s="112" t="s">
        <v>173</v>
      </c>
      <c r="D67" s="4" t="s">
        <v>171</v>
      </c>
      <c r="E67" s="4" t="s">
        <v>172</v>
      </c>
      <c r="F67" s="4" t="s">
        <v>41</v>
      </c>
      <c r="G67" s="2">
        <v>0</v>
      </c>
      <c r="H67" s="40">
        <f>+'COSTOS-FIJO'!E66</f>
        <v>70000</v>
      </c>
      <c r="I67" s="40">
        <f>+(H67*72%)+H67</f>
        <v>120400</v>
      </c>
      <c r="J67" s="139">
        <f t="shared" si="2"/>
        <v>0</v>
      </c>
      <c r="L67" s="81"/>
    </row>
    <row r="68" spans="1:12" ht="45">
      <c r="A68" s="1">
        <v>66</v>
      </c>
      <c r="B68" s="120" t="s">
        <v>25</v>
      </c>
      <c r="C68" s="120" t="s">
        <v>328</v>
      </c>
      <c r="D68" s="2" t="s">
        <v>263</v>
      </c>
      <c r="E68" s="4" t="s">
        <v>230</v>
      </c>
      <c r="F68" s="2" t="s">
        <v>132</v>
      </c>
      <c r="G68" s="2">
        <v>0</v>
      </c>
      <c r="H68" s="40">
        <f>+'COSTOS-FIJO'!E67</f>
        <v>45000</v>
      </c>
      <c r="I68" s="40">
        <f>+(H68*78%)+H68</f>
        <v>80100</v>
      </c>
      <c r="J68" s="139">
        <f t="shared" si="2"/>
        <v>0</v>
      </c>
      <c r="L68" s="81"/>
    </row>
    <row r="69" spans="1:12" ht="67.5" customHeight="1">
      <c r="A69" s="1">
        <v>67</v>
      </c>
      <c r="B69" s="120" t="s">
        <v>25</v>
      </c>
      <c r="C69" s="120" t="s">
        <v>329</v>
      </c>
      <c r="D69" s="2" t="s">
        <v>263</v>
      </c>
      <c r="E69" s="4" t="s">
        <v>230</v>
      </c>
      <c r="F69" s="2" t="s">
        <v>132</v>
      </c>
      <c r="G69" s="2">
        <v>0</v>
      </c>
      <c r="H69" s="40">
        <f>+'COSTOS-FIJO'!E68</f>
        <v>45000</v>
      </c>
      <c r="I69" s="40">
        <f t="shared" ref="I69" si="4">+(H69*80%)+H69</f>
        <v>81000</v>
      </c>
      <c r="J69" s="139">
        <f t="shared" si="2"/>
        <v>0</v>
      </c>
      <c r="L69" s="81"/>
    </row>
    <row r="70" spans="1:12" ht="60.75" customHeight="1">
      <c r="A70" s="1">
        <v>68</v>
      </c>
      <c r="B70" s="120" t="s">
        <v>25</v>
      </c>
      <c r="C70" s="120" t="s">
        <v>330</v>
      </c>
      <c r="D70" s="4" t="s">
        <v>229</v>
      </c>
      <c r="E70" s="4" t="s">
        <v>230</v>
      </c>
      <c r="F70" s="4" t="s">
        <v>132</v>
      </c>
      <c r="G70" s="2">
        <v>0</v>
      </c>
      <c r="H70" s="40">
        <f>+'COSTOS-FIJO'!E69</f>
        <v>45000</v>
      </c>
      <c r="I70" s="40">
        <f>+(H70*89%)+H70</f>
        <v>85050</v>
      </c>
      <c r="J70" s="139">
        <f t="shared" si="2"/>
        <v>0</v>
      </c>
      <c r="L70" s="81"/>
    </row>
    <row r="71" spans="1:12" ht="59.25" customHeight="1">
      <c r="A71" s="1">
        <v>69</v>
      </c>
      <c r="B71" s="120" t="s">
        <v>25</v>
      </c>
      <c r="C71" s="120" t="s">
        <v>331</v>
      </c>
      <c r="D71" s="4" t="s">
        <v>332</v>
      </c>
      <c r="E71" s="4" t="s">
        <v>218</v>
      </c>
      <c r="F71" s="4" t="s">
        <v>41</v>
      </c>
      <c r="G71" s="2">
        <v>0</v>
      </c>
      <c r="H71" s="40">
        <f>+'COSTOS-FIJO'!E70</f>
        <v>65000</v>
      </c>
      <c r="I71" s="40">
        <f>+(H71*100%)+H71</f>
        <v>130000</v>
      </c>
      <c r="J71" s="139">
        <f t="shared" si="2"/>
        <v>0</v>
      </c>
      <c r="L71" s="81"/>
    </row>
    <row r="72" spans="1:12" ht="61.5" customHeight="1">
      <c r="A72" s="1">
        <v>70</v>
      </c>
      <c r="B72" s="120" t="s">
        <v>36</v>
      </c>
      <c r="C72" s="120" t="s">
        <v>337</v>
      </c>
      <c r="D72" s="2" t="s">
        <v>301</v>
      </c>
      <c r="E72" s="2" t="s">
        <v>218</v>
      </c>
      <c r="F72" s="2" t="s">
        <v>41</v>
      </c>
      <c r="G72" s="2">
        <v>0</v>
      </c>
      <c r="H72" s="40">
        <f>+'COSTOS-FIJO'!E71</f>
        <v>65000</v>
      </c>
      <c r="I72" s="40">
        <f>+(H72*100%)+H72</f>
        <v>130000</v>
      </c>
      <c r="J72" s="139">
        <f t="shared" si="2"/>
        <v>0</v>
      </c>
      <c r="L72" s="81"/>
    </row>
    <row r="73" spans="1:12" ht="62.25" customHeight="1">
      <c r="A73" s="1">
        <v>71</v>
      </c>
      <c r="B73" s="120" t="s">
        <v>36</v>
      </c>
      <c r="C73" s="120" t="s">
        <v>339</v>
      </c>
      <c r="D73" s="4" t="s">
        <v>340</v>
      </c>
      <c r="E73" s="4" t="s">
        <v>341</v>
      </c>
      <c r="F73" s="4" t="s">
        <v>11</v>
      </c>
      <c r="G73" s="2">
        <v>0</v>
      </c>
      <c r="H73" s="40">
        <f>+'COSTOS-FIJO'!E72</f>
        <v>34000</v>
      </c>
      <c r="I73" s="40">
        <f>+(H73*92%)+H73</f>
        <v>65280</v>
      </c>
      <c r="J73" s="139">
        <f t="shared" si="2"/>
        <v>0</v>
      </c>
      <c r="L73" s="81"/>
    </row>
    <row r="74" spans="1:12" ht="58.5" customHeight="1">
      <c r="A74" s="1">
        <v>72</v>
      </c>
      <c r="B74" s="120" t="s">
        <v>36</v>
      </c>
      <c r="C74" s="120" t="s">
        <v>342</v>
      </c>
      <c r="D74" s="4" t="s">
        <v>343</v>
      </c>
      <c r="E74" s="4" t="s">
        <v>341</v>
      </c>
      <c r="F74" s="4" t="s">
        <v>11</v>
      </c>
      <c r="G74" s="2">
        <v>0</v>
      </c>
      <c r="H74" s="40">
        <f>+'COSTOS-FIJO'!E73</f>
        <v>37000</v>
      </c>
      <c r="I74" s="40">
        <f>+(H74*89%)+H74</f>
        <v>69930</v>
      </c>
      <c r="J74" s="139">
        <f t="shared" si="2"/>
        <v>0</v>
      </c>
      <c r="L74" s="81"/>
    </row>
    <row r="75" spans="1:12" ht="45.75" customHeight="1">
      <c r="A75" s="1">
        <v>73</v>
      </c>
      <c r="B75" s="125" t="s">
        <v>36</v>
      </c>
      <c r="C75" s="125" t="s">
        <v>381</v>
      </c>
      <c r="D75" s="4" t="s">
        <v>382</v>
      </c>
      <c r="E75" s="4" t="s">
        <v>88</v>
      </c>
      <c r="F75" s="4" t="s">
        <v>11</v>
      </c>
      <c r="G75" s="2">
        <v>0</v>
      </c>
      <c r="H75" s="40">
        <f>+'COSTOS-FIJO'!E74</f>
        <v>32000</v>
      </c>
      <c r="I75" s="40">
        <f>+(H75*125%)+H75</f>
        <v>72000</v>
      </c>
      <c r="J75" s="139">
        <f t="shared" si="2"/>
        <v>0</v>
      </c>
      <c r="L75" s="81"/>
    </row>
    <row r="76" spans="1:12" ht="53.25" customHeight="1">
      <c r="A76" s="1">
        <v>74</v>
      </c>
      <c r="B76" s="125" t="s">
        <v>36</v>
      </c>
      <c r="C76" s="125" t="s">
        <v>383</v>
      </c>
      <c r="D76" s="4" t="s">
        <v>384</v>
      </c>
      <c r="E76" s="4" t="s">
        <v>91</v>
      </c>
      <c r="F76" s="4" t="s">
        <v>11</v>
      </c>
      <c r="G76" s="2">
        <v>0</v>
      </c>
      <c r="H76" s="40">
        <f>+'COSTOS-FIJO'!E75</f>
        <v>32000</v>
      </c>
      <c r="I76" s="40">
        <f>+(H76*104%)+H76</f>
        <v>65280</v>
      </c>
      <c r="J76" s="139">
        <f t="shared" si="2"/>
        <v>0</v>
      </c>
      <c r="L76" s="81"/>
    </row>
    <row r="77" spans="1:12" ht="45" customHeight="1">
      <c r="A77" s="1">
        <v>75</v>
      </c>
      <c r="B77" s="125" t="s">
        <v>36</v>
      </c>
      <c r="C77" s="125" t="s">
        <v>385</v>
      </c>
      <c r="D77" s="4" t="s">
        <v>171</v>
      </c>
      <c r="E77" s="4" t="s">
        <v>172</v>
      </c>
      <c r="F77" s="4" t="s">
        <v>41</v>
      </c>
      <c r="G77" s="100">
        <v>0</v>
      </c>
      <c r="H77" s="40">
        <f>+'COSTOS-FIJO'!E76</f>
        <v>65000</v>
      </c>
      <c r="I77" s="40">
        <f>+(H77*85%)+H77</f>
        <v>120250</v>
      </c>
      <c r="J77" s="139">
        <f t="shared" si="2"/>
        <v>0</v>
      </c>
      <c r="L77" s="81"/>
    </row>
    <row r="78" spans="1:12" ht="66.75" customHeight="1">
      <c r="A78" s="1">
        <v>76</v>
      </c>
      <c r="B78" s="125" t="s">
        <v>25</v>
      </c>
      <c r="C78" s="125" t="s">
        <v>219</v>
      </c>
      <c r="D78" s="4" t="s">
        <v>386</v>
      </c>
      <c r="E78" s="4" t="s">
        <v>91</v>
      </c>
      <c r="F78" s="4" t="s">
        <v>11</v>
      </c>
      <c r="G78" s="2">
        <v>0</v>
      </c>
      <c r="H78" s="40">
        <f>+'COSTOS-FIJO'!E77</f>
        <v>37000</v>
      </c>
      <c r="I78" s="40">
        <f>+(H78*76%)+H78</f>
        <v>65120</v>
      </c>
      <c r="J78" s="139">
        <f t="shared" si="2"/>
        <v>0</v>
      </c>
      <c r="L78" s="81"/>
    </row>
    <row r="79" spans="1:12" ht="51.75" customHeight="1">
      <c r="A79" s="1">
        <v>77</v>
      </c>
      <c r="B79" s="125" t="s">
        <v>25</v>
      </c>
      <c r="C79" s="125" t="s">
        <v>514</v>
      </c>
      <c r="D79" s="4" t="s">
        <v>511</v>
      </c>
      <c r="E79" s="4" t="s">
        <v>131</v>
      </c>
      <c r="F79" s="4" t="s">
        <v>132</v>
      </c>
      <c r="G79" s="2">
        <v>0</v>
      </c>
      <c r="H79" s="40">
        <f>+'COSTOS-FIJO'!E78</f>
        <v>45000</v>
      </c>
      <c r="I79" s="40">
        <f>+(H79*67%)+H79</f>
        <v>75150</v>
      </c>
      <c r="J79" s="139">
        <f t="shared" si="2"/>
        <v>0</v>
      </c>
      <c r="L79" s="81"/>
    </row>
    <row r="80" spans="1:12" ht="48" customHeight="1">
      <c r="A80" s="1">
        <v>78</v>
      </c>
      <c r="B80" s="136" t="s">
        <v>25</v>
      </c>
      <c r="C80" s="128" t="s">
        <v>419</v>
      </c>
      <c r="D80" s="2" t="s">
        <v>420</v>
      </c>
      <c r="E80" s="2" t="s">
        <v>421</v>
      </c>
      <c r="F80" s="2" t="s">
        <v>11</v>
      </c>
      <c r="G80" s="2">
        <v>0</v>
      </c>
      <c r="H80" s="40">
        <f>+'COSTOS-FIJO'!E79</f>
        <v>38000</v>
      </c>
      <c r="I80" s="40">
        <f>+(H80*85%)+H80</f>
        <v>70300</v>
      </c>
      <c r="J80" s="139">
        <f t="shared" si="2"/>
        <v>0</v>
      </c>
      <c r="L80" s="81"/>
    </row>
    <row r="81" spans="1:12" ht="62.25" customHeight="1">
      <c r="A81" s="1">
        <v>79</v>
      </c>
      <c r="B81" s="136" t="s">
        <v>36</v>
      </c>
      <c r="C81" s="136" t="s">
        <v>425</v>
      </c>
      <c r="D81" s="2" t="s">
        <v>426</v>
      </c>
      <c r="E81" s="2" t="s">
        <v>129</v>
      </c>
      <c r="F81" s="2" t="s">
        <v>11</v>
      </c>
      <c r="G81" s="2">
        <v>0</v>
      </c>
      <c r="H81" s="40">
        <f>+'COSTOS-FIJO'!E80</f>
        <v>36000</v>
      </c>
      <c r="I81" s="40">
        <f>+(H81*95%)+H81</f>
        <v>70200</v>
      </c>
      <c r="J81" s="139">
        <f t="shared" ref="J81:J101" si="5">G81*I81</f>
        <v>0</v>
      </c>
      <c r="L81" s="81"/>
    </row>
    <row r="82" spans="1:12" ht="52.5" customHeight="1">
      <c r="A82" s="1">
        <v>80</v>
      </c>
      <c r="B82" s="138" t="s">
        <v>441</v>
      </c>
      <c r="C82" s="138" t="s">
        <v>442</v>
      </c>
      <c r="D82" s="4" t="s">
        <v>175</v>
      </c>
      <c r="E82" s="4" t="s">
        <v>90</v>
      </c>
      <c r="F82" s="4" t="s">
        <v>11</v>
      </c>
      <c r="G82" s="2">
        <v>0</v>
      </c>
      <c r="H82" s="40">
        <f>+'COSTOS-FIJO'!E81</f>
        <v>22000</v>
      </c>
      <c r="I82" s="40">
        <f>+(H82*82%)+H82</f>
        <v>40040</v>
      </c>
      <c r="J82" s="139">
        <f t="shared" si="5"/>
        <v>0</v>
      </c>
      <c r="L82" s="81"/>
    </row>
    <row r="83" spans="1:12" ht="52.5" customHeight="1">
      <c r="A83" s="1">
        <v>81</v>
      </c>
      <c r="B83" s="138" t="s">
        <v>441</v>
      </c>
      <c r="C83" s="138" t="s">
        <v>444</v>
      </c>
      <c r="D83" s="4" t="s">
        <v>176</v>
      </c>
      <c r="E83" s="4" t="s">
        <v>90</v>
      </c>
      <c r="F83" s="2" t="s">
        <v>11</v>
      </c>
      <c r="G83" s="2">
        <v>0</v>
      </c>
      <c r="H83" s="40">
        <f>+'COSTOS-FIJO'!E82</f>
        <v>22000</v>
      </c>
      <c r="I83" s="40">
        <f>+(H83*82%)+H83</f>
        <v>40040</v>
      </c>
      <c r="J83" s="139">
        <f t="shared" si="5"/>
        <v>0</v>
      </c>
      <c r="L83" s="81"/>
    </row>
    <row r="84" spans="1:12" ht="51.75" customHeight="1">
      <c r="A84" s="1">
        <v>82</v>
      </c>
      <c r="B84" s="138" t="s">
        <v>441</v>
      </c>
      <c r="C84" s="138" t="s">
        <v>385</v>
      </c>
      <c r="D84" s="4" t="s">
        <v>171</v>
      </c>
      <c r="E84" s="2" t="s">
        <v>463</v>
      </c>
      <c r="F84" s="2" t="s">
        <v>11</v>
      </c>
      <c r="G84" s="2">
        <v>0</v>
      </c>
      <c r="H84" s="40">
        <f>+'COSTOS-FIJO'!E83</f>
        <v>27500</v>
      </c>
      <c r="I84" s="40">
        <f>+(H84*119%)+H84</f>
        <v>60225</v>
      </c>
      <c r="J84" s="139">
        <f t="shared" si="5"/>
        <v>0</v>
      </c>
      <c r="L84" s="81"/>
    </row>
    <row r="85" spans="1:12" ht="45.75" customHeight="1">
      <c r="A85" s="1">
        <v>83</v>
      </c>
      <c r="B85" s="138" t="s">
        <v>441</v>
      </c>
      <c r="C85" s="138" t="s">
        <v>445</v>
      </c>
      <c r="D85" s="4" t="s">
        <v>171</v>
      </c>
      <c r="E85" s="2" t="s">
        <v>463</v>
      </c>
      <c r="F85" s="2" t="s">
        <v>11</v>
      </c>
      <c r="G85" s="2">
        <v>0</v>
      </c>
      <c r="H85" s="40">
        <f>+'COSTOS-FIJO'!E84</f>
        <v>27500</v>
      </c>
      <c r="I85" s="40">
        <f t="shared" ref="I85:I88" si="6">+(H85*119%)+H85</f>
        <v>60225</v>
      </c>
      <c r="J85" s="139">
        <f t="shared" si="5"/>
        <v>0</v>
      </c>
      <c r="L85" s="81"/>
    </row>
    <row r="86" spans="1:12" ht="54.75" customHeight="1">
      <c r="A86" s="1">
        <v>84</v>
      </c>
      <c r="B86" s="138" t="s">
        <v>441</v>
      </c>
      <c r="C86" s="138" t="s">
        <v>446</v>
      </c>
      <c r="D86" s="4" t="s">
        <v>171</v>
      </c>
      <c r="E86" s="2" t="s">
        <v>463</v>
      </c>
      <c r="F86" s="2" t="s">
        <v>11</v>
      </c>
      <c r="G86" s="2">
        <v>0</v>
      </c>
      <c r="H86" s="40">
        <f>+'COSTOS-FIJO'!E85</f>
        <v>27500</v>
      </c>
      <c r="I86" s="40">
        <f t="shared" si="6"/>
        <v>60225</v>
      </c>
      <c r="J86" s="139">
        <f t="shared" si="5"/>
        <v>0</v>
      </c>
      <c r="L86" s="81"/>
    </row>
    <row r="87" spans="1:12" ht="48" customHeight="1">
      <c r="A87" s="1">
        <v>85</v>
      </c>
      <c r="B87" s="138" t="s">
        <v>441</v>
      </c>
      <c r="C87" s="138" t="s">
        <v>447</v>
      </c>
      <c r="D87" s="4" t="s">
        <v>171</v>
      </c>
      <c r="E87" s="2" t="s">
        <v>463</v>
      </c>
      <c r="F87" s="2" t="s">
        <v>11</v>
      </c>
      <c r="G87" s="2">
        <v>0</v>
      </c>
      <c r="H87" s="40">
        <f>+'COSTOS-FIJO'!E86</f>
        <v>27500</v>
      </c>
      <c r="I87" s="40">
        <f t="shared" si="6"/>
        <v>60225</v>
      </c>
      <c r="J87" s="139">
        <f t="shared" si="5"/>
        <v>0</v>
      </c>
      <c r="L87" s="81"/>
    </row>
    <row r="88" spans="1:12" ht="61.5" customHeight="1">
      <c r="A88" s="1">
        <v>86</v>
      </c>
      <c r="B88" s="138" t="s">
        <v>441</v>
      </c>
      <c r="C88" s="138" t="s">
        <v>448</v>
      </c>
      <c r="D88" s="4" t="s">
        <v>171</v>
      </c>
      <c r="E88" s="2" t="s">
        <v>463</v>
      </c>
      <c r="F88" s="2" t="s">
        <v>11</v>
      </c>
      <c r="G88" s="2">
        <v>0</v>
      </c>
      <c r="H88" s="40">
        <f>+'COSTOS-FIJO'!E87</f>
        <v>27500</v>
      </c>
      <c r="I88" s="40">
        <f t="shared" si="6"/>
        <v>60225</v>
      </c>
      <c r="J88" s="139">
        <f t="shared" si="5"/>
        <v>0</v>
      </c>
      <c r="L88" s="81"/>
    </row>
    <row r="89" spans="1:12" ht="75" customHeight="1">
      <c r="A89" s="1">
        <v>87</v>
      </c>
      <c r="B89" s="138" t="s">
        <v>36</v>
      </c>
      <c r="C89" s="1" t="s">
        <v>451</v>
      </c>
      <c r="D89" s="2" t="s">
        <v>452</v>
      </c>
      <c r="E89" s="2" t="s">
        <v>455</v>
      </c>
      <c r="F89" s="2" t="s">
        <v>132</v>
      </c>
      <c r="G89" s="2">
        <v>0</v>
      </c>
      <c r="H89" s="40">
        <f>+'COSTOS-FIJO'!E88</f>
        <v>54500</v>
      </c>
      <c r="I89" s="40">
        <f>+(H89*93%)+H89</f>
        <v>105185</v>
      </c>
      <c r="J89" s="139">
        <f t="shared" si="5"/>
        <v>0</v>
      </c>
      <c r="L89" s="81"/>
    </row>
    <row r="90" spans="1:12" ht="51.75" customHeight="1">
      <c r="A90" s="1">
        <v>88</v>
      </c>
      <c r="B90" s="138" t="s">
        <v>36</v>
      </c>
      <c r="C90" s="128" t="s">
        <v>453</v>
      </c>
      <c r="D90" s="2" t="s">
        <v>454</v>
      </c>
      <c r="E90" s="2" t="s">
        <v>455</v>
      </c>
      <c r="F90" s="2" t="s">
        <v>132</v>
      </c>
      <c r="G90" s="2">
        <v>0</v>
      </c>
      <c r="H90" s="40">
        <f>+'COSTOS-FIJO'!E89</f>
        <v>44500</v>
      </c>
      <c r="I90" s="40">
        <f>+(H90*125%)+H90</f>
        <v>100125</v>
      </c>
      <c r="J90" s="139">
        <f t="shared" si="5"/>
        <v>0</v>
      </c>
      <c r="L90" s="81"/>
    </row>
    <row r="91" spans="1:12" ht="45.75" customHeight="1">
      <c r="A91" s="1">
        <v>89</v>
      </c>
      <c r="B91" s="138" t="s">
        <v>36</v>
      </c>
      <c r="C91" s="138" t="s">
        <v>330</v>
      </c>
      <c r="D91" s="2" t="s">
        <v>462</v>
      </c>
      <c r="E91" s="2" t="s">
        <v>129</v>
      </c>
      <c r="F91" s="2" t="s">
        <v>132</v>
      </c>
      <c r="G91" s="2">
        <v>0</v>
      </c>
      <c r="H91" s="40">
        <f>+'COSTOS-FIJO'!E90</f>
        <v>44500</v>
      </c>
      <c r="I91" s="40">
        <f>+(H91*92%)+H91</f>
        <v>85440</v>
      </c>
      <c r="J91" s="139">
        <f t="shared" si="5"/>
        <v>0</v>
      </c>
      <c r="L91" s="81"/>
    </row>
    <row r="92" spans="1:12" ht="69" customHeight="1">
      <c r="A92" s="1">
        <v>90</v>
      </c>
      <c r="B92" s="138" t="s">
        <v>25</v>
      </c>
      <c r="C92" s="1" t="s">
        <v>498</v>
      </c>
      <c r="D92" s="2" t="s">
        <v>499</v>
      </c>
      <c r="E92" s="2" t="s">
        <v>500</v>
      </c>
      <c r="F92" s="2" t="s">
        <v>501</v>
      </c>
      <c r="G92" s="2">
        <v>0</v>
      </c>
      <c r="H92" s="40">
        <f>+'COSTOS-FIJO'!E91</f>
        <v>20000</v>
      </c>
      <c r="I92" s="40">
        <f>+(H92*70%)+H92</f>
        <v>34000</v>
      </c>
      <c r="J92" s="139">
        <f t="shared" si="5"/>
        <v>0</v>
      </c>
      <c r="L92" s="81"/>
    </row>
    <row r="93" spans="1:12" ht="67.5" customHeight="1">
      <c r="A93" s="1">
        <v>91</v>
      </c>
      <c r="B93" s="138" t="s">
        <v>36</v>
      </c>
      <c r="C93" s="128" t="s">
        <v>502</v>
      </c>
      <c r="D93" s="2" t="s">
        <v>503</v>
      </c>
      <c r="E93" s="2" t="s">
        <v>500</v>
      </c>
      <c r="F93" s="2" t="s">
        <v>501</v>
      </c>
      <c r="G93" s="2">
        <v>1</v>
      </c>
      <c r="H93" s="40">
        <f>+'COSTOS-FIJO'!E92</f>
        <v>20000</v>
      </c>
      <c r="I93" s="40">
        <f>+(H93*70%)+H93</f>
        <v>34000</v>
      </c>
      <c r="J93" s="139">
        <f t="shared" si="5"/>
        <v>34000</v>
      </c>
      <c r="L93" s="84"/>
    </row>
    <row r="94" spans="1:12" ht="45.75" customHeight="1">
      <c r="A94" s="1">
        <v>92</v>
      </c>
      <c r="B94" s="138" t="s">
        <v>36</v>
      </c>
      <c r="C94" s="1" t="s">
        <v>506</v>
      </c>
      <c r="D94" s="2" t="s">
        <v>507</v>
      </c>
      <c r="E94" s="2" t="s">
        <v>218</v>
      </c>
      <c r="F94" s="2" t="s">
        <v>508</v>
      </c>
      <c r="G94" s="2">
        <v>0</v>
      </c>
      <c r="H94" s="40">
        <f>+'COSTOS-FIJO'!E93</f>
        <v>79500</v>
      </c>
      <c r="I94" s="40">
        <f>+(H94*77%)+H94</f>
        <v>140715</v>
      </c>
      <c r="J94" s="139">
        <f t="shared" si="5"/>
        <v>0</v>
      </c>
      <c r="L94" s="81"/>
    </row>
    <row r="95" spans="1:12" ht="65.25" customHeight="1">
      <c r="A95" s="1">
        <v>93</v>
      </c>
      <c r="B95" s="138" t="s">
        <v>36</v>
      </c>
      <c r="C95" s="1" t="s">
        <v>509</v>
      </c>
      <c r="D95" s="2" t="s">
        <v>510</v>
      </c>
      <c r="E95" s="2" t="s">
        <v>341</v>
      </c>
      <c r="F95" s="2" t="s">
        <v>11</v>
      </c>
      <c r="G95" s="2">
        <v>0</v>
      </c>
      <c r="H95" s="40">
        <f>+'COSTOS-FIJO'!E94</f>
        <v>33500</v>
      </c>
      <c r="I95" s="40">
        <f>+(H95*109%)+H95</f>
        <v>70015</v>
      </c>
      <c r="J95" s="139">
        <f t="shared" si="5"/>
        <v>0</v>
      </c>
      <c r="L95" s="81"/>
    </row>
    <row r="96" spans="1:12" ht="45.75" customHeight="1">
      <c r="A96" s="1">
        <v>94</v>
      </c>
      <c r="B96" s="138" t="s">
        <v>36</v>
      </c>
      <c r="C96" s="138" t="s">
        <v>515</v>
      </c>
      <c r="D96" s="4" t="s">
        <v>511</v>
      </c>
      <c r="E96" s="4" t="s">
        <v>131</v>
      </c>
      <c r="F96" s="4" t="s">
        <v>132</v>
      </c>
      <c r="G96" s="2">
        <v>0</v>
      </c>
      <c r="H96" s="40">
        <f>+'COSTOS-FIJO'!E95</f>
        <v>47000</v>
      </c>
      <c r="I96" s="40">
        <f>+(H96*60%)+H96</f>
        <v>75200</v>
      </c>
      <c r="J96" s="139">
        <f t="shared" si="5"/>
        <v>0</v>
      </c>
      <c r="L96" s="81"/>
    </row>
    <row r="97" spans="1:12" ht="64.5" customHeight="1">
      <c r="A97" s="1">
        <v>95</v>
      </c>
      <c r="B97" s="138" t="s">
        <v>36</v>
      </c>
      <c r="C97" s="1" t="s">
        <v>518</v>
      </c>
      <c r="D97" s="2" t="s">
        <v>519</v>
      </c>
      <c r="E97" s="2" t="s">
        <v>341</v>
      </c>
      <c r="F97" s="2" t="s">
        <v>11</v>
      </c>
      <c r="G97" s="2">
        <v>0</v>
      </c>
      <c r="H97" s="40">
        <f>+'COSTOS-FIJO'!E96</f>
        <v>39500</v>
      </c>
      <c r="I97" s="40">
        <f>+(H97*103%)+H97</f>
        <v>80185</v>
      </c>
      <c r="J97" s="139">
        <f t="shared" si="5"/>
        <v>0</v>
      </c>
      <c r="L97" s="81"/>
    </row>
    <row r="98" spans="1:12" ht="51" customHeight="1">
      <c r="A98" s="1">
        <v>96</v>
      </c>
      <c r="B98" s="138" t="s">
        <v>36</v>
      </c>
      <c r="C98" s="128" t="s">
        <v>537</v>
      </c>
      <c r="D98" s="2" t="s">
        <v>507</v>
      </c>
      <c r="E98" s="2" t="s">
        <v>218</v>
      </c>
      <c r="F98" s="2" t="s">
        <v>508</v>
      </c>
      <c r="G98" s="2">
        <v>0</v>
      </c>
      <c r="H98" s="40">
        <f>+'COSTOS-FIJO'!E97</f>
        <v>79500</v>
      </c>
      <c r="I98" s="40">
        <f>+(H98*89%)+H98</f>
        <v>150255</v>
      </c>
      <c r="J98" s="139">
        <f t="shared" si="5"/>
        <v>0</v>
      </c>
      <c r="L98" s="81"/>
    </row>
    <row r="99" spans="1:12" ht="66" customHeight="1">
      <c r="A99" s="1">
        <v>97</v>
      </c>
      <c r="B99" s="138" t="s">
        <v>36</v>
      </c>
      <c r="C99" s="128" t="s">
        <v>538</v>
      </c>
      <c r="D99" s="2" t="s">
        <v>539</v>
      </c>
      <c r="E99" s="2" t="s">
        <v>218</v>
      </c>
      <c r="F99" s="2" t="s">
        <v>508</v>
      </c>
      <c r="G99" s="2">
        <v>0</v>
      </c>
      <c r="H99" s="40">
        <f>+'COSTOS-FIJO'!E98</f>
        <v>79500</v>
      </c>
      <c r="I99" s="40">
        <f>+(H99*89%)+H99</f>
        <v>150255</v>
      </c>
      <c r="J99" s="139">
        <f t="shared" si="5"/>
        <v>0</v>
      </c>
      <c r="L99" s="81"/>
    </row>
    <row r="100" spans="1:12" ht="66.75" customHeight="1">
      <c r="A100" s="1">
        <v>98</v>
      </c>
      <c r="B100" s="138" t="s">
        <v>25</v>
      </c>
      <c r="C100" s="138" t="s">
        <v>540</v>
      </c>
      <c r="D100" s="2" t="s">
        <v>541</v>
      </c>
      <c r="E100" s="2" t="s">
        <v>218</v>
      </c>
      <c r="F100" s="2" t="s">
        <v>41</v>
      </c>
      <c r="G100" s="2">
        <v>0</v>
      </c>
      <c r="H100" s="40">
        <f>+'COSTOS-FIJO'!E99</f>
        <v>64500</v>
      </c>
      <c r="I100" s="40">
        <f>+(H100*102%)+H100</f>
        <v>130290</v>
      </c>
      <c r="J100" s="139">
        <f t="shared" si="5"/>
        <v>0</v>
      </c>
      <c r="L100" s="81"/>
    </row>
    <row r="101" spans="1:12" ht="52.5" customHeight="1">
      <c r="A101" s="1">
        <v>99</v>
      </c>
      <c r="B101" s="138" t="s">
        <v>36</v>
      </c>
      <c r="C101" s="53" t="s">
        <v>542</v>
      </c>
      <c r="D101" s="2" t="s">
        <v>154</v>
      </c>
      <c r="E101" s="2" t="s">
        <v>149</v>
      </c>
      <c r="F101" s="2" t="s">
        <v>149</v>
      </c>
      <c r="G101" s="2">
        <v>1</v>
      </c>
      <c r="H101" s="40">
        <f>+'COSTOS-FIJO'!E100</f>
        <v>28000</v>
      </c>
      <c r="I101" s="40">
        <f>+(H101*97%)+H101</f>
        <v>55160</v>
      </c>
      <c r="J101" s="139">
        <f t="shared" si="5"/>
        <v>55160</v>
      </c>
      <c r="L101" s="84"/>
    </row>
    <row r="102" spans="1:12" ht="62.25" customHeight="1">
      <c r="A102" s="1">
        <v>100</v>
      </c>
      <c r="B102" s="138" t="s">
        <v>36</v>
      </c>
      <c r="C102" s="4" t="s">
        <v>444</v>
      </c>
      <c r="D102" s="2" t="s">
        <v>558</v>
      </c>
      <c r="E102" s="2" t="s">
        <v>218</v>
      </c>
      <c r="F102" s="2" t="s">
        <v>41</v>
      </c>
      <c r="G102" s="2">
        <v>0</v>
      </c>
      <c r="H102" s="40">
        <f>+'COSTOS-FIJO'!E101</f>
        <v>64500</v>
      </c>
      <c r="I102" s="40">
        <f>+(H102*71%)+H102</f>
        <v>110295</v>
      </c>
      <c r="J102" s="139">
        <f t="shared" ref="J102:J142" si="7">G102*I102</f>
        <v>0</v>
      </c>
      <c r="L102" s="81"/>
    </row>
    <row r="103" spans="1:12" ht="51" customHeight="1">
      <c r="A103" s="128">
        <v>101</v>
      </c>
      <c r="B103" s="138" t="s">
        <v>36</v>
      </c>
      <c r="C103" s="138" t="s">
        <v>559</v>
      </c>
      <c r="D103" s="2" t="s">
        <v>560</v>
      </c>
      <c r="E103" s="2" t="s">
        <v>94</v>
      </c>
      <c r="F103" s="2" t="s">
        <v>149</v>
      </c>
      <c r="G103" s="2">
        <v>0</v>
      </c>
      <c r="H103" s="40">
        <f>+'COSTOS-FIJO'!E102</f>
        <v>20000</v>
      </c>
      <c r="I103" s="40">
        <f>+(H103*70%)+H103</f>
        <v>34000</v>
      </c>
      <c r="J103" s="139">
        <f t="shared" si="7"/>
        <v>0</v>
      </c>
      <c r="L103" s="81"/>
    </row>
    <row r="104" spans="1:12" ht="60" customHeight="1">
      <c r="A104" s="128">
        <v>102</v>
      </c>
      <c r="B104" s="138" t="s">
        <v>36</v>
      </c>
      <c r="C104" s="138" t="s">
        <v>381</v>
      </c>
      <c r="D104" s="4" t="s">
        <v>565</v>
      </c>
      <c r="E104" s="2" t="s">
        <v>91</v>
      </c>
      <c r="F104" s="2" t="s">
        <v>11</v>
      </c>
      <c r="G104" s="2">
        <v>0</v>
      </c>
      <c r="H104" s="40">
        <f>+'COSTOS-FIJO'!E103</f>
        <v>36500</v>
      </c>
      <c r="I104" s="40">
        <f>+(H104*120%)+H104</f>
        <v>80300</v>
      </c>
      <c r="J104" s="139">
        <f t="shared" si="7"/>
        <v>0</v>
      </c>
      <c r="L104" s="81"/>
    </row>
    <row r="105" spans="1:12" ht="40.5" customHeight="1">
      <c r="A105" s="128">
        <v>103</v>
      </c>
      <c r="B105" s="138" t="s">
        <v>25</v>
      </c>
      <c r="C105" s="138" t="s">
        <v>566</v>
      </c>
      <c r="D105" s="2" t="s">
        <v>569</v>
      </c>
      <c r="E105" s="2" t="s">
        <v>341</v>
      </c>
      <c r="F105" s="2" t="s">
        <v>11</v>
      </c>
      <c r="G105" s="2">
        <v>0</v>
      </c>
      <c r="H105" s="40">
        <f>+'COSTOS-FIJO'!E104</f>
        <v>33500</v>
      </c>
      <c r="I105" s="40">
        <f>+(H105*109%)+H105</f>
        <v>70015</v>
      </c>
      <c r="J105" s="139">
        <f t="shared" si="7"/>
        <v>0</v>
      </c>
      <c r="L105" s="81"/>
    </row>
    <row r="106" spans="1:12" ht="51.75" customHeight="1">
      <c r="A106" s="128">
        <v>104</v>
      </c>
      <c r="B106" s="138" t="s">
        <v>25</v>
      </c>
      <c r="C106" s="138" t="s">
        <v>570</v>
      </c>
      <c r="D106" s="4" t="s">
        <v>571</v>
      </c>
      <c r="E106" s="4" t="s">
        <v>181</v>
      </c>
      <c r="F106" s="2" t="s">
        <v>11</v>
      </c>
      <c r="G106" s="2">
        <v>0</v>
      </c>
      <c r="H106" s="40">
        <f>+'COSTOS-FIJO'!E105</f>
        <v>44500</v>
      </c>
      <c r="I106" s="40">
        <f>+(H106*70%)+H106</f>
        <v>75650</v>
      </c>
      <c r="J106" s="139">
        <f t="shared" si="7"/>
        <v>0</v>
      </c>
      <c r="L106" s="81"/>
    </row>
    <row r="107" spans="1:12" ht="45">
      <c r="A107" s="128">
        <v>105</v>
      </c>
      <c r="B107" s="138" t="s">
        <v>36</v>
      </c>
      <c r="C107" s="138" t="s">
        <v>221</v>
      </c>
      <c r="D107" s="4" t="s">
        <v>217</v>
      </c>
      <c r="E107" s="2" t="s">
        <v>192</v>
      </c>
      <c r="F107" s="2" t="s">
        <v>11</v>
      </c>
      <c r="G107" s="2">
        <v>0</v>
      </c>
      <c r="H107" s="40">
        <f>+'COSTOS-FIJO'!E106</f>
        <v>33500</v>
      </c>
      <c r="I107" s="40">
        <f>+(H107*109%)+H107</f>
        <v>70015</v>
      </c>
      <c r="J107" s="139">
        <f t="shared" si="7"/>
        <v>0</v>
      </c>
      <c r="L107" s="81"/>
    </row>
    <row r="108" spans="1:12" ht="45">
      <c r="A108" s="128">
        <v>106</v>
      </c>
      <c r="B108" s="138" t="s">
        <v>36</v>
      </c>
      <c r="C108" s="4" t="s">
        <v>597</v>
      </c>
      <c r="D108" s="4" t="s">
        <v>598</v>
      </c>
      <c r="E108" s="2" t="s">
        <v>218</v>
      </c>
      <c r="F108" s="2" t="s">
        <v>41</v>
      </c>
      <c r="G108" s="2">
        <v>0</v>
      </c>
      <c r="H108" s="40">
        <f>+'COSTOS-FIJO'!E107</f>
        <v>64500</v>
      </c>
      <c r="I108" s="40">
        <f>+(H108*94%)+H108</f>
        <v>125130</v>
      </c>
      <c r="J108" s="139">
        <f t="shared" si="7"/>
        <v>0</v>
      </c>
      <c r="L108" s="81"/>
    </row>
    <row r="109" spans="1:12" ht="62.25" customHeight="1">
      <c r="A109" s="128">
        <v>107</v>
      </c>
      <c r="B109" s="138" t="s">
        <v>25</v>
      </c>
      <c r="C109" s="4" t="s">
        <v>599</v>
      </c>
      <c r="D109" s="2" t="s">
        <v>600</v>
      </c>
      <c r="E109" s="2" t="s">
        <v>218</v>
      </c>
      <c r="F109" s="2" t="s">
        <v>41</v>
      </c>
      <c r="G109" s="2">
        <v>0</v>
      </c>
      <c r="H109" s="40">
        <f>+'COSTOS-FIJO'!E108</f>
        <v>64500</v>
      </c>
      <c r="I109" s="40">
        <f>+(H109*102%)+H109</f>
        <v>130290</v>
      </c>
      <c r="J109" s="139">
        <f t="shared" si="7"/>
        <v>0</v>
      </c>
      <c r="L109" s="81"/>
    </row>
    <row r="110" spans="1:12" ht="64.5" customHeight="1">
      <c r="A110" s="128">
        <v>108</v>
      </c>
      <c r="B110" s="138" t="s">
        <v>36</v>
      </c>
      <c r="C110" s="4" t="s">
        <v>607</v>
      </c>
      <c r="D110" s="2" t="s">
        <v>600</v>
      </c>
      <c r="E110" s="2" t="s">
        <v>218</v>
      </c>
      <c r="F110" s="2" t="s">
        <v>41</v>
      </c>
      <c r="G110" s="2">
        <v>0</v>
      </c>
      <c r="H110" s="40">
        <f>+'COSTOS-FIJO'!E109</f>
        <v>64500</v>
      </c>
      <c r="I110" s="40">
        <f>+(H110*102%)+H110</f>
        <v>130290</v>
      </c>
      <c r="J110" s="14">
        <f t="shared" si="7"/>
        <v>0</v>
      </c>
      <c r="L110" s="81"/>
    </row>
    <row r="111" spans="1:12" ht="60.75" customHeight="1">
      <c r="A111" s="128">
        <v>109</v>
      </c>
      <c r="B111" s="138" t="s">
        <v>36</v>
      </c>
      <c r="C111" s="138" t="s">
        <v>448</v>
      </c>
      <c r="D111" s="4" t="s">
        <v>171</v>
      </c>
      <c r="E111" s="2" t="s">
        <v>181</v>
      </c>
      <c r="F111" s="2" t="s">
        <v>11</v>
      </c>
      <c r="G111" s="2">
        <v>0</v>
      </c>
      <c r="H111" s="40">
        <f>+'COSTOS-FIJO'!E110</f>
        <v>33500</v>
      </c>
      <c r="I111" s="40">
        <f>+(H111*109%)+H111</f>
        <v>70015</v>
      </c>
      <c r="J111" s="139">
        <f t="shared" si="7"/>
        <v>0</v>
      </c>
      <c r="L111" s="81"/>
    </row>
    <row r="112" spans="1:12" ht="57" customHeight="1">
      <c r="A112" s="128">
        <v>110</v>
      </c>
      <c r="B112" s="138" t="s">
        <v>36</v>
      </c>
      <c r="C112" s="138" t="s">
        <v>608</v>
      </c>
      <c r="D112" s="2" t="s">
        <v>301</v>
      </c>
      <c r="E112" s="2" t="s">
        <v>218</v>
      </c>
      <c r="F112" s="2" t="s">
        <v>41</v>
      </c>
      <c r="G112" s="2">
        <v>0</v>
      </c>
      <c r="H112" s="40">
        <f>+'COSTOS-FIJO'!E111</f>
        <v>64500</v>
      </c>
      <c r="I112" s="40">
        <f>+(H112*102%)+H112</f>
        <v>130290</v>
      </c>
      <c r="J112" s="139">
        <f t="shared" si="7"/>
        <v>0</v>
      </c>
      <c r="L112" s="81"/>
    </row>
    <row r="113" spans="1:12" ht="48" customHeight="1">
      <c r="A113" s="128">
        <v>111</v>
      </c>
      <c r="B113" s="138" t="s">
        <v>36</v>
      </c>
      <c r="C113" s="138" t="s">
        <v>515</v>
      </c>
      <c r="D113" s="4" t="s">
        <v>511</v>
      </c>
      <c r="E113" s="4" t="s">
        <v>131</v>
      </c>
      <c r="F113" s="4" t="s">
        <v>132</v>
      </c>
      <c r="G113" s="2">
        <v>0</v>
      </c>
      <c r="H113" s="40">
        <f>+'COSTOS-FIJO'!E112</f>
        <v>47000</v>
      </c>
      <c r="I113" s="40">
        <f>+(H113*60%)+H113</f>
        <v>75200</v>
      </c>
      <c r="J113" s="139">
        <f t="shared" si="7"/>
        <v>0</v>
      </c>
      <c r="L113" s="81"/>
    </row>
    <row r="114" spans="1:12" ht="67.5" customHeight="1">
      <c r="A114" s="128">
        <v>112</v>
      </c>
      <c r="B114" s="138" t="s">
        <v>36</v>
      </c>
      <c r="C114" s="4" t="s">
        <v>607</v>
      </c>
      <c r="D114" s="2" t="s">
        <v>600</v>
      </c>
      <c r="E114" s="2" t="s">
        <v>218</v>
      </c>
      <c r="F114" s="2" t="s">
        <v>41</v>
      </c>
      <c r="G114" s="2">
        <v>0</v>
      </c>
      <c r="H114" s="40">
        <f>+'COSTOS-FIJO'!E113</f>
        <v>64500</v>
      </c>
      <c r="I114" s="40">
        <f>+(H114*102%)+H114</f>
        <v>130290</v>
      </c>
      <c r="J114" s="139">
        <f t="shared" si="7"/>
        <v>0</v>
      </c>
      <c r="L114" s="95"/>
    </row>
    <row r="115" spans="1:12" ht="60.75" customHeight="1">
      <c r="A115" s="128">
        <v>113</v>
      </c>
      <c r="B115" s="138" t="s">
        <v>25</v>
      </c>
      <c r="C115" s="128" t="s">
        <v>419</v>
      </c>
      <c r="D115" s="2" t="s">
        <v>609</v>
      </c>
      <c r="E115" s="2" t="s">
        <v>610</v>
      </c>
      <c r="F115" s="2" t="s">
        <v>11</v>
      </c>
      <c r="G115" s="2">
        <v>0</v>
      </c>
      <c r="H115" s="40">
        <f>+'COSTOS-FIJO'!E114</f>
        <v>33500</v>
      </c>
      <c r="I115" s="40">
        <f>+(H115*95%)+H115</f>
        <v>65325</v>
      </c>
      <c r="J115" s="139">
        <f t="shared" si="7"/>
        <v>0</v>
      </c>
      <c r="L115" s="81"/>
    </row>
    <row r="116" spans="1:12" ht="55.5" customHeight="1">
      <c r="A116" s="128">
        <v>114</v>
      </c>
      <c r="B116" s="138" t="s">
        <v>36</v>
      </c>
      <c r="C116" s="138" t="s">
        <v>611</v>
      </c>
      <c r="D116" s="4" t="s">
        <v>612</v>
      </c>
      <c r="E116" s="2" t="s">
        <v>613</v>
      </c>
      <c r="F116" s="2" t="s">
        <v>41</v>
      </c>
      <c r="G116" s="2">
        <v>0</v>
      </c>
      <c r="H116" s="40">
        <f>+'COSTOS-FIJO'!E115</f>
        <v>44500</v>
      </c>
      <c r="I116" s="40">
        <f>+(H116*2%)+H116</f>
        <v>45390</v>
      </c>
      <c r="J116" s="139">
        <f t="shared" si="7"/>
        <v>0</v>
      </c>
      <c r="L116" s="81"/>
    </row>
    <row r="117" spans="1:12" ht="75" customHeight="1">
      <c r="A117" s="128">
        <v>115</v>
      </c>
      <c r="B117" s="138" t="s">
        <v>36</v>
      </c>
      <c r="C117" s="66" t="s">
        <v>614</v>
      </c>
      <c r="D117" s="2" t="s">
        <v>615</v>
      </c>
      <c r="E117" s="2" t="s">
        <v>89</v>
      </c>
      <c r="F117" s="2" t="s">
        <v>11</v>
      </c>
      <c r="G117" s="2">
        <v>0</v>
      </c>
      <c r="H117" s="40">
        <f>+'COSTOS-FIJO'!E116</f>
        <v>36500</v>
      </c>
      <c r="I117" s="40">
        <f>+(H117*80%)+H117</f>
        <v>65700</v>
      </c>
      <c r="J117" s="139">
        <f t="shared" si="7"/>
        <v>0</v>
      </c>
      <c r="L117" s="81"/>
    </row>
    <row r="118" spans="1:12" ht="55.5" customHeight="1">
      <c r="A118" s="128">
        <v>116</v>
      </c>
      <c r="B118" s="138" t="s">
        <v>36</v>
      </c>
      <c r="C118" s="138" t="s">
        <v>616</v>
      </c>
      <c r="D118" s="4" t="s">
        <v>191</v>
      </c>
      <c r="E118" s="2" t="s">
        <v>89</v>
      </c>
      <c r="F118" s="2" t="s">
        <v>11</v>
      </c>
      <c r="G118" s="2">
        <v>0</v>
      </c>
      <c r="H118" s="40">
        <f>+'COSTOS-FIJO'!E117</f>
        <v>36500</v>
      </c>
      <c r="I118" s="40">
        <f>+(H118*92%)+H118</f>
        <v>70080</v>
      </c>
      <c r="J118" s="139">
        <f t="shared" si="7"/>
        <v>0</v>
      </c>
      <c r="L118" s="81"/>
    </row>
    <row r="119" spans="1:12" ht="55.5" customHeight="1">
      <c r="A119" s="128">
        <v>117</v>
      </c>
      <c r="B119" s="138" t="s">
        <v>36</v>
      </c>
      <c r="C119" s="138" t="s">
        <v>383</v>
      </c>
      <c r="D119" s="4" t="s">
        <v>617</v>
      </c>
      <c r="E119" s="2" t="s">
        <v>455</v>
      </c>
      <c r="F119" s="2" t="s">
        <v>11</v>
      </c>
      <c r="G119" s="2">
        <v>0</v>
      </c>
      <c r="H119" s="40">
        <f>+'COSTOS-FIJO'!E118</f>
        <v>36500</v>
      </c>
      <c r="I119" s="40">
        <f>+(H119*92%)+H119</f>
        <v>70080</v>
      </c>
      <c r="J119" s="139">
        <f t="shared" si="7"/>
        <v>0</v>
      </c>
      <c r="L119" s="81"/>
    </row>
    <row r="120" spans="1:12" ht="60.75" customHeight="1">
      <c r="A120" s="128">
        <v>118</v>
      </c>
      <c r="B120" s="138" t="s">
        <v>36</v>
      </c>
      <c r="C120" s="138" t="s">
        <v>642</v>
      </c>
      <c r="D120" s="2" t="s">
        <v>643</v>
      </c>
      <c r="E120" s="2" t="s">
        <v>129</v>
      </c>
      <c r="F120" s="2" t="s">
        <v>508</v>
      </c>
      <c r="G120" s="2">
        <v>0</v>
      </c>
      <c r="H120" s="40">
        <f>+'COSTOS-FIJO'!E119</f>
        <v>44500</v>
      </c>
      <c r="I120" s="40">
        <f>+(H120*103%)+H120</f>
        <v>90335</v>
      </c>
      <c r="J120" s="139">
        <f t="shared" si="7"/>
        <v>0</v>
      </c>
      <c r="L120" s="81"/>
    </row>
    <row r="121" spans="1:12" ht="45.75" customHeight="1">
      <c r="A121" s="128">
        <v>119</v>
      </c>
      <c r="B121" s="138" t="s">
        <v>25</v>
      </c>
      <c r="C121" s="138" t="s">
        <v>644</v>
      </c>
      <c r="D121" s="2" t="s">
        <v>645</v>
      </c>
      <c r="E121" s="2" t="s">
        <v>92</v>
      </c>
      <c r="F121" s="2" t="s">
        <v>508</v>
      </c>
      <c r="G121" s="2">
        <v>1</v>
      </c>
      <c r="H121" s="40">
        <f>+'COSTOS-FIJO'!E120</f>
        <v>44500</v>
      </c>
      <c r="I121" s="40">
        <f>+(H121*103%)+H121</f>
        <v>90335</v>
      </c>
      <c r="J121" s="139">
        <f t="shared" si="7"/>
        <v>90335</v>
      </c>
      <c r="L121" s="84"/>
    </row>
    <row r="122" spans="1:12" ht="42" customHeight="1">
      <c r="A122" s="128">
        <v>120</v>
      </c>
      <c r="B122" s="138" t="s">
        <v>36</v>
      </c>
      <c r="C122" s="138" t="s">
        <v>646</v>
      </c>
      <c r="D122" s="2" t="s">
        <v>647</v>
      </c>
      <c r="E122" s="2" t="s">
        <v>129</v>
      </c>
      <c r="F122" s="2" t="s">
        <v>508</v>
      </c>
      <c r="G122" s="2">
        <v>0</v>
      </c>
      <c r="H122" s="40">
        <f>+'COSTOS-FIJO'!E121</f>
        <v>44500</v>
      </c>
      <c r="I122" s="40">
        <f>+(H122*103%)+H122</f>
        <v>90335</v>
      </c>
      <c r="J122" s="139">
        <f t="shared" si="7"/>
        <v>0</v>
      </c>
      <c r="L122" s="81"/>
    </row>
    <row r="123" spans="1:12" ht="52.5" customHeight="1">
      <c r="A123" s="128">
        <v>121</v>
      </c>
      <c r="B123" s="138" t="s">
        <v>36</v>
      </c>
      <c r="C123" s="138" t="s">
        <v>648</v>
      </c>
      <c r="D123" s="2" t="s">
        <v>356</v>
      </c>
      <c r="E123" s="2" t="s">
        <v>92</v>
      </c>
      <c r="F123" s="2" t="s">
        <v>508</v>
      </c>
      <c r="G123" s="2">
        <v>0</v>
      </c>
      <c r="H123" s="40">
        <f>+'COSTOS-FIJO'!E122</f>
        <v>44500</v>
      </c>
      <c r="I123" s="40">
        <f>+(H123*103%)+H123</f>
        <v>90335</v>
      </c>
      <c r="J123" s="139">
        <f t="shared" si="7"/>
        <v>0</v>
      </c>
      <c r="L123" s="81"/>
    </row>
    <row r="124" spans="1:12" ht="47.25" customHeight="1">
      <c r="A124" s="128">
        <v>122</v>
      </c>
      <c r="B124" s="138" t="s">
        <v>36</v>
      </c>
      <c r="C124" s="138" t="s">
        <v>165</v>
      </c>
      <c r="D124" s="4" t="s">
        <v>649</v>
      </c>
      <c r="E124" s="2" t="s">
        <v>131</v>
      </c>
      <c r="F124" s="2" t="s">
        <v>132</v>
      </c>
      <c r="G124" s="2">
        <v>0</v>
      </c>
      <c r="H124" s="40">
        <f>+'COSTOS-FIJO'!E123</f>
        <v>28000</v>
      </c>
      <c r="I124" s="40">
        <f>+(H124*115%)+H124</f>
        <v>60200</v>
      </c>
      <c r="J124" s="139">
        <f t="shared" si="7"/>
        <v>0</v>
      </c>
      <c r="L124" s="81"/>
    </row>
    <row r="125" spans="1:12" ht="69.75" customHeight="1">
      <c r="A125" s="128">
        <v>123</v>
      </c>
      <c r="B125" s="138" t="s">
        <v>36</v>
      </c>
      <c r="C125" s="128" t="s">
        <v>659</v>
      </c>
      <c r="D125" s="2" t="s">
        <v>660</v>
      </c>
      <c r="E125" s="2" t="s">
        <v>218</v>
      </c>
      <c r="F125" s="2" t="s">
        <v>508</v>
      </c>
      <c r="G125" s="2">
        <v>0</v>
      </c>
      <c r="H125" s="40">
        <f>+'COSTOS-FIJO'!E124</f>
        <v>44500</v>
      </c>
      <c r="I125" s="40">
        <f>+(H125*80%)+H125</f>
        <v>80100</v>
      </c>
      <c r="J125" s="139">
        <f t="shared" si="7"/>
        <v>0</v>
      </c>
      <c r="L125" s="81"/>
    </row>
    <row r="126" spans="1:12" ht="55.5" customHeight="1">
      <c r="A126" s="128">
        <v>124</v>
      </c>
      <c r="B126" s="138" t="s">
        <v>36</v>
      </c>
      <c r="C126" s="138" t="s">
        <v>704</v>
      </c>
      <c r="D126" s="4" t="s">
        <v>705</v>
      </c>
      <c r="E126" s="2" t="s">
        <v>181</v>
      </c>
      <c r="F126" s="2" t="s">
        <v>11</v>
      </c>
      <c r="G126" s="2">
        <v>0</v>
      </c>
      <c r="H126" s="40">
        <f>+'COSTOS-FIJO'!E125</f>
        <v>33500</v>
      </c>
      <c r="I126" s="40">
        <f>+(H126*110%)+H126</f>
        <v>70350</v>
      </c>
      <c r="J126" s="139">
        <f t="shared" si="7"/>
        <v>0</v>
      </c>
      <c r="L126" s="81"/>
    </row>
    <row r="127" spans="1:12" ht="42.75" customHeight="1">
      <c r="A127" s="128">
        <v>125</v>
      </c>
      <c r="B127" s="138" t="s">
        <v>36</v>
      </c>
      <c r="C127" s="1" t="s">
        <v>707</v>
      </c>
      <c r="D127" s="2" t="s">
        <v>167</v>
      </c>
      <c r="E127" s="2" t="s">
        <v>131</v>
      </c>
      <c r="F127" s="2" t="s">
        <v>149</v>
      </c>
      <c r="G127" s="2">
        <v>0</v>
      </c>
      <c r="H127" s="40">
        <f>+'COSTOS-FIJO'!E126</f>
        <v>47500</v>
      </c>
      <c r="I127" s="40">
        <f>+(H127*70%)+H127</f>
        <v>80750</v>
      </c>
      <c r="J127" s="139">
        <f t="shared" si="7"/>
        <v>0</v>
      </c>
      <c r="L127" s="81"/>
    </row>
    <row r="128" spans="1:12" ht="36.75" customHeight="1">
      <c r="A128" s="128">
        <v>126</v>
      </c>
      <c r="B128" s="138" t="s">
        <v>36</v>
      </c>
      <c r="C128" s="138" t="s">
        <v>383</v>
      </c>
      <c r="D128" s="4" t="s">
        <v>708</v>
      </c>
      <c r="E128" s="2" t="s">
        <v>455</v>
      </c>
      <c r="F128" s="2" t="s">
        <v>11</v>
      </c>
      <c r="G128" s="2">
        <v>0</v>
      </c>
      <c r="H128" s="40">
        <f>+'COSTOS-FIJO'!E127</f>
        <v>36500</v>
      </c>
      <c r="I128" s="40">
        <f>+(H128*80%)+H128</f>
        <v>65700</v>
      </c>
      <c r="J128" s="139">
        <f t="shared" si="7"/>
        <v>0</v>
      </c>
      <c r="L128" s="81"/>
    </row>
    <row r="129" spans="1:12" ht="42" customHeight="1">
      <c r="A129" s="128">
        <v>127</v>
      </c>
      <c r="B129" s="138" t="s">
        <v>36</v>
      </c>
      <c r="C129" s="128" t="s">
        <v>709</v>
      </c>
      <c r="D129" s="2" t="s">
        <v>609</v>
      </c>
      <c r="E129" s="2" t="s">
        <v>91</v>
      </c>
      <c r="F129" s="2" t="s">
        <v>11</v>
      </c>
      <c r="G129" s="2">
        <v>0</v>
      </c>
      <c r="H129" s="40">
        <f>+'COSTOS-FIJO'!E128</f>
        <v>36500</v>
      </c>
      <c r="I129" s="40">
        <f>+(H129*80%)+H129</f>
        <v>65700</v>
      </c>
      <c r="J129" s="139">
        <f t="shared" si="7"/>
        <v>0</v>
      </c>
      <c r="L129" s="81"/>
    </row>
    <row r="130" spans="1:12" ht="53.25" customHeight="1">
      <c r="A130" s="128">
        <v>128</v>
      </c>
      <c r="B130" s="138" t="s">
        <v>36</v>
      </c>
      <c r="C130" s="4" t="s">
        <v>710</v>
      </c>
      <c r="D130" s="2" t="s">
        <v>711</v>
      </c>
      <c r="E130" s="2" t="s">
        <v>91</v>
      </c>
      <c r="F130" s="2" t="s">
        <v>11</v>
      </c>
      <c r="G130" s="2">
        <v>0</v>
      </c>
      <c r="H130" s="40">
        <f>+'COSTOS-FIJO'!E129</f>
        <v>36000</v>
      </c>
      <c r="I130" s="40">
        <f>+(H130*67%)+H130</f>
        <v>60120</v>
      </c>
      <c r="J130" s="139">
        <f t="shared" si="7"/>
        <v>0</v>
      </c>
      <c r="L130" s="81"/>
    </row>
    <row r="131" spans="1:12" ht="62.25" customHeight="1">
      <c r="A131" s="128">
        <v>129</v>
      </c>
      <c r="B131" s="138" t="s">
        <v>36</v>
      </c>
      <c r="C131" s="4" t="s">
        <v>712</v>
      </c>
      <c r="D131" s="2" t="s">
        <v>713</v>
      </c>
      <c r="E131" s="2" t="s">
        <v>218</v>
      </c>
      <c r="F131" s="2" t="s">
        <v>11</v>
      </c>
      <c r="G131" s="2">
        <v>0</v>
      </c>
      <c r="H131" s="40">
        <f>+'COSTOS-FIJO'!E130</f>
        <v>36000</v>
      </c>
      <c r="I131" s="40">
        <f>+(H131*95%)+H131</f>
        <v>70200</v>
      </c>
      <c r="J131" s="139">
        <f t="shared" si="7"/>
        <v>0</v>
      </c>
      <c r="L131" s="81"/>
    </row>
    <row r="132" spans="1:12" ht="45">
      <c r="A132" s="128">
        <v>130</v>
      </c>
      <c r="B132" s="138" t="s">
        <v>36</v>
      </c>
      <c r="C132" s="1" t="s">
        <v>723</v>
      </c>
      <c r="D132" s="2" t="s">
        <v>724</v>
      </c>
      <c r="E132" s="2" t="s">
        <v>149</v>
      </c>
      <c r="F132" s="76" t="s">
        <v>149</v>
      </c>
      <c r="G132" s="2">
        <v>1</v>
      </c>
      <c r="H132" s="40">
        <f>+'COSTOS-FIJO'!E131</f>
        <v>24000</v>
      </c>
      <c r="I132" s="40">
        <f>+(H132*84%)+H132</f>
        <v>44160</v>
      </c>
      <c r="J132" s="139">
        <f t="shared" si="7"/>
        <v>44160</v>
      </c>
      <c r="L132" s="84"/>
    </row>
    <row r="133" spans="1:12" ht="38.25" customHeight="1">
      <c r="A133" s="128">
        <v>131</v>
      </c>
      <c r="B133" s="138" t="s">
        <v>36</v>
      </c>
      <c r="C133" s="138" t="s">
        <v>737</v>
      </c>
      <c r="D133" s="4" t="s">
        <v>152</v>
      </c>
      <c r="E133" s="4" t="s">
        <v>131</v>
      </c>
      <c r="F133" s="4" t="s">
        <v>132</v>
      </c>
      <c r="G133" s="2">
        <v>1</v>
      </c>
      <c r="H133" s="40">
        <f>+'COSTOS-FIJO'!E132</f>
        <v>27000</v>
      </c>
      <c r="I133" s="40">
        <f>+(H133*125%)+H133</f>
        <v>60750</v>
      </c>
      <c r="J133" s="139">
        <f t="shared" si="7"/>
        <v>60750</v>
      </c>
      <c r="L133" s="84"/>
    </row>
    <row r="134" spans="1:12" ht="45">
      <c r="A134" s="128">
        <v>132</v>
      </c>
      <c r="B134" s="138" t="s">
        <v>36</v>
      </c>
      <c r="C134" s="138" t="s">
        <v>738</v>
      </c>
      <c r="D134" s="4" t="s">
        <v>739</v>
      </c>
      <c r="E134" s="2" t="s">
        <v>455</v>
      </c>
      <c r="F134" s="2" t="s">
        <v>11</v>
      </c>
      <c r="G134" s="2">
        <v>0</v>
      </c>
      <c r="H134" s="40">
        <f>+'COSTOS-FIJO'!E133</f>
        <v>36500</v>
      </c>
      <c r="I134" s="40">
        <f>+(H134*79%)+H134</f>
        <v>65335</v>
      </c>
      <c r="J134" s="139">
        <f t="shared" si="7"/>
        <v>0</v>
      </c>
      <c r="L134" s="81"/>
    </row>
    <row r="135" spans="1:12" ht="30">
      <c r="A135" s="128">
        <v>133</v>
      </c>
      <c r="B135" s="138" t="s">
        <v>36</v>
      </c>
      <c r="C135" s="138" t="s">
        <v>740</v>
      </c>
      <c r="D135" s="4" t="s">
        <v>511</v>
      </c>
      <c r="E135" s="4" t="s">
        <v>131</v>
      </c>
      <c r="F135" s="4" t="s">
        <v>132</v>
      </c>
      <c r="G135" s="2">
        <v>1</v>
      </c>
      <c r="H135" s="40">
        <f>+'COSTOS-FIJO'!E134</f>
        <v>47000</v>
      </c>
      <c r="I135" s="40">
        <f>+(H135*81%)+H135</f>
        <v>85070</v>
      </c>
      <c r="J135" s="139">
        <f t="shared" si="7"/>
        <v>85070</v>
      </c>
      <c r="L135" s="84"/>
    </row>
    <row r="136" spans="1:12" ht="55.5" customHeight="1">
      <c r="A136" s="128">
        <v>134</v>
      </c>
      <c r="B136" s="138" t="s">
        <v>36</v>
      </c>
      <c r="C136" s="138" t="s">
        <v>743</v>
      </c>
      <c r="D136" s="4" t="s">
        <v>744</v>
      </c>
      <c r="E136" s="4" t="s">
        <v>94</v>
      </c>
      <c r="F136" s="4" t="s">
        <v>508</v>
      </c>
      <c r="G136" s="2">
        <v>0</v>
      </c>
      <c r="H136" s="40">
        <f>+'COSTOS-FIJO'!E135</f>
        <v>59000</v>
      </c>
      <c r="I136" s="40">
        <f>+(H136*95%)+H136</f>
        <v>115050</v>
      </c>
      <c r="J136" s="139">
        <f t="shared" si="7"/>
        <v>0</v>
      </c>
      <c r="L136" s="81"/>
    </row>
    <row r="137" spans="1:12" ht="63" customHeight="1">
      <c r="A137" s="128">
        <v>135</v>
      </c>
      <c r="B137" s="138" t="s">
        <v>25</v>
      </c>
      <c r="C137" s="138" t="s">
        <v>745</v>
      </c>
      <c r="D137" s="4" t="s">
        <v>746</v>
      </c>
      <c r="E137" s="4" t="s">
        <v>94</v>
      </c>
      <c r="F137" s="4" t="s">
        <v>508</v>
      </c>
      <c r="G137" s="2">
        <v>0</v>
      </c>
      <c r="H137" s="40">
        <f>+'COSTOS-FIJO'!E136</f>
        <v>54000</v>
      </c>
      <c r="I137" s="40">
        <f>+(H137*86%)+H137</f>
        <v>100440</v>
      </c>
      <c r="J137" s="139">
        <f t="shared" si="7"/>
        <v>0</v>
      </c>
      <c r="L137" s="81"/>
    </row>
    <row r="138" spans="1:12" ht="51.75" customHeight="1">
      <c r="A138" s="128">
        <v>136</v>
      </c>
      <c r="B138" s="138" t="s">
        <v>36</v>
      </c>
      <c r="C138" s="138" t="s">
        <v>747</v>
      </c>
      <c r="D138" s="4" t="s">
        <v>748</v>
      </c>
      <c r="E138" s="4" t="s">
        <v>749</v>
      </c>
      <c r="F138" s="4" t="s">
        <v>508</v>
      </c>
      <c r="G138" s="2">
        <v>0</v>
      </c>
      <c r="H138" s="40">
        <f>+'COSTOS-FIJO'!E137</f>
        <v>44000</v>
      </c>
      <c r="I138" s="40">
        <f>+(H138*128%)+H138</f>
        <v>100320</v>
      </c>
      <c r="J138" s="139">
        <f t="shared" si="7"/>
        <v>0</v>
      </c>
      <c r="L138" s="81"/>
    </row>
    <row r="139" spans="1:12" ht="48.75" customHeight="1">
      <c r="A139" s="128">
        <v>137</v>
      </c>
      <c r="B139" s="138" t="s">
        <v>36</v>
      </c>
      <c r="C139" s="138" t="s">
        <v>750</v>
      </c>
      <c r="D139" s="4" t="s">
        <v>751</v>
      </c>
      <c r="E139" s="4" t="s">
        <v>94</v>
      </c>
      <c r="F139" s="4" t="s">
        <v>508</v>
      </c>
      <c r="G139" s="2">
        <v>0</v>
      </c>
      <c r="H139" s="40">
        <f>+'COSTOS-FIJO'!E138</f>
        <v>69000</v>
      </c>
      <c r="I139" s="40">
        <f>+(H139*82%)+H139</f>
        <v>125580</v>
      </c>
      <c r="J139" s="139">
        <f t="shared" si="7"/>
        <v>0</v>
      </c>
      <c r="L139" s="84"/>
    </row>
    <row r="140" spans="1:12" ht="30">
      <c r="A140" s="128">
        <v>138</v>
      </c>
      <c r="B140" s="138" t="s">
        <v>36</v>
      </c>
      <c r="C140" s="138" t="s">
        <v>752</v>
      </c>
      <c r="D140" s="4" t="s">
        <v>753</v>
      </c>
      <c r="E140" s="4" t="s">
        <v>94</v>
      </c>
      <c r="F140" s="4" t="s">
        <v>508</v>
      </c>
      <c r="G140" s="2">
        <v>1</v>
      </c>
      <c r="H140" s="40">
        <f>+'COSTOS-FIJO'!E139</f>
        <v>69000</v>
      </c>
      <c r="I140" s="40">
        <f>+(H140*82%)+H140</f>
        <v>125580</v>
      </c>
      <c r="J140" s="139">
        <f t="shared" si="7"/>
        <v>125580</v>
      </c>
      <c r="L140" s="84"/>
    </row>
    <row r="141" spans="1:12" ht="64.5" customHeight="1">
      <c r="A141" s="128">
        <v>139</v>
      </c>
      <c r="B141" s="138" t="s">
        <v>36</v>
      </c>
      <c r="C141" s="138" t="s">
        <v>754</v>
      </c>
      <c r="D141" s="4" t="s">
        <v>755</v>
      </c>
      <c r="E141" s="4" t="s">
        <v>94</v>
      </c>
      <c r="F141" s="4" t="s">
        <v>41</v>
      </c>
      <c r="G141" s="2">
        <v>1</v>
      </c>
      <c r="H141" s="40">
        <f>+'COSTOS-FIJO'!E140</f>
        <v>49000</v>
      </c>
      <c r="I141" s="40">
        <f>+(H141*84%)+H141</f>
        <v>90160</v>
      </c>
      <c r="J141" s="139">
        <f t="shared" si="7"/>
        <v>90160</v>
      </c>
      <c r="L141" s="84"/>
    </row>
    <row r="142" spans="1:12" ht="75.75" customHeight="1">
      <c r="A142" s="128">
        <v>140</v>
      </c>
      <c r="B142" s="138" t="s">
        <v>36</v>
      </c>
      <c r="C142" s="66" t="s">
        <v>756</v>
      </c>
      <c r="D142" s="4" t="s">
        <v>757</v>
      </c>
      <c r="E142" s="4" t="s">
        <v>94</v>
      </c>
      <c r="F142" s="4" t="s">
        <v>41</v>
      </c>
      <c r="G142" s="2">
        <v>0</v>
      </c>
      <c r="H142" s="40">
        <f>+'COSTOS-FIJO'!E141</f>
        <v>44000</v>
      </c>
      <c r="I142" s="40">
        <f>+(H142*128%)+H142</f>
        <v>100320</v>
      </c>
      <c r="J142" s="139">
        <f t="shared" si="7"/>
        <v>0</v>
      </c>
      <c r="L142" s="81"/>
    </row>
    <row r="143" spans="1:12" ht="70.5" customHeight="1">
      <c r="A143" s="128">
        <v>141</v>
      </c>
      <c r="B143" s="138" t="s">
        <v>36</v>
      </c>
      <c r="C143" s="66" t="s">
        <v>758</v>
      </c>
      <c r="D143" s="4" t="s">
        <v>759</v>
      </c>
      <c r="E143" s="4" t="s">
        <v>94</v>
      </c>
      <c r="F143" s="4" t="s">
        <v>11</v>
      </c>
      <c r="G143" s="2">
        <v>1</v>
      </c>
      <c r="H143" s="40">
        <f>+'COSTOS-FIJO'!E142</f>
        <v>37000</v>
      </c>
      <c r="I143" s="40">
        <f>+(H143*130%)+H143</f>
        <v>85100</v>
      </c>
      <c r="J143" s="139">
        <f t="shared" ref="J143:J155" si="8">G143*I143</f>
        <v>85100</v>
      </c>
      <c r="L143" s="84"/>
    </row>
    <row r="144" spans="1:12" ht="74.25" customHeight="1">
      <c r="A144" s="128">
        <v>142</v>
      </c>
      <c r="B144" s="138" t="s">
        <v>36</v>
      </c>
      <c r="C144" s="66" t="s">
        <v>760</v>
      </c>
      <c r="D144" s="4" t="s">
        <v>761</v>
      </c>
      <c r="E144" s="4" t="s">
        <v>94</v>
      </c>
      <c r="F144" s="4" t="s">
        <v>11</v>
      </c>
      <c r="G144" s="2">
        <v>1</v>
      </c>
      <c r="H144" s="40">
        <f>+'COSTOS-FIJO'!E143</f>
        <v>37000</v>
      </c>
      <c r="I144" s="40">
        <f>+(H144*130%)+H144</f>
        <v>85100</v>
      </c>
      <c r="J144" s="139">
        <f t="shared" si="8"/>
        <v>85100</v>
      </c>
      <c r="L144" s="84"/>
    </row>
    <row r="145" spans="1:12" ht="75" customHeight="1">
      <c r="A145" s="128">
        <v>143</v>
      </c>
      <c r="B145" s="138" t="s">
        <v>36</v>
      </c>
      <c r="C145" s="66" t="s">
        <v>762</v>
      </c>
      <c r="D145" s="4" t="s">
        <v>763</v>
      </c>
      <c r="E145" s="4" t="s">
        <v>94</v>
      </c>
      <c r="F145" s="4" t="s">
        <v>11</v>
      </c>
      <c r="G145" s="2">
        <v>0</v>
      </c>
      <c r="H145" s="40">
        <f>+'COSTOS-FIJO'!E144</f>
        <v>37000</v>
      </c>
      <c r="I145" s="40">
        <f>+(H145*130%)+H145</f>
        <v>85100</v>
      </c>
      <c r="J145" s="139">
        <f t="shared" si="8"/>
        <v>0</v>
      </c>
      <c r="L145" s="81"/>
    </row>
    <row r="146" spans="1:12" ht="45">
      <c r="A146" s="128">
        <v>144</v>
      </c>
      <c r="B146" s="138" t="s">
        <v>36</v>
      </c>
      <c r="C146" s="138" t="s">
        <v>766</v>
      </c>
      <c r="D146" s="2" t="s">
        <v>767</v>
      </c>
      <c r="E146" s="2" t="s">
        <v>455</v>
      </c>
      <c r="F146" s="2" t="s">
        <v>508</v>
      </c>
      <c r="G146" s="2">
        <v>0</v>
      </c>
      <c r="H146" s="40">
        <f>+'COSTOS-FIJO'!E145</f>
        <v>64000</v>
      </c>
      <c r="I146" s="40">
        <f>+(H146*90%)+H146</f>
        <v>121600</v>
      </c>
      <c r="J146" s="139">
        <f t="shared" si="8"/>
        <v>0</v>
      </c>
      <c r="L146" s="81"/>
    </row>
    <row r="147" spans="1:12" ht="30">
      <c r="A147" s="128">
        <v>145</v>
      </c>
      <c r="B147" s="138" t="s">
        <v>36</v>
      </c>
      <c r="C147" s="138" t="s">
        <v>383</v>
      </c>
      <c r="D147" s="4" t="s">
        <v>708</v>
      </c>
      <c r="E147" s="2" t="s">
        <v>455</v>
      </c>
      <c r="F147" s="2" t="s">
        <v>11</v>
      </c>
      <c r="G147" s="2">
        <v>0</v>
      </c>
      <c r="H147" s="40">
        <f>+'COSTOS-FIJO'!E146</f>
        <v>36000</v>
      </c>
      <c r="I147" s="40">
        <f>+(H147*95%)+H147</f>
        <v>70200</v>
      </c>
      <c r="J147" s="139">
        <f t="shared" si="8"/>
        <v>0</v>
      </c>
      <c r="L147" s="81"/>
    </row>
    <row r="148" spans="1:12" ht="45">
      <c r="A148" s="128">
        <v>146</v>
      </c>
      <c r="B148" s="138" t="s">
        <v>36</v>
      </c>
      <c r="C148" s="128" t="s">
        <v>768</v>
      </c>
      <c r="D148" s="2" t="s">
        <v>769</v>
      </c>
      <c r="E148" s="2" t="s">
        <v>149</v>
      </c>
      <c r="F148" s="2" t="s">
        <v>149</v>
      </c>
      <c r="G148" s="2">
        <v>0</v>
      </c>
      <c r="H148" s="40">
        <f>+'COSTOS-FIJO'!E147</f>
        <v>72000</v>
      </c>
      <c r="I148" s="40">
        <f>+(H148*70%)+H148</f>
        <v>122400</v>
      </c>
      <c r="J148" s="139">
        <f t="shared" si="8"/>
        <v>0</v>
      </c>
      <c r="L148" s="81"/>
    </row>
    <row r="149" spans="1:12" ht="64.5" customHeight="1">
      <c r="A149" s="128">
        <v>147</v>
      </c>
      <c r="B149" s="138" t="s">
        <v>36</v>
      </c>
      <c r="C149" s="138" t="s">
        <v>770</v>
      </c>
      <c r="D149" s="4" t="s">
        <v>771</v>
      </c>
      <c r="E149" s="2" t="s">
        <v>341</v>
      </c>
      <c r="F149" s="2" t="s">
        <v>11</v>
      </c>
      <c r="G149" s="2">
        <v>1</v>
      </c>
      <c r="H149" s="40">
        <f>+'COSTOS-FIJO'!E148</f>
        <v>36000</v>
      </c>
      <c r="I149" s="40">
        <f>+(H149*95%)+H149</f>
        <v>70200</v>
      </c>
      <c r="J149" s="139">
        <f t="shared" si="8"/>
        <v>70200</v>
      </c>
      <c r="L149" s="84"/>
    </row>
    <row r="150" spans="1:12" ht="53.25" customHeight="1">
      <c r="A150" s="128">
        <v>148</v>
      </c>
      <c r="B150" s="138" t="s">
        <v>36</v>
      </c>
      <c r="C150" s="66" t="s">
        <v>772</v>
      </c>
      <c r="D150" s="2" t="s">
        <v>773</v>
      </c>
      <c r="E150" s="2" t="s">
        <v>92</v>
      </c>
      <c r="F150" s="2" t="s">
        <v>11</v>
      </c>
      <c r="G150" s="2">
        <v>1</v>
      </c>
      <c r="H150" s="40">
        <f>+'COSTOS-FIJO'!E149</f>
        <v>36000</v>
      </c>
      <c r="I150" s="40">
        <f>+(H150*95%)+H150</f>
        <v>70200</v>
      </c>
      <c r="J150" s="139">
        <f t="shared" si="8"/>
        <v>70200</v>
      </c>
      <c r="L150" s="84"/>
    </row>
    <row r="151" spans="1:12" ht="54" customHeight="1">
      <c r="A151" s="128">
        <v>149</v>
      </c>
      <c r="B151" s="138" t="s">
        <v>25</v>
      </c>
      <c r="C151" s="1" t="s">
        <v>791</v>
      </c>
      <c r="D151" s="2" t="s">
        <v>792</v>
      </c>
      <c r="E151" s="2" t="s">
        <v>218</v>
      </c>
      <c r="F151" s="2" t="s">
        <v>793</v>
      </c>
      <c r="G151" s="2">
        <v>1</v>
      </c>
      <c r="H151" s="40">
        <f>+'COSTOS-FIJO'!E150</f>
        <v>39000</v>
      </c>
      <c r="I151" s="40">
        <f>+(H151*80%)+H151</f>
        <v>70200</v>
      </c>
      <c r="J151" s="139">
        <f t="shared" si="8"/>
        <v>70200</v>
      </c>
      <c r="L151" s="84"/>
    </row>
    <row r="152" spans="1:12" ht="68.25" customHeight="1">
      <c r="A152" s="128">
        <v>150</v>
      </c>
      <c r="B152" s="138" t="s">
        <v>36</v>
      </c>
      <c r="C152" s="138" t="s">
        <v>794</v>
      </c>
      <c r="D152" s="2" t="s">
        <v>795</v>
      </c>
      <c r="E152" s="2" t="s">
        <v>455</v>
      </c>
      <c r="F152" s="2" t="s">
        <v>508</v>
      </c>
      <c r="G152" s="2">
        <v>1</v>
      </c>
      <c r="H152" s="40">
        <f>+'COSTOS-FIJO'!E151</f>
        <v>54000</v>
      </c>
      <c r="I152" s="40">
        <f>+(H152*104%)+H152</f>
        <v>110160</v>
      </c>
      <c r="J152" s="139">
        <f t="shared" si="8"/>
        <v>110160</v>
      </c>
      <c r="L152" s="84"/>
    </row>
    <row r="153" spans="1:12" ht="43.5" customHeight="1">
      <c r="A153" s="128">
        <v>151</v>
      </c>
      <c r="B153" s="138" t="s">
        <v>36</v>
      </c>
      <c r="C153" s="1" t="s">
        <v>797</v>
      </c>
      <c r="D153" s="2" t="s">
        <v>798</v>
      </c>
      <c r="E153" s="76" t="s">
        <v>501</v>
      </c>
      <c r="F153" s="2" t="s">
        <v>149</v>
      </c>
      <c r="G153" s="2">
        <v>1</v>
      </c>
      <c r="H153" s="40">
        <f>+'COSTOS-FIJO'!E152</f>
        <v>29000</v>
      </c>
      <c r="I153" s="40">
        <f>+(H153*73%)+H153</f>
        <v>50170</v>
      </c>
      <c r="J153" s="139">
        <f t="shared" si="8"/>
        <v>50170</v>
      </c>
      <c r="L153" s="84"/>
    </row>
    <row r="154" spans="1:12" ht="45">
      <c r="A154" s="128">
        <v>152</v>
      </c>
      <c r="B154" s="138" t="s">
        <v>36</v>
      </c>
      <c r="C154" s="66" t="s">
        <v>772</v>
      </c>
      <c r="D154" s="2" t="s">
        <v>799</v>
      </c>
      <c r="E154" s="2" t="s">
        <v>800</v>
      </c>
      <c r="F154" s="2" t="s">
        <v>11</v>
      </c>
      <c r="G154" s="2">
        <v>1</v>
      </c>
      <c r="H154" s="40">
        <f>+'COSTOS-FIJO'!E153</f>
        <v>34000</v>
      </c>
      <c r="I154" s="40">
        <f>+(H154*89%)+H154</f>
        <v>64260</v>
      </c>
      <c r="J154" s="139">
        <f t="shared" si="8"/>
        <v>64260</v>
      </c>
      <c r="L154" s="84"/>
    </row>
    <row r="155" spans="1:12" ht="73.5" customHeight="1">
      <c r="A155" s="128">
        <v>153</v>
      </c>
      <c r="B155" s="138" t="s">
        <v>36</v>
      </c>
      <c r="C155" s="4" t="s">
        <v>801</v>
      </c>
      <c r="D155" s="2" t="s">
        <v>802</v>
      </c>
      <c r="E155" s="2" t="s">
        <v>218</v>
      </c>
      <c r="F155" s="2" t="s">
        <v>41</v>
      </c>
      <c r="G155" s="2">
        <v>1</v>
      </c>
      <c r="H155" s="40">
        <f>+'COSTOS-FIJO'!E154</f>
        <v>58000</v>
      </c>
      <c r="I155" s="40">
        <f>+(H155*73%)+H155</f>
        <v>100340</v>
      </c>
      <c r="J155" s="139">
        <f t="shared" si="8"/>
        <v>100340</v>
      </c>
      <c r="L155" s="84"/>
    </row>
    <row r="156" spans="1:12">
      <c r="A156" s="128">
        <v>154</v>
      </c>
      <c r="H156" s="40">
        <f>+'COSTOS-FIJO'!E155</f>
        <v>0</v>
      </c>
    </row>
    <row r="157" spans="1:12">
      <c r="A157" s="128">
        <v>155</v>
      </c>
      <c r="H157" s="40">
        <f>+'COSTOS-FIJO'!E156</f>
        <v>0</v>
      </c>
    </row>
    <row r="158" spans="1:12">
      <c r="A158" s="128">
        <v>156</v>
      </c>
      <c r="H158" s="40">
        <f>+'COSTOS-FIJO'!E157</f>
        <v>0</v>
      </c>
    </row>
    <row r="159" spans="1:12">
      <c r="A159" s="128">
        <v>157</v>
      </c>
    </row>
    <row r="160" spans="1:12">
      <c r="A160" s="128">
        <v>158</v>
      </c>
    </row>
    <row r="161" spans="1:1">
      <c r="A161" s="128">
        <v>159</v>
      </c>
    </row>
    <row r="162" spans="1:1">
      <c r="A162" s="128">
        <v>160</v>
      </c>
    </row>
    <row r="163" spans="1:1">
      <c r="A163" s="128">
        <v>161</v>
      </c>
    </row>
    <row r="164" spans="1:1">
      <c r="A164" s="128">
        <v>162</v>
      </c>
    </row>
    <row r="165" spans="1:1">
      <c r="A165" s="128">
        <v>163</v>
      </c>
    </row>
    <row r="166" spans="1:1">
      <c r="A166" s="128">
        <v>164</v>
      </c>
    </row>
    <row r="167" spans="1:1">
      <c r="A167" s="128">
        <v>165</v>
      </c>
    </row>
    <row r="168" spans="1:1">
      <c r="A168" s="128">
        <v>166</v>
      </c>
    </row>
    <row r="169" spans="1:1">
      <c r="A169" s="128">
        <v>167</v>
      </c>
    </row>
    <row r="170" spans="1:1">
      <c r="A170" s="128">
        <v>168</v>
      </c>
    </row>
    <row r="171" spans="1:1">
      <c r="A171" s="128">
        <v>169</v>
      </c>
    </row>
    <row r="172" spans="1:1">
      <c r="A172" s="128">
        <v>170</v>
      </c>
    </row>
    <row r="173" spans="1:1">
      <c r="A173" s="128">
        <v>171</v>
      </c>
    </row>
    <row r="174" spans="1:1">
      <c r="A174" s="128">
        <v>172</v>
      </c>
    </row>
    <row r="175" spans="1:1">
      <c r="A175" s="128">
        <v>173</v>
      </c>
    </row>
    <row r="176" spans="1:1">
      <c r="A176" s="128">
        <v>174</v>
      </c>
    </row>
    <row r="177" spans="1:1">
      <c r="A177" s="128">
        <v>175</v>
      </c>
    </row>
    <row r="178" spans="1:1">
      <c r="A178" s="128">
        <v>176</v>
      </c>
    </row>
    <row r="179" spans="1:1">
      <c r="A179" s="128">
        <v>177</v>
      </c>
    </row>
    <row r="180" spans="1:1">
      <c r="A180" s="128">
        <v>178</v>
      </c>
    </row>
    <row r="181" spans="1:1">
      <c r="A181" s="128">
        <v>179</v>
      </c>
    </row>
    <row r="182" spans="1:1">
      <c r="A182" s="128">
        <v>180</v>
      </c>
    </row>
    <row r="183" spans="1:1">
      <c r="A183" s="128">
        <v>181</v>
      </c>
    </row>
    <row r="184" spans="1:1">
      <c r="A184" s="128">
        <v>182</v>
      </c>
    </row>
    <row r="185" spans="1:1">
      <c r="A185" s="128">
        <v>183</v>
      </c>
    </row>
    <row r="186" spans="1:1">
      <c r="A186" s="128">
        <v>184</v>
      </c>
    </row>
    <row r="187" spans="1:1">
      <c r="A187" s="128">
        <v>185</v>
      </c>
    </row>
    <row r="188" spans="1:1">
      <c r="A188" s="128">
        <v>186</v>
      </c>
    </row>
    <row r="189" spans="1:1">
      <c r="A189" s="128">
        <v>187</v>
      </c>
    </row>
    <row r="190" spans="1:1">
      <c r="A190" s="128">
        <v>188</v>
      </c>
    </row>
    <row r="191" spans="1:1">
      <c r="A191" s="128">
        <v>189</v>
      </c>
    </row>
    <row r="192" spans="1:1">
      <c r="A192" s="128">
        <v>190</v>
      </c>
    </row>
    <row r="193" spans="1:1">
      <c r="A193" s="128">
        <v>191</v>
      </c>
    </row>
    <row r="194" spans="1:1">
      <c r="A194" s="128">
        <v>192</v>
      </c>
    </row>
    <row r="195" spans="1:1">
      <c r="A195" s="128">
        <v>193</v>
      </c>
    </row>
    <row r="196" spans="1:1">
      <c r="A196" s="128">
        <v>194</v>
      </c>
    </row>
    <row r="197" spans="1:1">
      <c r="A197" s="128">
        <v>195</v>
      </c>
    </row>
    <row r="198" spans="1:1">
      <c r="A198" s="128">
        <v>196</v>
      </c>
    </row>
    <row r="199" spans="1:1">
      <c r="A199" s="128">
        <v>197</v>
      </c>
    </row>
    <row r="200" spans="1:1">
      <c r="A200" s="128">
        <v>198</v>
      </c>
    </row>
    <row r="201" spans="1:1">
      <c r="A201" s="128">
        <v>199</v>
      </c>
    </row>
    <row r="202" spans="1:1">
      <c r="A202" s="128">
        <v>200</v>
      </c>
    </row>
    <row r="203" spans="1:1">
      <c r="A203" s="128">
        <v>201</v>
      </c>
    </row>
    <row r="204" spans="1:1">
      <c r="A204" s="128">
        <v>202</v>
      </c>
    </row>
    <row r="205" spans="1:1">
      <c r="A205" s="128">
        <v>203</v>
      </c>
    </row>
    <row r="206" spans="1:1">
      <c r="A206" s="128">
        <v>204</v>
      </c>
    </row>
    <row r="207" spans="1:1">
      <c r="A207" s="128">
        <v>205</v>
      </c>
    </row>
    <row r="208" spans="1:1">
      <c r="A208" s="128">
        <v>206</v>
      </c>
    </row>
    <row r="209" spans="1:1">
      <c r="A209" s="128">
        <v>207</v>
      </c>
    </row>
    <row r="210" spans="1:1">
      <c r="A210" s="128">
        <v>208</v>
      </c>
    </row>
    <row r="211" spans="1:1">
      <c r="A211" s="128">
        <v>209</v>
      </c>
    </row>
    <row r="212" spans="1:1">
      <c r="A212" s="128">
        <v>210</v>
      </c>
    </row>
    <row r="213" spans="1:1">
      <c r="A213" s="128">
        <v>211</v>
      </c>
    </row>
    <row r="214" spans="1:1">
      <c r="A214" s="128">
        <v>212</v>
      </c>
    </row>
    <row r="215" spans="1:1">
      <c r="A215" s="128">
        <v>213</v>
      </c>
    </row>
    <row r="216" spans="1:1">
      <c r="A216" s="128">
        <v>214</v>
      </c>
    </row>
    <row r="217" spans="1:1">
      <c r="A217" s="128">
        <v>215</v>
      </c>
    </row>
    <row r="218" spans="1:1">
      <c r="A218" s="128">
        <v>216</v>
      </c>
    </row>
    <row r="219" spans="1:1">
      <c r="A219" s="128">
        <v>217</v>
      </c>
    </row>
    <row r="220" spans="1:1">
      <c r="A220" s="128">
        <v>218</v>
      </c>
    </row>
    <row r="221" spans="1:1">
      <c r="A221" s="128">
        <v>219</v>
      </c>
    </row>
    <row r="222" spans="1:1">
      <c r="A222" s="128">
        <v>220</v>
      </c>
    </row>
    <row r="223" spans="1:1">
      <c r="A223" s="128">
        <v>221</v>
      </c>
    </row>
    <row r="224" spans="1:1">
      <c r="A224" s="128">
        <v>222</v>
      </c>
    </row>
    <row r="225" spans="1:1">
      <c r="A225" s="128">
        <v>223</v>
      </c>
    </row>
    <row r="226" spans="1:1">
      <c r="A226" s="128">
        <v>224</v>
      </c>
    </row>
    <row r="227" spans="1:1">
      <c r="A227" s="128">
        <v>225</v>
      </c>
    </row>
    <row r="228" spans="1:1">
      <c r="A228" s="128">
        <v>226</v>
      </c>
    </row>
    <row r="229" spans="1:1">
      <c r="A229" s="128">
        <v>227</v>
      </c>
    </row>
    <row r="230" spans="1:1">
      <c r="A230" s="128">
        <v>228</v>
      </c>
    </row>
    <row r="231" spans="1:1">
      <c r="A231" s="128">
        <v>229</v>
      </c>
    </row>
    <row r="232" spans="1:1">
      <c r="A232" s="128">
        <v>230</v>
      </c>
    </row>
    <row r="233" spans="1:1">
      <c r="A233" s="128">
        <v>231</v>
      </c>
    </row>
    <row r="234" spans="1:1">
      <c r="A234" s="128">
        <v>232</v>
      </c>
    </row>
    <row r="235" spans="1:1">
      <c r="A235" s="128">
        <v>233</v>
      </c>
    </row>
    <row r="236" spans="1:1">
      <c r="A236" s="128">
        <v>234</v>
      </c>
    </row>
    <row r="237" spans="1:1">
      <c r="A237" s="128">
        <v>235</v>
      </c>
    </row>
    <row r="238" spans="1:1">
      <c r="A238" s="128">
        <v>236</v>
      </c>
    </row>
    <row r="239" spans="1:1">
      <c r="A239" s="128">
        <v>237</v>
      </c>
    </row>
    <row r="240" spans="1:1">
      <c r="A240" s="128">
        <v>238</v>
      </c>
    </row>
    <row r="241" spans="1:1">
      <c r="A241" s="128">
        <v>239</v>
      </c>
    </row>
    <row r="242" spans="1:1">
      <c r="A242" s="128">
        <v>240</v>
      </c>
    </row>
    <row r="243" spans="1:1">
      <c r="A243" s="128">
        <v>241</v>
      </c>
    </row>
    <row r="244" spans="1:1">
      <c r="A244" s="128">
        <v>242</v>
      </c>
    </row>
    <row r="245" spans="1:1">
      <c r="A245" s="128">
        <v>243</v>
      </c>
    </row>
    <row r="246" spans="1:1">
      <c r="A246" s="128">
        <v>244</v>
      </c>
    </row>
    <row r="247" spans="1:1">
      <c r="A247" s="128">
        <v>245</v>
      </c>
    </row>
    <row r="248" spans="1:1">
      <c r="A248" s="128">
        <v>246</v>
      </c>
    </row>
    <row r="249" spans="1:1">
      <c r="A249" s="128">
        <v>247</v>
      </c>
    </row>
    <row r="250" spans="1:1">
      <c r="A250" s="128">
        <v>248</v>
      </c>
    </row>
    <row r="251" spans="1:1">
      <c r="A251" s="128">
        <v>249</v>
      </c>
    </row>
    <row r="252" spans="1:1">
      <c r="A252" s="128">
        <v>250</v>
      </c>
    </row>
  </sheetData>
  <autoFilter ref="B2:I2">
    <sortState ref="B3:I102">
      <sortCondition ref="C2"/>
    </sortState>
  </autoFilter>
  <mergeCells count="2">
    <mergeCell ref="A1:L1"/>
    <mergeCell ref="P4:P9"/>
  </mergeCells>
  <pageMargins left="0.7" right="0.7" top="0.75" bottom="0.75" header="0.3" footer="0.3"/>
  <pageSetup paperSize="9" orientation="portrait" horizontalDpi="4294967292" verticalDpi="300" r:id="rId1"/>
  <ignoredErrors>
    <ignoredError sqref="I46 I70 I106 I111 I14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97"/>
  <sheetViews>
    <sheetView tabSelected="1" topLeftCell="A153" zoomScale="60" zoomScaleNormal="60" workbookViewId="0">
      <selection activeCell="J170" sqref="J170"/>
    </sheetView>
  </sheetViews>
  <sheetFormatPr baseColWidth="10" defaultColWidth="14.42578125" defaultRowHeight="15" customHeight="1"/>
  <cols>
    <col min="1" max="1" width="33" customWidth="1"/>
    <col min="2" max="2" width="14.140625" style="1" customWidth="1"/>
    <col min="3" max="3" width="34.140625" style="32" customWidth="1"/>
    <col min="4" max="4" width="10.5703125" style="33" customWidth="1"/>
    <col min="5" max="5" width="20.28515625" style="6" customWidth="1"/>
    <col min="6" max="6" width="11.85546875" style="3" customWidth="1"/>
    <col min="7" max="7" width="21" style="117" customWidth="1"/>
    <col min="8" max="8" width="17.7109375" style="128" customWidth="1"/>
    <col min="9" max="9" width="16.85546875" style="19" customWidth="1"/>
    <col min="10" max="10" width="15.7109375" style="44" customWidth="1"/>
    <col min="11" max="12" width="13" style="117" customWidth="1"/>
    <col min="13" max="13" width="13.28515625" style="117" customWidth="1"/>
    <col min="14" max="14" width="13.5703125" style="55" bestFit="1" customWidth="1"/>
    <col min="15" max="15" width="26" style="38" customWidth="1"/>
    <col min="16" max="16" width="13" customWidth="1"/>
    <col min="17" max="17" width="11.28515625" customWidth="1"/>
    <col min="18" max="18" width="13.140625" customWidth="1"/>
    <col min="19" max="19" width="43.85546875" customWidth="1"/>
    <col min="20" max="31" width="9.140625" customWidth="1"/>
  </cols>
  <sheetData>
    <row r="1" spans="1:34" ht="24" customHeight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/>
      <c r="O1" s="103"/>
    </row>
    <row r="2" spans="1:34" s="19" customFormat="1" ht="28.5">
      <c r="A2" s="36" t="s">
        <v>0</v>
      </c>
      <c r="B2" s="36" t="s">
        <v>2</v>
      </c>
      <c r="C2" s="59" t="s">
        <v>1</v>
      </c>
      <c r="D2" s="36" t="s">
        <v>10</v>
      </c>
      <c r="E2" s="36" t="s">
        <v>81</v>
      </c>
      <c r="F2" s="36" t="s">
        <v>37</v>
      </c>
      <c r="G2" s="36" t="s">
        <v>82</v>
      </c>
      <c r="H2" s="36" t="s">
        <v>215</v>
      </c>
      <c r="I2" s="36" t="s">
        <v>68</v>
      </c>
      <c r="J2" s="42" t="s">
        <v>83</v>
      </c>
      <c r="K2" s="36" t="s">
        <v>4</v>
      </c>
      <c r="L2" s="36" t="s">
        <v>5</v>
      </c>
      <c r="M2" s="36" t="s">
        <v>6</v>
      </c>
      <c r="N2" s="36" t="s">
        <v>7</v>
      </c>
      <c r="O2" s="58" t="s">
        <v>160</v>
      </c>
      <c r="P2" s="20"/>
      <c r="Q2" s="20"/>
      <c r="R2" s="20"/>
      <c r="S2" s="154" t="s">
        <v>459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38.25" customHeight="1">
      <c r="A3" s="5" t="s">
        <v>72</v>
      </c>
      <c r="B3" s="5" t="s">
        <v>108</v>
      </c>
      <c r="C3" s="4" t="s">
        <v>125</v>
      </c>
      <c r="D3" s="6">
        <v>1</v>
      </c>
      <c r="E3" s="14">
        <v>32600</v>
      </c>
      <c r="F3" s="34">
        <v>0.7</v>
      </c>
      <c r="G3" s="116">
        <f>+(E3*F3)+E3</f>
        <v>55420</v>
      </c>
      <c r="H3" s="118"/>
      <c r="I3" s="35" t="s">
        <v>71</v>
      </c>
      <c r="J3" s="43"/>
      <c r="K3" s="116"/>
      <c r="L3" s="116"/>
      <c r="M3" s="116"/>
      <c r="N3" s="60">
        <v>0</v>
      </c>
      <c r="O3" s="56"/>
      <c r="P3" s="1"/>
      <c r="Q3" s="1"/>
      <c r="R3" s="1"/>
      <c r="S3" s="191">
        <f>SUM(N3:N180)</f>
        <v>1020826.5</v>
      </c>
    </row>
    <row r="4" spans="1:34" ht="32.25" customHeight="1">
      <c r="A4" s="5" t="s">
        <v>73</v>
      </c>
      <c r="B4" s="5" t="s">
        <v>126</v>
      </c>
      <c r="C4" s="4" t="s">
        <v>127</v>
      </c>
      <c r="D4" s="6">
        <v>1</v>
      </c>
      <c r="E4" s="14">
        <v>37000</v>
      </c>
      <c r="F4" s="34">
        <v>0.76</v>
      </c>
      <c r="G4" s="16">
        <f>+(E4*F4)+E4</f>
        <v>65120</v>
      </c>
      <c r="H4" s="118"/>
      <c r="I4" s="35" t="s">
        <v>71</v>
      </c>
      <c r="J4" s="43"/>
      <c r="K4" s="116"/>
      <c r="L4" s="116"/>
      <c r="M4" s="116"/>
      <c r="N4" s="60">
        <v>0</v>
      </c>
      <c r="O4" s="56"/>
      <c r="P4" s="1"/>
      <c r="Q4" s="1"/>
      <c r="R4" s="1"/>
      <c r="S4" s="191"/>
    </row>
    <row r="5" spans="1:34" ht="31.5" customHeight="1">
      <c r="A5" s="1" t="s">
        <v>8</v>
      </c>
      <c r="B5" s="5" t="s">
        <v>99</v>
      </c>
      <c r="C5" s="4" t="s">
        <v>100</v>
      </c>
      <c r="D5" s="6">
        <v>1</v>
      </c>
      <c r="E5" s="14">
        <v>13000</v>
      </c>
      <c r="F5" s="34">
        <v>0.55000000000000004</v>
      </c>
      <c r="G5" s="116">
        <f t="shared" ref="G5:G30" si="0">+(E5*F5)+E5</f>
        <v>20150</v>
      </c>
      <c r="H5" s="118"/>
      <c r="I5" s="35" t="s">
        <v>69</v>
      </c>
      <c r="J5" s="43"/>
      <c r="K5" s="116">
        <v>10000</v>
      </c>
      <c r="L5" s="116">
        <v>10150</v>
      </c>
      <c r="M5" s="116"/>
      <c r="N5" s="60">
        <v>0</v>
      </c>
      <c r="O5" s="56"/>
      <c r="P5" s="1"/>
      <c r="Q5" s="1"/>
      <c r="R5" s="1"/>
      <c r="S5" s="191"/>
    </row>
    <row r="6" spans="1:34" ht="31.5" customHeight="1">
      <c r="A6" s="1" t="s">
        <v>8</v>
      </c>
      <c r="B6" s="5" t="s">
        <v>86</v>
      </c>
      <c r="C6" s="2" t="s">
        <v>9</v>
      </c>
      <c r="D6" s="6">
        <v>1</v>
      </c>
      <c r="E6" s="14">
        <v>32600</v>
      </c>
      <c r="F6" s="34">
        <v>0.7</v>
      </c>
      <c r="G6" s="116">
        <f t="shared" si="0"/>
        <v>55420</v>
      </c>
      <c r="H6" s="118"/>
      <c r="I6" s="35" t="s">
        <v>69</v>
      </c>
      <c r="J6" s="43"/>
      <c r="K6" s="116">
        <v>20000</v>
      </c>
      <c r="L6" s="116">
        <v>29878</v>
      </c>
      <c r="M6" s="116"/>
      <c r="N6" s="60">
        <v>0</v>
      </c>
      <c r="O6" s="56"/>
      <c r="P6" s="1"/>
      <c r="Q6" s="1"/>
      <c r="R6" s="1"/>
      <c r="S6" s="191"/>
    </row>
    <row r="7" spans="1:34" ht="30.75" customHeight="1">
      <c r="A7" s="1" t="s">
        <v>8</v>
      </c>
      <c r="B7" s="5" t="s">
        <v>104</v>
      </c>
      <c r="C7" s="4" t="s">
        <v>107</v>
      </c>
      <c r="D7" s="6">
        <v>1</v>
      </c>
      <c r="E7" s="14">
        <v>36600</v>
      </c>
      <c r="F7" s="34">
        <v>0.6</v>
      </c>
      <c r="G7" s="116">
        <f t="shared" si="0"/>
        <v>58560</v>
      </c>
      <c r="H7" s="118"/>
      <c r="I7" s="35" t="s">
        <v>69</v>
      </c>
      <c r="J7" s="43"/>
      <c r="K7" s="116">
        <v>20000</v>
      </c>
      <c r="L7" s="116">
        <v>32704</v>
      </c>
      <c r="M7" s="116"/>
      <c r="N7" s="60">
        <v>0</v>
      </c>
      <c r="O7" s="56"/>
      <c r="P7" s="1"/>
      <c r="Q7" s="1"/>
      <c r="R7" s="1"/>
      <c r="S7" s="191"/>
    </row>
    <row r="8" spans="1:34" ht="30">
      <c r="A8" s="5" t="s">
        <v>67</v>
      </c>
      <c r="B8" s="5" t="s">
        <v>118</v>
      </c>
      <c r="C8" s="4" t="s">
        <v>120</v>
      </c>
      <c r="D8" s="6">
        <v>1</v>
      </c>
      <c r="E8" s="14">
        <v>35000</v>
      </c>
      <c r="F8" s="34">
        <v>0.8</v>
      </c>
      <c r="G8" s="116">
        <f t="shared" si="0"/>
        <v>63000</v>
      </c>
      <c r="H8" s="118"/>
      <c r="I8" s="35" t="s">
        <v>69</v>
      </c>
      <c r="J8" s="43"/>
      <c r="K8" s="116">
        <v>20000</v>
      </c>
      <c r="L8" s="116">
        <v>20000</v>
      </c>
      <c r="M8" s="116">
        <v>22370</v>
      </c>
      <c r="N8" s="60">
        <v>0</v>
      </c>
      <c r="O8" s="56"/>
      <c r="P8" s="1"/>
      <c r="Q8" s="1"/>
      <c r="R8" s="1"/>
      <c r="S8" s="191"/>
    </row>
    <row r="9" spans="1:34" ht="30">
      <c r="A9" s="5" t="s">
        <v>74</v>
      </c>
      <c r="B9" s="5" t="s">
        <v>128</v>
      </c>
      <c r="C9" s="4" t="s">
        <v>75</v>
      </c>
      <c r="D9" s="6">
        <v>1</v>
      </c>
      <c r="E9" s="14">
        <v>68600</v>
      </c>
      <c r="F9" s="34">
        <v>0.46</v>
      </c>
      <c r="G9" s="116">
        <f t="shared" si="0"/>
        <v>100156</v>
      </c>
      <c r="H9" s="118"/>
      <c r="I9" s="35" t="s">
        <v>71</v>
      </c>
      <c r="J9" s="43"/>
      <c r="K9" s="139">
        <f>G9</f>
        <v>100156</v>
      </c>
      <c r="L9" s="116"/>
      <c r="M9" s="116"/>
      <c r="N9" s="60">
        <v>0</v>
      </c>
      <c r="O9" s="56"/>
      <c r="P9" s="1"/>
      <c r="Q9" s="1"/>
      <c r="R9" s="1"/>
      <c r="S9" s="191"/>
    </row>
    <row r="10" spans="1:34" ht="30">
      <c r="A10" s="5" t="s">
        <v>70</v>
      </c>
      <c r="B10" s="5" t="s">
        <v>123</v>
      </c>
      <c r="C10" s="4" t="s">
        <v>124</v>
      </c>
      <c r="D10" s="6">
        <v>1</v>
      </c>
      <c r="E10" s="14">
        <v>36600</v>
      </c>
      <c r="F10" s="34">
        <v>0.57999999999999996</v>
      </c>
      <c r="G10" s="116">
        <f t="shared" si="0"/>
        <v>57828</v>
      </c>
      <c r="H10" s="118"/>
      <c r="I10" s="35" t="s">
        <v>71</v>
      </c>
      <c r="J10" s="43"/>
      <c r="K10" s="139">
        <f t="shared" ref="K10:K14" si="1">G10</f>
        <v>57828</v>
      </c>
      <c r="L10" s="116"/>
      <c r="M10" s="116"/>
      <c r="N10" s="60">
        <v>0</v>
      </c>
      <c r="O10" s="56"/>
      <c r="P10" s="1"/>
      <c r="Q10" s="1"/>
      <c r="R10" s="1"/>
      <c r="S10" s="191"/>
    </row>
    <row r="11" spans="1:34">
      <c r="A11" s="5" t="s">
        <v>76</v>
      </c>
      <c r="B11" s="5" t="s">
        <v>130</v>
      </c>
      <c r="C11" s="4" t="s">
        <v>77</v>
      </c>
      <c r="D11" s="6">
        <v>1</v>
      </c>
      <c r="E11" s="14">
        <v>33000</v>
      </c>
      <c r="F11" s="34">
        <v>0.67</v>
      </c>
      <c r="G11" s="116">
        <f t="shared" si="0"/>
        <v>55110</v>
      </c>
      <c r="H11" s="118"/>
      <c r="I11" s="35" t="s">
        <v>71</v>
      </c>
      <c r="J11" s="43"/>
      <c r="K11" s="139">
        <f t="shared" si="1"/>
        <v>55110</v>
      </c>
      <c r="L11" s="116"/>
      <c r="M11" s="116"/>
      <c r="N11" s="60">
        <v>0</v>
      </c>
      <c r="O11" s="56"/>
      <c r="P11" s="1"/>
      <c r="Q11" s="1"/>
      <c r="R11" s="1"/>
      <c r="S11" s="191"/>
    </row>
    <row r="12" spans="1:34" s="1" customFormat="1" ht="30.75" customHeight="1">
      <c r="A12" s="5" t="s">
        <v>162</v>
      </c>
      <c r="B12" s="5" t="s">
        <v>114</v>
      </c>
      <c r="C12" s="4" t="s">
        <v>66</v>
      </c>
      <c r="D12" s="6">
        <v>1</v>
      </c>
      <c r="E12" s="14">
        <v>33600</v>
      </c>
      <c r="F12" s="34">
        <v>0.71</v>
      </c>
      <c r="G12" s="116">
        <f>+(E12*F12)+E12</f>
        <v>57456</v>
      </c>
      <c r="H12" s="118"/>
      <c r="I12" s="35" t="s">
        <v>69</v>
      </c>
      <c r="J12" s="43"/>
      <c r="K12" s="139">
        <f t="shared" si="1"/>
        <v>57456</v>
      </c>
      <c r="L12" s="116"/>
      <c r="M12" s="116"/>
      <c r="N12" s="60">
        <v>0</v>
      </c>
      <c r="O12" s="56"/>
    </row>
    <row r="13" spans="1:34" ht="38.25" customHeight="1">
      <c r="A13" s="5" t="s">
        <v>78</v>
      </c>
      <c r="B13" s="5" t="s">
        <v>99</v>
      </c>
      <c r="C13" s="4" t="s">
        <v>100</v>
      </c>
      <c r="D13" s="6">
        <v>1</v>
      </c>
      <c r="E13" s="14">
        <v>10000</v>
      </c>
      <c r="F13" s="34">
        <v>0.7</v>
      </c>
      <c r="G13" s="116">
        <v>20000</v>
      </c>
      <c r="H13" s="118"/>
      <c r="I13" s="35" t="s">
        <v>71</v>
      </c>
      <c r="J13" s="43"/>
      <c r="K13" s="139">
        <f t="shared" si="1"/>
        <v>20000</v>
      </c>
      <c r="L13" s="116"/>
      <c r="M13" s="116"/>
      <c r="N13" s="60">
        <v>0</v>
      </c>
      <c r="O13" s="56"/>
      <c r="P13" s="1"/>
      <c r="Q13" s="1"/>
      <c r="R13" s="1"/>
    </row>
    <row r="14" spans="1:34" ht="30">
      <c r="A14" s="5" t="s">
        <v>78</v>
      </c>
      <c r="B14" s="5" t="s">
        <v>101</v>
      </c>
      <c r="C14" s="4" t="s">
        <v>102</v>
      </c>
      <c r="D14" s="6">
        <v>1</v>
      </c>
      <c r="E14" s="14">
        <v>15000</v>
      </c>
      <c r="F14" s="34">
        <v>0.8</v>
      </c>
      <c r="G14" s="116">
        <f t="shared" si="0"/>
        <v>27000</v>
      </c>
      <c r="H14" s="118"/>
      <c r="I14" s="35" t="s">
        <v>71</v>
      </c>
      <c r="J14" s="43"/>
      <c r="K14" s="139">
        <f t="shared" si="1"/>
        <v>27000</v>
      </c>
      <c r="L14" s="116"/>
      <c r="M14" s="116"/>
      <c r="N14" s="60">
        <v>0</v>
      </c>
      <c r="O14" s="56"/>
      <c r="P14" s="1"/>
      <c r="Q14" s="1"/>
      <c r="R14" s="1"/>
    </row>
    <row r="15" spans="1:34" ht="26.25" customHeight="1">
      <c r="A15" s="5" t="s">
        <v>79</v>
      </c>
      <c r="B15" s="5" t="s">
        <v>133</v>
      </c>
      <c r="C15" s="4" t="s">
        <v>134</v>
      </c>
      <c r="D15" s="6">
        <v>1</v>
      </c>
      <c r="E15" s="14">
        <v>30600</v>
      </c>
      <c r="F15" s="34">
        <v>0.8</v>
      </c>
      <c r="G15" s="116">
        <f t="shared" si="0"/>
        <v>55080</v>
      </c>
      <c r="H15" s="118"/>
      <c r="I15" s="35" t="s">
        <v>69</v>
      </c>
      <c r="J15" s="43"/>
      <c r="K15" s="116">
        <v>25500</v>
      </c>
      <c r="L15" s="116">
        <v>24072</v>
      </c>
      <c r="M15" s="116"/>
      <c r="N15" s="60">
        <v>0</v>
      </c>
      <c r="O15" s="56"/>
      <c r="P15" s="1"/>
      <c r="Q15" s="1"/>
      <c r="R15" s="1"/>
    </row>
    <row r="16" spans="1:34" ht="30">
      <c r="A16" s="5" t="s">
        <v>79</v>
      </c>
      <c r="B16" s="5" t="s">
        <v>117</v>
      </c>
      <c r="C16" s="4" t="s">
        <v>137</v>
      </c>
      <c r="D16" s="6">
        <v>1</v>
      </c>
      <c r="E16" s="14">
        <v>18600</v>
      </c>
      <c r="F16" s="34">
        <v>0.92</v>
      </c>
      <c r="G16" s="116">
        <f t="shared" si="0"/>
        <v>35712</v>
      </c>
      <c r="H16" s="118"/>
      <c r="I16" s="35" t="s">
        <v>69</v>
      </c>
      <c r="J16" s="43"/>
      <c r="K16" s="116">
        <v>15000</v>
      </c>
      <c r="L16" s="116">
        <v>17141</v>
      </c>
      <c r="M16" s="116"/>
      <c r="N16" s="60">
        <v>0</v>
      </c>
      <c r="O16" s="56"/>
      <c r="P16" s="1"/>
      <c r="Q16" s="1"/>
      <c r="R16" s="1"/>
      <c r="S16" s="176">
        <f>S3</f>
        <v>1020826.5</v>
      </c>
    </row>
    <row r="17" spans="1:18" ht="39.75" customHeight="1">
      <c r="A17" s="5" t="s">
        <v>150</v>
      </c>
      <c r="B17" s="5" t="s">
        <v>151</v>
      </c>
      <c r="C17" s="4" t="s">
        <v>152</v>
      </c>
      <c r="D17" s="6">
        <v>1</v>
      </c>
      <c r="E17" s="14">
        <v>32600</v>
      </c>
      <c r="F17" s="34">
        <v>0.71</v>
      </c>
      <c r="G17" s="116">
        <f>+(E17*F17)+E17</f>
        <v>55746</v>
      </c>
      <c r="H17" s="118"/>
      <c r="I17" s="35" t="s">
        <v>69</v>
      </c>
      <c r="J17" s="43"/>
      <c r="K17" s="116">
        <v>30000</v>
      </c>
      <c r="L17" s="116">
        <v>10000</v>
      </c>
      <c r="M17" s="116">
        <v>10171</v>
      </c>
      <c r="N17" s="60">
        <v>0</v>
      </c>
      <c r="O17" s="56"/>
      <c r="P17" s="1"/>
      <c r="Q17" s="1"/>
      <c r="R17" s="1"/>
    </row>
    <row r="18" spans="1:18" ht="31.5" customHeight="1">
      <c r="A18" s="5" t="s">
        <v>65</v>
      </c>
      <c r="B18" s="5" t="s">
        <v>108</v>
      </c>
      <c r="C18" s="4" t="s">
        <v>109</v>
      </c>
      <c r="D18" s="6">
        <v>1</v>
      </c>
      <c r="E18" s="14">
        <v>33600</v>
      </c>
      <c r="F18" s="34">
        <v>0.6</v>
      </c>
      <c r="G18" s="116">
        <f t="shared" si="0"/>
        <v>53760</v>
      </c>
      <c r="H18" s="118"/>
      <c r="I18" s="35" t="s">
        <v>69</v>
      </c>
      <c r="J18" s="43"/>
      <c r="K18" s="116">
        <v>49500</v>
      </c>
      <c r="L18" s="116"/>
      <c r="M18" s="116"/>
      <c r="N18" s="60">
        <v>0</v>
      </c>
      <c r="O18" s="78"/>
      <c r="P18" s="1"/>
      <c r="Q18" s="1"/>
      <c r="R18" s="1"/>
    </row>
    <row r="19" spans="1:18" ht="27" customHeight="1">
      <c r="A19" s="1" t="s">
        <v>65</v>
      </c>
      <c r="B19" s="53" t="s">
        <v>155</v>
      </c>
      <c r="C19" s="2" t="s">
        <v>154</v>
      </c>
      <c r="D19" s="6">
        <v>1</v>
      </c>
      <c r="E19" s="14">
        <v>28600</v>
      </c>
      <c r="F19" s="34">
        <v>0.56000000000000005</v>
      </c>
      <c r="G19" s="116">
        <v>50000</v>
      </c>
      <c r="H19" s="118"/>
      <c r="I19" s="35" t="s">
        <v>69</v>
      </c>
      <c r="J19" s="43"/>
      <c r="K19" s="116">
        <v>500</v>
      </c>
      <c r="L19" s="116">
        <v>40000</v>
      </c>
      <c r="M19" s="116">
        <v>4500</v>
      </c>
      <c r="N19" s="60">
        <v>0</v>
      </c>
      <c r="O19" s="56"/>
      <c r="P19" s="1"/>
      <c r="Q19" s="1"/>
      <c r="R19" s="1"/>
    </row>
    <row r="20" spans="1:18" ht="42.75" customHeight="1">
      <c r="A20" s="1" t="s">
        <v>161</v>
      </c>
      <c r="B20" s="5" t="s">
        <v>28</v>
      </c>
      <c r="C20" s="4" t="s">
        <v>50</v>
      </c>
      <c r="D20" s="6">
        <v>1</v>
      </c>
      <c r="E20" s="14">
        <v>40000</v>
      </c>
      <c r="F20" s="34">
        <v>0.61</v>
      </c>
      <c r="G20" s="116">
        <f t="shared" si="0"/>
        <v>64400</v>
      </c>
      <c r="H20" s="118"/>
      <c r="I20" s="35" t="s">
        <v>71</v>
      </c>
      <c r="J20" s="43"/>
      <c r="K20" s="116"/>
      <c r="L20" s="116"/>
      <c r="M20" s="116"/>
      <c r="N20" s="60">
        <v>0</v>
      </c>
      <c r="O20" s="56"/>
      <c r="P20" s="1"/>
      <c r="Q20" s="1"/>
      <c r="R20" s="1"/>
    </row>
    <row r="21" spans="1:18" ht="31.5" customHeight="1">
      <c r="A21" s="1" t="s">
        <v>163</v>
      </c>
      <c r="B21" s="5" t="s">
        <v>30</v>
      </c>
      <c r="C21" s="4" t="s">
        <v>29</v>
      </c>
      <c r="D21" s="6">
        <v>1</v>
      </c>
      <c r="E21" s="14">
        <v>34000</v>
      </c>
      <c r="F21" s="34">
        <v>0.7</v>
      </c>
      <c r="G21" s="116">
        <f t="shared" si="0"/>
        <v>57800</v>
      </c>
      <c r="H21" s="118"/>
      <c r="I21" s="35" t="s">
        <v>69</v>
      </c>
      <c r="J21" s="43"/>
      <c r="K21" s="116">
        <v>57800</v>
      </c>
      <c r="L21" s="116"/>
      <c r="M21" s="116"/>
      <c r="N21" s="60">
        <v>0</v>
      </c>
      <c r="O21" s="56"/>
      <c r="P21" s="1"/>
      <c r="Q21" s="1"/>
      <c r="R21" s="1"/>
    </row>
    <row r="22" spans="1:18" ht="38.25" customHeight="1">
      <c r="A22" s="5" t="s">
        <v>182</v>
      </c>
      <c r="B22" s="5" t="s">
        <v>179</v>
      </c>
      <c r="C22" s="4" t="s">
        <v>180</v>
      </c>
      <c r="D22" s="6">
        <v>1</v>
      </c>
      <c r="E22" s="14">
        <v>45000</v>
      </c>
      <c r="F22" s="34">
        <v>0.67</v>
      </c>
      <c r="G22" s="116">
        <f t="shared" si="0"/>
        <v>75150</v>
      </c>
      <c r="H22" s="118"/>
      <c r="I22" s="35" t="s">
        <v>69</v>
      </c>
      <c r="J22" s="43"/>
      <c r="K22" s="116">
        <v>75150</v>
      </c>
      <c r="L22" s="116"/>
      <c r="M22" s="116"/>
      <c r="N22" s="60">
        <v>0</v>
      </c>
      <c r="O22" s="56"/>
      <c r="P22" s="1"/>
      <c r="Q22" s="1"/>
      <c r="R22" s="1"/>
    </row>
    <row r="23" spans="1:18" s="1" customFormat="1" ht="38.25" customHeight="1">
      <c r="A23" s="5" t="s">
        <v>186</v>
      </c>
      <c r="B23" s="5" t="s">
        <v>183</v>
      </c>
      <c r="C23" s="4" t="s">
        <v>185</v>
      </c>
      <c r="D23" s="6">
        <v>1</v>
      </c>
      <c r="E23" s="14">
        <v>37000</v>
      </c>
      <c r="F23" s="34">
        <v>0.63</v>
      </c>
      <c r="G23" s="116">
        <f t="shared" si="0"/>
        <v>60310</v>
      </c>
      <c r="H23" s="118"/>
      <c r="I23" s="35" t="s">
        <v>69</v>
      </c>
      <c r="J23" s="43"/>
      <c r="K23" s="116">
        <v>60310</v>
      </c>
      <c r="L23" s="116"/>
      <c r="M23" s="116"/>
      <c r="N23" s="60">
        <v>0</v>
      </c>
      <c r="O23" s="56"/>
    </row>
    <row r="24" spans="1:18" s="1" customFormat="1" ht="31.5" customHeight="1">
      <c r="A24" s="5" t="s">
        <v>193</v>
      </c>
      <c r="B24" s="5" t="s">
        <v>189</v>
      </c>
      <c r="C24" s="4" t="s">
        <v>191</v>
      </c>
      <c r="D24" s="6">
        <v>1</v>
      </c>
      <c r="E24" s="14">
        <v>37000</v>
      </c>
      <c r="F24" s="34">
        <v>0.76</v>
      </c>
      <c r="G24" s="116">
        <f t="shared" si="0"/>
        <v>65120</v>
      </c>
      <c r="H24" s="118"/>
      <c r="I24" s="35" t="s">
        <v>69</v>
      </c>
      <c r="J24" s="43"/>
      <c r="K24" s="116">
        <v>74888</v>
      </c>
      <c r="L24" s="116"/>
      <c r="M24" s="116"/>
      <c r="N24" s="60">
        <v>0</v>
      </c>
      <c r="O24" s="56"/>
    </row>
    <row r="25" spans="1:18" s="1" customFormat="1" ht="47.25" customHeight="1">
      <c r="A25" s="5" t="s">
        <v>194</v>
      </c>
      <c r="B25" s="1" t="s">
        <v>138</v>
      </c>
      <c r="C25" s="4" t="s">
        <v>195</v>
      </c>
      <c r="D25" s="6">
        <v>1</v>
      </c>
      <c r="E25" s="14"/>
      <c r="F25" s="34">
        <v>0</v>
      </c>
      <c r="G25" s="116">
        <v>30000</v>
      </c>
      <c r="H25" s="118"/>
      <c r="I25" s="35" t="s">
        <v>69</v>
      </c>
      <c r="J25" s="43"/>
      <c r="K25" s="116">
        <v>5000</v>
      </c>
      <c r="L25" s="116">
        <v>20000</v>
      </c>
      <c r="M25" s="116">
        <v>5000</v>
      </c>
      <c r="N25" s="60">
        <f t="shared" ref="N25:N27" si="2">(G25)-K25-L25-M25</f>
        <v>0</v>
      </c>
      <c r="O25" s="56"/>
    </row>
    <row r="26" spans="1:18" s="1" customFormat="1" ht="38.25" customHeight="1">
      <c r="A26" s="1" t="s">
        <v>196</v>
      </c>
      <c r="B26" s="71" t="s">
        <v>56</v>
      </c>
      <c r="C26" s="4" t="s">
        <v>57</v>
      </c>
      <c r="D26" s="6">
        <v>1</v>
      </c>
      <c r="E26" s="14">
        <v>33000</v>
      </c>
      <c r="F26" s="34">
        <v>0.95</v>
      </c>
      <c r="G26" s="116">
        <v>59000</v>
      </c>
      <c r="H26" s="118"/>
      <c r="I26" s="35" t="s">
        <v>69</v>
      </c>
      <c r="J26" s="43"/>
      <c r="K26" s="116">
        <v>50000</v>
      </c>
      <c r="L26" s="116">
        <v>9000</v>
      </c>
      <c r="M26" s="116"/>
      <c r="N26" s="60">
        <f t="shared" si="2"/>
        <v>0</v>
      </c>
      <c r="O26" s="56"/>
    </row>
    <row r="27" spans="1:18" s="1" customFormat="1" ht="30">
      <c r="A27" s="1" t="s">
        <v>197</v>
      </c>
      <c r="B27" s="71" t="s">
        <v>27</v>
      </c>
      <c r="C27" s="4" t="s">
        <v>32</v>
      </c>
      <c r="D27" s="6">
        <v>1</v>
      </c>
      <c r="E27" s="14">
        <v>34000</v>
      </c>
      <c r="F27" s="34">
        <v>0.85</v>
      </c>
      <c r="G27" s="116">
        <f t="shared" si="0"/>
        <v>62900</v>
      </c>
      <c r="H27" s="118"/>
      <c r="I27" s="35" t="s">
        <v>69</v>
      </c>
      <c r="J27" s="43"/>
      <c r="K27" s="116">
        <v>30000</v>
      </c>
      <c r="L27" s="116">
        <v>32900</v>
      </c>
      <c r="M27" s="116"/>
      <c r="N27" s="60">
        <f t="shared" si="2"/>
        <v>0</v>
      </c>
      <c r="O27" s="56"/>
    </row>
    <row r="28" spans="1:18" s="1" customFormat="1" ht="36" customHeight="1">
      <c r="A28" s="1" t="s">
        <v>198</v>
      </c>
      <c r="B28" s="75" t="s">
        <v>213</v>
      </c>
      <c r="C28" s="50" t="s">
        <v>199</v>
      </c>
      <c r="D28" s="6">
        <v>1</v>
      </c>
      <c r="E28" s="14">
        <v>37000</v>
      </c>
      <c r="F28" s="34">
        <v>0.76</v>
      </c>
      <c r="G28" s="116">
        <f>+(E28*F28)+E28</f>
        <v>65120</v>
      </c>
      <c r="H28" s="118"/>
      <c r="I28" s="35" t="s">
        <v>69</v>
      </c>
      <c r="J28" s="43"/>
      <c r="K28" s="116">
        <v>28000</v>
      </c>
      <c r="L28" s="116">
        <v>30000</v>
      </c>
      <c r="M28" s="116">
        <v>7120</v>
      </c>
      <c r="N28" s="60">
        <f t="shared" ref="N28:N30" si="3">(G28)-K28-L28-M28</f>
        <v>0</v>
      </c>
      <c r="O28" s="56"/>
    </row>
    <row r="29" spans="1:18" s="1" customFormat="1" ht="42.75" customHeight="1">
      <c r="A29" s="1" t="s">
        <v>200</v>
      </c>
      <c r="B29" s="1" t="s">
        <v>214</v>
      </c>
      <c r="C29" s="2" t="s">
        <v>201</v>
      </c>
      <c r="D29" s="6">
        <v>1</v>
      </c>
      <c r="E29" s="74">
        <v>11000</v>
      </c>
      <c r="F29" s="34">
        <v>0.95</v>
      </c>
      <c r="G29" s="116">
        <f t="shared" si="0"/>
        <v>21450</v>
      </c>
      <c r="H29" s="118"/>
      <c r="I29" s="35" t="s">
        <v>69</v>
      </c>
      <c r="J29" s="43"/>
      <c r="K29" s="116">
        <v>24668</v>
      </c>
      <c r="L29" s="116"/>
      <c r="M29" s="116"/>
      <c r="N29" s="60">
        <v>0</v>
      </c>
      <c r="O29" s="56"/>
    </row>
    <row r="30" spans="1:18" s="1" customFormat="1" ht="31.5" customHeight="1">
      <c r="A30" s="72" t="s">
        <v>202</v>
      </c>
      <c r="B30" s="85" t="s">
        <v>241</v>
      </c>
      <c r="C30" s="4" t="s">
        <v>204</v>
      </c>
      <c r="D30" s="6">
        <v>1</v>
      </c>
      <c r="E30" s="73">
        <v>16500</v>
      </c>
      <c r="F30" s="34">
        <v>0.94</v>
      </c>
      <c r="G30" s="116">
        <f t="shared" si="0"/>
        <v>32010</v>
      </c>
      <c r="H30" s="118"/>
      <c r="I30" s="35" t="s">
        <v>69</v>
      </c>
      <c r="J30" s="43"/>
      <c r="K30" s="116">
        <v>19000</v>
      </c>
      <c r="L30" s="116">
        <v>13010</v>
      </c>
      <c r="M30" s="116"/>
      <c r="N30" s="60">
        <f t="shared" si="3"/>
        <v>0</v>
      </c>
      <c r="O30" s="56"/>
    </row>
    <row r="31" spans="1:18" s="1" customFormat="1" ht="36.75" customHeight="1">
      <c r="A31" s="72" t="s">
        <v>65</v>
      </c>
      <c r="B31" s="85" t="s">
        <v>243</v>
      </c>
      <c r="C31" s="4" t="s">
        <v>203</v>
      </c>
      <c r="D31" s="6">
        <v>1</v>
      </c>
      <c r="E31" s="73">
        <v>6800</v>
      </c>
      <c r="F31" s="34">
        <v>0.92</v>
      </c>
      <c r="G31" s="116">
        <f t="shared" ref="G31:G62" si="4">+(E31*F31)+E31</f>
        <v>13056</v>
      </c>
      <c r="H31" s="118"/>
      <c r="I31" s="35" t="s">
        <v>69</v>
      </c>
      <c r="J31" s="43"/>
      <c r="K31" s="116">
        <v>15014</v>
      </c>
      <c r="L31" s="116"/>
      <c r="M31" s="116"/>
      <c r="N31" s="60">
        <v>0</v>
      </c>
      <c r="O31" s="56"/>
    </row>
    <row r="32" spans="1:18" s="1" customFormat="1" ht="35.25" customHeight="1">
      <c r="A32" s="72" t="s">
        <v>8</v>
      </c>
      <c r="B32" s="85" t="s">
        <v>246</v>
      </c>
      <c r="C32" s="4" t="s">
        <v>205</v>
      </c>
      <c r="D32" s="6">
        <v>1</v>
      </c>
      <c r="E32" s="73">
        <v>22500</v>
      </c>
      <c r="F32" s="34">
        <v>0.93</v>
      </c>
      <c r="G32" s="116">
        <f t="shared" si="4"/>
        <v>43425</v>
      </c>
      <c r="H32" s="118"/>
      <c r="I32" s="35" t="s">
        <v>69</v>
      </c>
      <c r="J32" s="43"/>
      <c r="K32" s="116">
        <v>49939</v>
      </c>
      <c r="L32" s="116"/>
      <c r="M32" s="116"/>
      <c r="N32" s="60">
        <v>0</v>
      </c>
      <c r="O32" s="56"/>
    </row>
    <row r="33" spans="1:19" s="1" customFormat="1" ht="39" customHeight="1">
      <c r="A33" s="1" t="s">
        <v>65</v>
      </c>
      <c r="B33" s="105" t="s">
        <v>110</v>
      </c>
      <c r="C33" s="4" t="s">
        <v>111</v>
      </c>
      <c r="D33" s="6">
        <v>1</v>
      </c>
      <c r="E33" s="73">
        <v>14500</v>
      </c>
      <c r="F33" s="34">
        <v>0.68</v>
      </c>
      <c r="G33" s="116">
        <f t="shared" si="4"/>
        <v>24360</v>
      </c>
      <c r="H33" s="118"/>
      <c r="I33" s="35" t="s">
        <v>69</v>
      </c>
      <c r="J33" s="43"/>
      <c r="K33" s="116">
        <v>20000</v>
      </c>
      <c r="L33" s="116">
        <v>8014</v>
      </c>
      <c r="M33" s="116"/>
      <c r="N33" s="60">
        <v>0</v>
      </c>
      <c r="O33" s="56"/>
    </row>
    <row r="34" spans="1:19" s="1" customFormat="1" ht="29.25" customHeight="1">
      <c r="A34" s="1" t="s">
        <v>206</v>
      </c>
      <c r="B34" s="85" t="s">
        <v>168</v>
      </c>
      <c r="C34" s="2" t="s">
        <v>207</v>
      </c>
      <c r="D34" s="6">
        <v>1</v>
      </c>
      <c r="E34" s="73">
        <v>36700</v>
      </c>
      <c r="F34" s="34">
        <v>0.69</v>
      </c>
      <c r="G34" s="116">
        <f t="shared" si="4"/>
        <v>62023</v>
      </c>
      <c r="H34" s="118"/>
      <c r="I34" s="35" t="s">
        <v>71</v>
      </c>
      <c r="J34" s="43"/>
      <c r="K34" s="116">
        <v>62023</v>
      </c>
      <c r="L34" s="116"/>
      <c r="M34" s="116"/>
      <c r="N34" s="60">
        <f t="shared" ref="N34:N40" si="5">(G34)-K34-L34-M34</f>
        <v>0</v>
      </c>
      <c r="O34" s="79"/>
    </row>
    <row r="35" spans="1:19" ht="36.75" customHeight="1">
      <c r="A35" s="1" t="s">
        <v>208</v>
      </c>
      <c r="B35" s="85" t="s">
        <v>219</v>
      </c>
      <c r="C35" s="2" t="s">
        <v>209</v>
      </c>
      <c r="D35" s="6">
        <v>1</v>
      </c>
      <c r="E35" s="73">
        <v>66650</v>
      </c>
      <c r="F35" s="34">
        <v>0.73</v>
      </c>
      <c r="G35" s="116">
        <f t="shared" si="4"/>
        <v>115304.5</v>
      </c>
      <c r="H35" s="118"/>
      <c r="I35" s="35" t="s">
        <v>69</v>
      </c>
      <c r="J35" s="43"/>
      <c r="K35" s="116">
        <v>30000</v>
      </c>
      <c r="L35" s="116">
        <v>50000</v>
      </c>
      <c r="M35" s="116">
        <v>35305</v>
      </c>
      <c r="N35" s="60">
        <v>0</v>
      </c>
      <c r="O35" s="56"/>
      <c r="P35" s="1"/>
      <c r="Q35" s="1"/>
      <c r="R35" s="1"/>
      <c r="S35" s="1"/>
    </row>
    <row r="36" spans="1:19" ht="32.25" customHeight="1">
      <c r="A36" s="1" t="s">
        <v>210</v>
      </c>
      <c r="B36" s="85" t="s">
        <v>123</v>
      </c>
      <c r="C36" s="2" t="s">
        <v>211</v>
      </c>
      <c r="D36" s="6">
        <v>1</v>
      </c>
      <c r="E36" s="73"/>
      <c r="F36" s="34">
        <v>0</v>
      </c>
      <c r="G36" s="116">
        <v>30000</v>
      </c>
      <c r="H36" s="118"/>
      <c r="I36" s="35" t="s">
        <v>69</v>
      </c>
      <c r="J36" s="43"/>
      <c r="K36" s="116">
        <v>10000</v>
      </c>
      <c r="L36" s="116">
        <v>10000</v>
      </c>
      <c r="M36" s="116">
        <v>10000</v>
      </c>
      <c r="N36" s="60">
        <f t="shared" si="5"/>
        <v>0</v>
      </c>
      <c r="O36" s="56"/>
      <c r="P36" s="1"/>
      <c r="Q36" s="1"/>
      <c r="R36" s="1"/>
      <c r="S36" s="1"/>
    </row>
    <row r="37" spans="1:19" ht="34.5" customHeight="1">
      <c r="A37" s="1" t="s">
        <v>212</v>
      </c>
      <c r="B37" s="85" t="s">
        <v>250</v>
      </c>
      <c r="C37" s="2" t="s">
        <v>207</v>
      </c>
      <c r="D37" s="6">
        <v>1</v>
      </c>
      <c r="E37" s="73">
        <v>37000</v>
      </c>
      <c r="F37" s="34">
        <v>0.36</v>
      </c>
      <c r="G37" s="116">
        <f t="shared" si="4"/>
        <v>50320</v>
      </c>
      <c r="H37" s="118"/>
      <c r="I37" s="35" t="s">
        <v>69</v>
      </c>
      <c r="J37" s="43"/>
      <c r="K37" s="116">
        <v>50320</v>
      </c>
      <c r="L37" s="116"/>
      <c r="M37" s="116"/>
      <c r="N37" s="60">
        <f t="shared" si="5"/>
        <v>0</v>
      </c>
      <c r="O37" s="56"/>
      <c r="P37" s="1"/>
      <c r="Q37" s="1"/>
      <c r="R37" s="1"/>
      <c r="S37" s="1"/>
    </row>
    <row r="38" spans="1:19" s="1" customFormat="1" ht="40.5" customHeight="1">
      <c r="A38" s="85" t="s">
        <v>242</v>
      </c>
      <c r="B38" s="85" t="s">
        <v>233</v>
      </c>
      <c r="C38" s="4" t="s">
        <v>234</v>
      </c>
      <c r="D38" s="6">
        <v>1</v>
      </c>
      <c r="E38" s="73">
        <v>35000</v>
      </c>
      <c r="F38" s="34">
        <v>0.86</v>
      </c>
      <c r="G38" s="116">
        <f t="shared" si="4"/>
        <v>65100</v>
      </c>
      <c r="H38" s="118"/>
      <c r="I38" s="35" t="s">
        <v>71</v>
      </c>
      <c r="J38" s="43"/>
      <c r="K38" s="116">
        <v>65100</v>
      </c>
      <c r="L38" s="116"/>
      <c r="M38" s="116"/>
      <c r="N38" s="60">
        <f t="shared" si="5"/>
        <v>0</v>
      </c>
      <c r="O38" s="97"/>
    </row>
    <row r="39" spans="1:19" s="1" customFormat="1" ht="35.25" customHeight="1">
      <c r="A39" s="85" t="s">
        <v>65</v>
      </c>
      <c r="B39" s="1" t="s">
        <v>273</v>
      </c>
      <c r="C39" s="4" t="s">
        <v>251</v>
      </c>
      <c r="D39" s="6">
        <v>1</v>
      </c>
      <c r="E39" s="73">
        <v>9000</v>
      </c>
      <c r="F39" s="34">
        <v>0.74</v>
      </c>
      <c r="G39" s="116">
        <f t="shared" si="4"/>
        <v>15660</v>
      </c>
      <c r="H39" s="118"/>
      <c r="I39" s="35" t="s">
        <v>69</v>
      </c>
      <c r="J39" s="43"/>
      <c r="K39" s="116">
        <v>18009</v>
      </c>
      <c r="L39" s="116"/>
      <c r="M39" s="116"/>
      <c r="N39" s="60">
        <v>0</v>
      </c>
      <c r="O39" s="97"/>
    </row>
    <row r="40" spans="1:19" s="1" customFormat="1" ht="45" customHeight="1">
      <c r="A40" s="85" t="s">
        <v>255</v>
      </c>
      <c r="B40" s="85" t="s">
        <v>252</v>
      </c>
      <c r="C40" s="4" t="s">
        <v>254</v>
      </c>
      <c r="D40" s="6">
        <v>1</v>
      </c>
      <c r="E40" s="73">
        <v>40000</v>
      </c>
      <c r="F40" s="34">
        <v>0.75</v>
      </c>
      <c r="G40" s="116">
        <f t="shared" si="4"/>
        <v>70000</v>
      </c>
      <c r="H40" s="118"/>
      <c r="I40" s="35" t="s">
        <v>69</v>
      </c>
      <c r="J40" s="43"/>
      <c r="K40" s="116">
        <v>30000</v>
      </c>
      <c r="L40" s="116">
        <v>30000</v>
      </c>
      <c r="M40" s="116">
        <v>10000</v>
      </c>
      <c r="N40" s="60">
        <f t="shared" si="5"/>
        <v>0</v>
      </c>
      <c r="O40" s="97"/>
    </row>
    <row r="41" spans="1:19" s="1" customFormat="1" ht="49.5" customHeight="1">
      <c r="A41" s="85" t="s">
        <v>193</v>
      </c>
      <c r="B41" s="66" t="s">
        <v>44</v>
      </c>
      <c r="C41" s="4" t="s">
        <v>49</v>
      </c>
      <c r="D41" s="6">
        <v>1</v>
      </c>
      <c r="E41" s="73">
        <v>34000</v>
      </c>
      <c r="F41" s="34">
        <v>0.91</v>
      </c>
      <c r="G41" s="116">
        <f t="shared" si="4"/>
        <v>64940</v>
      </c>
      <c r="H41" s="118"/>
      <c r="I41" s="35" t="s">
        <v>69</v>
      </c>
      <c r="J41" s="43"/>
      <c r="K41" s="116">
        <v>64940</v>
      </c>
      <c r="L41" s="116"/>
      <c r="M41" s="116"/>
      <c r="N41" s="60">
        <f t="shared" ref="N41:N42" si="6">(G41)-K41-L41-M41</f>
        <v>0</v>
      </c>
      <c r="O41" s="97"/>
    </row>
    <row r="42" spans="1:19" s="1" customFormat="1" ht="36" customHeight="1">
      <c r="A42" s="1" t="s">
        <v>196</v>
      </c>
      <c r="B42" s="86" t="s">
        <v>108</v>
      </c>
      <c r="C42" s="4" t="s">
        <v>175</v>
      </c>
      <c r="D42" s="6">
        <v>1</v>
      </c>
      <c r="E42" s="73">
        <v>31000</v>
      </c>
      <c r="F42" s="34">
        <v>0.8</v>
      </c>
      <c r="G42" s="116">
        <f t="shared" si="4"/>
        <v>55800</v>
      </c>
      <c r="H42" s="118"/>
      <c r="I42" s="35" t="s">
        <v>69</v>
      </c>
      <c r="J42" s="43"/>
      <c r="K42" s="116">
        <v>25000</v>
      </c>
      <c r="L42" s="116">
        <v>30800</v>
      </c>
      <c r="M42" s="116"/>
      <c r="N42" s="60">
        <f t="shared" si="6"/>
        <v>0</v>
      </c>
      <c r="O42" s="97"/>
    </row>
    <row r="43" spans="1:19" s="1" customFormat="1" ht="38.25" customHeight="1">
      <c r="A43" s="123" t="s">
        <v>349</v>
      </c>
      <c r="B43" s="4" t="s">
        <v>39</v>
      </c>
      <c r="C43" s="4" t="s">
        <v>48</v>
      </c>
      <c r="D43" s="6">
        <v>1</v>
      </c>
      <c r="E43" s="73">
        <v>65000</v>
      </c>
      <c r="F43" s="34">
        <v>0.77</v>
      </c>
      <c r="G43" s="116">
        <f t="shared" si="4"/>
        <v>115050</v>
      </c>
      <c r="H43" s="118"/>
      <c r="I43" s="35" t="s">
        <v>69</v>
      </c>
      <c r="J43" s="43"/>
      <c r="K43" s="116">
        <v>50000</v>
      </c>
      <c r="L43" s="116">
        <v>65050</v>
      </c>
      <c r="M43" s="117"/>
      <c r="N43" s="60">
        <f>(G43)-K43-L43-M43</f>
        <v>0</v>
      </c>
      <c r="O43" s="97"/>
    </row>
    <row r="44" spans="1:19" s="1" customFormat="1" ht="38.25" customHeight="1">
      <c r="A44" s="123" t="s">
        <v>349</v>
      </c>
      <c r="B44" s="86" t="s">
        <v>179</v>
      </c>
      <c r="C44" s="4" t="s">
        <v>180</v>
      </c>
      <c r="D44" s="6">
        <v>1</v>
      </c>
      <c r="E44" s="73">
        <v>45000</v>
      </c>
      <c r="F44" s="34">
        <v>0.68</v>
      </c>
      <c r="G44" s="116">
        <f t="shared" si="4"/>
        <v>75600</v>
      </c>
      <c r="H44" s="118"/>
      <c r="I44" s="35" t="s">
        <v>69</v>
      </c>
      <c r="J44" s="43"/>
      <c r="K44" s="116">
        <v>50000</v>
      </c>
      <c r="L44" s="116">
        <v>25600</v>
      </c>
      <c r="M44" s="117"/>
      <c r="N44" s="60">
        <f t="shared" ref="N44:N46" si="7">(G44)-K44-L44-M44</f>
        <v>0</v>
      </c>
      <c r="O44" s="97"/>
    </row>
    <row r="45" spans="1:19" s="1" customFormat="1" ht="38.25" customHeight="1">
      <c r="A45" s="1" t="s">
        <v>197</v>
      </c>
      <c r="B45" s="86" t="s">
        <v>112</v>
      </c>
      <c r="C45" s="4" t="s">
        <v>113</v>
      </c>
      <c r="D45" s="6">
        <v>1</v>
      </c>
      <c r="E45" s="73">
        <v>34000</v>
      </c>
      <c r="F45" s="34">
        <v>0.92</v>
      </c>
      <c r="G45" s="116">
        <f t="shared" si="4"/>
        <v>65280</v>
      </c>
      <c r="H45" s="118"/>
      <c r="I45" s="35" t="s">
        <v>69</v>
      </c>
      <c r="J45" s="43"/>
      <c r="K45" s="116">
        <v>30000</v>
      </c>
      <c r="L45" s="119">
        <v>30000</v>
      </c>
      <c r="M45" s="119">
        <v>5280</v>
      </c>
      <c r="N45" s="60">
        <f t="shared" si="7"/>
        <v>0</v>
      </c>
      <c r="O45" s="97"/>
    </row>
    <row r="46" spans="1:19" s="1" customFormat="1" ht="29.25" customHeight="1">
      <c r="A46" s="101" t="s">
        <v>193</v>
      </c>
      <c r="B46" s="1" t="s">
        <v>273</v>
      </c>
      <c r="C46" s="2" t="s">
        <v>274</v>
      </c>
      <c r="D46" s="6">
        <v>3</v>
      </c>
      <c r="E46" s="73">
        <v>25000</v>
      </c>
      <c r="F46" s="34">
        <v>1</v>
      </c>
      <c r="G46" s="116">
        <f t="shared" si="4"/>
        <v>50000</v>
      </c>
      <c r="H46" s="118"/>
      <c r="I46" s="35" t="s">
        <v>69</v>
      </c>
      <c r="J46" s="43"/>
      <c r="K46" s="119">
        <v>50000</v>
      </c>
      <c r="L46" s="119"/>
      <c r="M46" s="119"/>
      <c r="N46" s="60">
        <f t="shared" si="7"/>
        <v>0</v>
      </c>
      <c r="O46" s="97"/>
    </row>
    <row r="47" spans="1:19" s="1" customFormat="1" ht="36" customHeight="1">
      <c r="A47" s="1" t="s">
        <v>275</v>
      </c>
      <c r="B47" s="102" t="s">
        <v>228</v>
      </c>
      <c r="C47" s="4" t="s">
        <v>229</v>
      </c>
      <c r="D47" s="6">
        <v>1</v>
      </c>
      <c r="E47" s="73">
        <v>35000</v>
      </c>
      <c r="F47" s="34">
        <v>0.99</v>
      </c>
      <c r="G47" s="116">
        <f t="shared" si="4"/>
        <v>69650</v>
      </c>
      <c r="H47" s="118"/>
      <c r="I47" s="35" t="s">
        <v>69</v>
      </c>
      <c r="J47" s="43"/>
      <c r="K47" s="116">
        <v>40000</v>
      </c>
      <c r="L47" s="119">
        <v>40098</v>
      </c>
      <c r="M47" s="117"/>
      <c r="N47" s="60">
        <v>0</v>
      </c>
      <c r="O47" s="78"/>
    </row>
    <row r="48" spans="1:19" s="1" customFormat="1" ht="32.25" customHeight="1">
      <c r="A48" s="1" t="s">
        <v>277</v>
      </c>
      <c r="B48" s="104" t="s">
        <v>138</v>
      </c>
      <c r="C48" s="4" t="s">
        <v>139</v>
      </c>
      <c r="D48" s="6">
        <v>1</v>
      </c>
      <c r="E48" s="73">
        <v>15000</v>
      </c>
      <c r="F48" s="34">
        <v>0.75</v>
      </c>
      <c r="G48" s="116">
        <f t="shared" si="4"/>
        <v>26250</v>
      </c>
      <c r="H48" s="118"/>
      <c r="I48" s="35" t="s">
        <v>69</v>
      </c>
      <c r="J48" s="43"/>
      <c r="K48" s="119">
        <v>30000</v>
      </c>
      <c r="L48" s="119"/>
      <c r="M48" s="119"/>
      <c r="N48" s="60">
        <v>0</v>
      </c>
      <c r="O48" s="97"/>
    </row>
    <row r="49" spans="1:19" s="1" customFormat="1" ht="31.5" customHeight="1">
      <c r="A49" s="1" t="s">
        <v>277</v>
      </c>
      <c r="B49" s="104" t="s">
        <v>54</v>
      </c>
      <c r="C49" s="4" t="s">
        <v>60</v>
      </c>
      <c r="D49" s="6">
        <v>1</v>
      </c>
      <c r="E49" s="73">
        <v>25000</v>
      </c>
      <c r="F49" s="34">
        <v>1.4</v>
      </c>
      <c r="G49" s="116">
        <f t="shared" si="4"/>
        <v>60000</v>
      </c>
      <c r="H49" s="118"/>
      <c r="I49" s="35" t="s">
        <v>69</v>
      </c>
      <c r="J49" s="43"/>
      <c r="K49" s="119">
        <v>20000</v>
      </c>
      <c r="L49" s="119">
        <v>20000</v>
      </c>
      <c r="M49" s="119">
        <v>20000</v>
      </c>
      <c r="N49" s="60">
        <f>(G49)-K49-L49-M49</f>
        <v>0</v>
      </c>
      <c r="O49" s="97"/>
    </row>
    <row r="50" spans="1:19" s="1" customFormat="1" ht="34.5" customHeight="1">
      <c r="A50" s="1" t="s">
        <v>278</v>
      </c>
      <c r="B50" s="104" t="s">
        <v>221</v>
      </c>
      <c r="C50" s="4" t="s">
        <v>217</v>
      </c>
      <c r="D50" s="6">
        <v>1</v>
      </c>
      <c r="E50" s="73">
        <v>33000</v>
      </c>
      <c r="F50" s="34">
        <v>0.82</v>
      </c>
      <c r="G50" s="116">
        <f t="shared" si="4"/>
        <v>60060</v>
      </c>
      <c r="H50" s="118"/>
      <c r="I50" s="35" t="s">
        <v>69</v>
      </c>
      <c r="J50" s="43"/>
      <c r="K50" s="119">
        <v>30000</v>
      </c>
      <c r="L50" s="119">
        <v>20000</v>
      </c>
      <c r="M50" s="119">
        <v>10060</v>
      </c>
      <c r="N50" s="60">
        <f>(G50)-K50-L50-M50</f>
        <v>0</v>
      </c>
      <c r="O50" s="97"/>
      <c r="P50" s="20"/>
    </row>
    <row r="51" spans="1:19" s="1" customFormat="1" ht="32.25" customHeight="1">
      <c r="A51" s="1" t="s">
        <v>279</v>
      </c>
      <c r="B51" s="1" t="s">
        <v>273</v>
      </c>
      <c r="C51" s="2" t="s">
        <v>280</v>
      </c>
      <c r="D51" s="6">
        <v>2</v>
      </c>
      <c r="E51" s="73">
        <v>18000</v>
      </c>
      <c r="F51" s="34">
        <v>1.73</v>
      </c>
      <c r="G51" s="116">
        <f t="shared" si="4"/>
        <v>49140</v>
      </c>
      <c r="H51" s="118"/>
      <c r="I51" s="35" t="s">
        <v>69</v>
      </c>
      <c r="J51" s="43"/>
      <c r="K51" s="119">
        <v>20000</v>
      </c>
      <c r="L51" s="119">
        <v>20000</v>
      </c>
      <c r="M51" s="119">
        <v>9140</v>
      </c>
      <c r="N51" s="60">
        <f t="shared" ref="N51:N80" si="8">+((G51*J51)+G51)-K51-L51-M51</f>
        <v>0</v>
      </c>
      <c r="O51" s="97"/>
    </row>
    <row r="52" spans="1:19" s="1" customFormat="1" ht="30.75" customHeight="1">
      <c r="A52" s="1" t="s">
        <v>281</v>
      </c>
      <c r="B52" s="1" t="s">
        <v>273</v>
      </c>
      <c r="C52" s="2" t="s">
        <v>282</v>
      </c>
      <c r="D52" s="6">
        <v>1</v>
      </c>
      <c r="E52" s="73">
        <v>3000</v>
      </c>
      <c r="F52" s="34">
        <v>1.9</v>
      </c>
      <c r="G52" s="116">
        <f t="shared" si="4"/>
        <v>8700</v>
      </c>
      <c r="H52" s="118"/>
      <c r="I52" s="35" t="s">
        <v>69</v>
      </c>
      <c r="J52" s="43">
        <v>0.15</v>
      </c>
      <c r="K52" s="119">
        <v>10005</v>
      </c>
      <c r="L52" s="119"/>
      <c r="M52" s="119"/>
      <c r="N52" s="60">
        <f t="shared" si="8"/>
        <v>0</v>
      </c>
      <c r="O52" s="97"/>
    </row>
    <row r="53" spans="1:19" s="1" customFormat="1" ht="33" customHeight="1">
      <c r="A53" s="1" t="s">
        <v>283</v>
      </c>
      <c r="B53" s="104" t="s">
        <v>170</v>
      </c>
      <c r="C53" s="4" t="s">
        <v>171</v>
      </c>
      <c r="D53" s="6">
        <v>1</v>
      </c>
      <c r="E53" s="73">
        <v>70000</v>
      </c>
      <c r="F53" s="34">
        <v>0.5</v>
      </c>
      <c r="G53" s="116">
        <f t="shared" si="4"/>
        <v>105000</v>
      </c>
      <c r="H53" s="118"/>
      <c r="I53" s="35" t="s">
        <v>69</v>
      </c>
      <c r="J53" s="43">
        <v>0.15</v>
      </c>
      <c r="K53" s="119">
        <v>30000</v>
      </c>
      <c r="L53" s="119">
        <v>30000</v>
      </c>
      <c r="M53" s="119">
        <v>60750</v>
      </c>
      <c r="N53" s="60">
        <f t="shared" si="8"/>
        <v>0</v>
      </c>
      <c r="O53" s="97"/>
    </row>
    <row r="54" spans="1:19" s="1" customFormat="1" ht="45" customHeight="1">
      <c r="A54" s="1" t="s">
        <v>283</v>
      </c>
      <c r="B54" s="104" t="s">
        <v>261</v>
      </c>
      <c r="C54" s="2" t="s">
        <v>263</v>
      </c>
      <c r="D54" s="6">
        <v>1</v>
      </c>
      <c r="E54" s="73">
        <v>35000</v>
      </c>
      <c r="F54" s="34">
        <v>0.99</v>
      </c>
      <c r="G54" s="116">
        <f t="shared" si="4"/>
        <v>69650</v>
      </c>
      <c r="H54" s="118"/>
      <c r="I54" s="35" t="s">
        <v>69</v>
      </c>
      <c r="J54" s="43">
        <v>0.15</v>
      </c>
      <c r="K54" s="119">
        <v>30000</v>
      </c>
      <c r="L54" s="119">
        <v>30000</v>
      </c>
      <c r="M54" s="119">
        <v>20098</v>
      </c>
      <c r="N54" s="60">
        <v>0</v>
      </c>
      <c r="O54" s="97"/>
    </row>
    <row r="55" spans="1:19" s="1" customFormat="1" ht="42.75" customHeight="1">
      <c r="A55" s="1" t="s">
        <v>65</v>
      </c>
      <c r="B55" s="104" t="s">
        <v>265</v>
      </c>
      <c r="C55" s="2" t="s">
        <v>264</v>
      </c>
      <c r="D55" s="6">
        <v>1</v>
      </c>
      <c r="E55" s="73">
        <v>35000</v>
      </c>
      <c r="F55" s="34">
        <v>0.74</v>
      </c>
      <c r="G55" s="116">
        <f t="shared" si="4"/>
        <v>60900</v>
      </c>
      <c r="H55" s="118"/>
      <c r="I55" s="35" t="s">
        <v>69</v>
      </c>
      <c r="J55" s="43">
        <v>0.15</v>
      </c>
      <c r="K55" s="119">
        <v>14000</v>
      </c>
      <c r="L55" s="119">
        <v>30000</v>
      </c>
      <c r="M55" s="119">
        <v>26035</v>
      </c>
      <c r="N55" s="60">
        <f t="shared" si="8"/>
        <v>0</v>
      </c>
      <c r="O55" s="97"/>
    </row>
    <row r="56" spans="1:19" s="1" customFormat="1" ht="41.25" customHeight="1">
      <c r="A56" s="105" t="s">
        <v>8</v>
      </c>
      <c r="B56" s="105" t="s">
        <v>35</v>
      </c>
      <c r="C56" s="4" t="s">
        <v>93</v>
      </c>
      <c r="D56" s="6">
        <v>1</v>
      </c>
      <c r="E56" s="73">
        <v>12000</v>
      </c>
      <c r="F56" s="34">
        <v>0.53</v>
      </c>
      <c r="G56" s="116">
        <f t="shared" si="4"/>
        <v>18360</v>
      </c>
      <c r="H56" s="118"/>
      <c r="I56" s="35" t="s">
        <v>69</v>
      </c>
      <c r="J56" s="43">
        <v>0.15</v>
      </c>
      <c r="K56" s="119">
        <v>10000</v>
      </c>
      <c r="L56" s="119">
        <v>11114</v>
      </c>
      <c r="M56" s="119"/>
      <c r="N56" s="60">
        <f t="shared" si="8"/>
        <v>0</v>
      </c>
      <c r="O56" s="97"/>
    </row>
    <row r="57" spans="1:19" s="1" customFormat="1" ht="33" customHeight="1">
      <c r="A57" s="1" t="s">
        <v>70</v>
      </c>
      <c r="B57" s="108" t="s">
        <v>213</v>
      </c>
      <c r="C57" s="92" t="s">
        <v>225</v>
      </c>
      <c r="D57" s="6">
        <v>1</v>
      </c>
      <c r="E57" s="73">
        <v>50000</v>
      </c>
      <c r="F57" s="34">
        <v>0.8</v>
      </c>
      <c r="G57" s="116">
        <f t="shared" si="4"/>
        <v>90000</v>
      </c>
      <c r="H57" s="118"/>
      <c r="I57" s="35" t="s">
        <v>69</v>
      </c>
      <c r="J57" s="43">
        <v>0.06</v>
      </c>
      <c r="K57" s="119">
        <v>40000</v>
      </c>
      <c r="L57" s="119">
        <v>55400</v>
      </c>
      <c r="M57" s="119"/>
      <c r="N57" s="60">
        <f t="shared" si="8"/>
        <v>0</v>
      </c>
      <c r="O57" s="78"/>
    </row>
    <row r="58" spans="1:19" s="1" customFormat="1" ht="34.5" customHeight="1">
      <c r="A58" s="108" t="s">
        <v>289</v>
      </c>
      <c r="B58" s="108" t="s">
        <v>290</v>
      </c>
      <c r="C58" s="4" t="s">
        <v>55</v>
      </c>
      <c r="D58" s="6">
        <v>1</v>
      </c>
      <c r="E58" s="73">
        <v>27000</v>
      </c>
      <c r="F58" s="34">
        <v>0.94</v>
      </c>
      <c r="G58" s="116">
        <f t="shared" si="4"/>
        <v>52380</v>
      </c>
      <c r="H58" s="118"/>
      <c r="I58" s="35" t="s">
        <v>69</v>
      </c>
      <c r="J58" s="43">
        <v>0.15</v>
      </c>
      <c r="K58" s="119">
        <v>40000</v>
      </c>
      <c r="L58" s="119">
        <v>20237</v>
      </c>
      <c r="M58" s="119"/>
      <c r="N58" s="60">
        <f t="shared" si="8"/>
        <v>0</v>
      </c>
      <c r="O58" s="97"/>
    </row>
    <row r="59" spans="1:19" s="1" customFormat="1" ht="32.25" customHeight="1">
      <c r="A59" s="108" t="s">
        <v>289</v>
      </c>
      <c r="B59" s="108" t="s">
        <v>273</v>
      </c>
      <c r="C59" s="4" t="s">
        <v>291</v>
      </c>
      <c r="D59" s="6">
        <v>1</v>
      </c>
      <c r="E59" s="73">
        <v>17000</v>
      </c>
      <c r="F59" s="34">
        <v>0.54</v>
      </c>
      <c r="G59" s="116">
        <f t="shared" si="4"/>
        <v>26180</v>
      </c>
      <c r="H59" s="118"/>
      <c r="I59" s="35" t="s">
        <v>69</v>
      </c>
      <c r="J59" s="43">
        <v>0.15</v>
      </c>
      <c r="K59" s="119">
        <v>30107</v>
      </c>
      <c r="L59" s="119"/>
      <c r="M59" s="119"/>
      <c r="N59" s="60">
        <f t="shared" si="8"/>
        <v>0</v>
      </c>
      <c r="O59" s="97"/>
    </row>
    <row r="60" spans="1:19" s="1" customFormat="1" ht="34.5" customHeight="1">
      <c r="A60" s="108" t="s">
        <v>8</v>
      </c>
      <c r="B60" s="108" t="s">
        <v>273</v>
      </c>
      <c r="C60" s="2" t="s">
        <v>295</v>
      </c>
      <c r="D60" s="6">
        <v>1</v>
      </c>
      <c r="E60" s="6">
        <v>14000</v>
      </c>
      <c r="F60" s="34">
        <v>0.86</v>
      </c>
      <c r="G60" s="116">
        <f t="shared" si="4"/>
        <v>26040</v>
      </c>
      <c r="H60" s="118"/>
      <c r="I60" s="35" t="s">
        <v>69</v>
      </c>
      <c r="J60" s="43">
        <v>0</v>
      </c>
      <c r="K60" s="119">
        <v>20000</v>
      </c>
      <c r="L60" s="119">
        <v>6040</v>
      </c>
      <c r="M60" s="119"/>
      <c r="N60" s="60">
        <f t="shared" si="8"/>
        <v>0</v>
      </c>
      <c r="O60" s="97"/>
    </row>
    <row r="61" spans="1:19" s="1" customFormat="1" ht="39.75" customHeight="1">
      <c r="A61" s="123" t="s">
        <v>358</v>
      </c>
      <c r="B61" s="114" t="s">
        <v>299</v>
      </c>
      <c r="C61" s="2" t="s">
        <v>301</v>
      </c>
      <c r="D61" s="6">
        <v>1</v>
      </c>
      <c r="E61" s="6">
        <v>65000</v>
      </c>
      <c r="F61" s="34">
        <v>0.82</v>
      </c>
      <c r="G61" s="116">
        <f t="shared" si="4"/>
        <v>118300</v>
      </c>
      <c r="H61" s="67">
        <v>43581</v>
      </c>
      <c r="I61" s="35" t="s">
        <v>69</v>
      </c>
      <c r="J61" s="43">
        <v>0.1</v>
      </c>
      <c r="K61" s="119">
        <v>70000</v>
      </c>
      <c r="L61" s="119">
        <v>60130</v>
      </c>
      <c r="M61" s="119"/>
      <c r="N61" s="60">
        <f t="shared" si="8"/>
        <v>0</v>
      </c>
      <c r="O61" s="97"/>
    </row>
    <row r="62" spans="1:19" ht="36.75" customHeight="1">
      <c r="A62" s="1" t="s">
        <v>302</v>
      </c>
      <c r="B62" s="112" t="s">
        <v>173</v>
      </c>
      <c r="C62" s="4" t="s">
        <v>171</v>
      </c>
      <c r="D62" s="6">
        <v>1</v>
      </c>
      <c r="E62" s="6">
        <v>70000</v>
      </c>
      <c r="F62" s="34">
        <v>0.7</v>
      </c>
      <c r="G62" s="116">
        <f t="shared" si="4"/>
        <v>119000</v>
      </c>
      <c r="H62" s="67">
        <v>43581</v>
      </c>
      <c r="I62" s="35" t="s">
        <v>69</v>
      </c>
      <c r="J62" s="43">
        <v>0.01</v>
      </c>
      <c r="K62" s="119">
        <v>70000</v>
      </c>
      <c r="L62" s="119">
        <v>40000</v>
      </c>
      <c r="M62" s="119">
        <v>10190</v>
      </c>
      <c r="N62" s="60">
        <f t="shared" si="8"/>
        <v>0</v>
      </c>
      <c r="O62" s="97"/>
      <c r="P62" s="1"/>
      <c r="Q62" s="1"/>
      <c r="R62" s="1"/>
      <c r="S62" s="1"/>
    </row>
    <row r="63" spans="1:19" ht="39" customHeight="1">
      <c r="A63" s="1" t="s">
        <v>311</v>
      </c>
      <c r="B63" s="1" t="s">
        <v>273</v>
      </c>
      <c r="C63" s="2" t="s">
        <v>312</v>
      </c>
      <c r="D63" s="6">
        <v>1</v>
      </c>
      <c r="E63" s="6">
        <v>7000</v>
      </c>
      <c r="F63" s="34">
        <v>0.87</v>
      </c>
      <c r="G63" s="116">
        <f t="shared" ref="G63:G92" si="9">+(E63*F63)+E63</f>
        <v>13090</v>
      </c>
      <c r="H63" s="67">
        <v>43581</v>
      </c>
      <c r="I63" s="35" t="s">
        <v>69</v>
      </c>
      <c r="J63" s="43">
        <v>0.15</v>
      </c>
      <c r="K63" s="119">
        <v>10000</v>
      </c>
      <c r="L63" s="119">
        <v>5000</v>
      </c>
      <c r="M63" s="119"/>
      <c r="N63" s="60">
        <v>0</v>
      </c>
      <c r="O63" s="97"/>
      <c r="P63" s="1"/>
      <c r="Q63" s="1"/>
      <c r="R63" s="1"/>
      <c r="S63" s="1"/>
    </row>
    <row r="64" spans="1:19" ht="35.25" customHeight="1">
      <c r="A64" s="115" t="s">
        <v>212</v>
      </c>
      <c r="B64" s="115" t="s">
        <v>273</v>
      </c>
      <c r="C64" s="4" t="s">
        <v>313</v>
      </c>
      <c r="D64" s="6">
        <v>1</v>
      </c>
      <c r="E64" s="6">
        <v>6000</v>
      </c>
      <c r="F64" s="34">
        <v>1.03</v>
      </c>
      <c r="G64" s="116">
        <f t="shared" si="9"/>
        <v>12180</v>
      </c>
      <c r="H64" s="67">
        <v>43581</v>
      </c>
      <c r="I64" s="35" t="s">
        <v>69</v>
      </c>
      <c r="J64" s="43">
        <v>0.15</v>
      </c>
      <c r="K64" s="119"/>
      <c r="L64" s="119"/>
      <c r="M64" s="119"/>
      <c r="N64" s="60">
        <f t="shared" si="8"/>
        <v>14007</v>
      </c>
      <c r="O64" s="96"/>
      <c r="P64" s="1"/>
      <c r="Q64" s="1"/>
      <c r="R64" s="1"/>
      <c r="S64" s="1"/>
    </row>
    <row r="65" spans="1:19" ht="33" customHeight="1">
      <c r="A65" s="1" t="s">
        <v>242</v>
      </c>
      <c r="B65" s="1" t="s">
        <v>273</v>
      </c>
      <c r="C65" s="2" t="s">
        <v>321</v>
      </c>
      <c r="D65" s="6">
        <v>1</v>
      </c>
      <c r="E65" s="6">
        <v>11000</v>
      </c>
      <c r="F65" s="34">
        <v>0.82</v>
      </c>
      <c r="G65" s="116">
        <f t="shared" si="9"/>
        <v>20020</v>
      </c>
      <c r="H65" s="67">
        <v>43584</v>
      </c>
      <c r="I65" s="35" t="s">
        <v>69</v>
      </c>
      <c r="J65" s="43">
        <v>0.15</v>
      </c>
      <c r="K65" s="119">
        <v>10000</v>
      </c>
      <c r="L65" s="119">
        <v>13023</v>
      </c>
      <c r="M65" s="119"/>
      <c r="N65" s="60">
        <f t="shared" si="8"/>
        <v>0</v>
      </c>
      <c r="O65" s="97"/>
      <c r="P65" s="1"/>
      <c r="Q65" s="1"/>
      <c r="R65" s="1"/>
      <c r="S65" s="1"/>
    </row>
    <row r="66" spans="1:19" ht="39" customHeight="1">
      <c r="A66" s="120" t="s">
        <v>281</v>
      </c>
      <c r="B66" s="128" t="s">
        <v>419</v>
      </c>
      <c r="C66" s="2" t="s">
        <v>420</v>
      </c>
      <c r="D66" s="6">
        <v>1</v>
      </c>
      <c r="E66" s="6">
        <v>38000</v>
      </c>
      <c r="F66" s="34">
        <v>0.61</v>
      </c>
      <c r="G66" s="116">
        <f t="shared" si="9"/>
        <v>61180</v>
      </c>
      <c r="H66" s="67">
        <v>43601</v>
      </c>
      <c r="I66" s="35" t="s">
        <v>69</v>
      </c>
      <c r="J66" s="43">
        <v>0.15</v>
      </c>
      <c r="K66" s="119">
        <v>10000</v>
      </c>
      <c r="L66" s="119">
        <v>30000</v>
      </c>
      <c r="M66" s="119">
        <v>30357</v>
      </c>
      <c r="N66" s="60">
        <f t="shared" si="8"/>
        <v>0</v>
      </c>
      <c r="O66" s="97"/>
      <c r="P66" s="1"/>
      <c r="Q66" s="1"/>
      <c r="R66" s="1"/>
      <c r="S66" s="1"/>
    </row>
    <row r="67" spans="1:19" ht="43.5" customHeight="1">
      <c r="A67" s="120" t="s">
        <v>349</v>
      </c>
      <c r="B67" s="120" t="s">
        <v>331</v>
      </c>
      <c r="C67" s="4" t="s">
        <v>332</v>
      </c>
      <c r="D67" s="6">
        <v>1</v>
      </c>
      <c r="E67" s="6">
        <v>65000</v>
      </c>
      <c r="F67" s="34">
        <v>0.74</v>
      </c>
      <c r="G67" s="116">
        <f t="shared" si="9"/>
        <v>113100</v>
      </c>
      <c r="H67" s="67">
        <v>43588</v>
      </c>
      <c r="I67" s="35" t="s">
        <v>69</v>
      </c>
      <c r="J67" s="43">
        <v>0.15</v>
      </c>
      <c r="K67" s="119">
        <v>60000</v>
      </c>
      <c r="L67" s="119">
        <v>70065</v>
      </c>
      <c r="M67" s="119"/>
      <c r="N67" s="60">
        <f t="shared" si="8"/>
        <v>0</v>
      </c>
      <c r="O67" s="97"/>
      <c r="P67" s="1"/>
      <c r="Q67" s="1"/>
      <c r="R67" s="1"/>
      <c r="S67" s="1"/>
    </row>
    <row r="68" spans="1:19" ht="58.5" customHeight="1">
      <c r="A68" s="1" t="s">
        <v>353</v>
      </c>
      <c r="B68" s="1" t="s">
        <v>273</v>
      </c>
      <c r="C68" s="2" t="s">
        <v>354</v>
      </c>
      <c r="D68" s="6">
        <v>2</v>
      </c>
      <c r="E68" s="6">
        <v>24000</v>
      </c>
      <c r="F68" s="34">
        <v>0.74</v>
      </c>
      <c r="G68" s="116">
        <f t="shared" si="9"/>
        <v>41760</v>
      </c>
      <c r="H68" s="67">
        <v>43590</v>
      </c>
      <c r="I68" s="35" t="s">
        <v>69</v>
      </c>
      <c r="J68" s="43">
        <v>0.15</v>
      </c>
      <c r="K68" s="119">
        <v>11000</v>
      </c>
      <c r="L68" s="119">
        <v>30000</v>
      </c>
      <c r="M68" s="119">
        <v>7024</v>
      </c>
      <c r="N68" s="60">
        <f t="shared" si="8"/>
        <v>0</v>
      </c>
      <c r="O68" s="78"/>
      <c r="P68" s="1"/>
      <c r="Q68" s="1"/>
      <c r="R68" s="1"/>
      <c r="S68" s="1"/>
    </row>
    <row r="69" spans="1:19" ht="50.25" customHeight="1">
      <c r="A69" s="1" t="s">
        <v>302</v>
      </c>
      <c r="B69" s="1" t="s">
        <v>273</v>
      </c>
      <c r="C69" s="2" t="s">
        <v>355</v>
      </c>
      <c r="D69" s="6">
        <v>2</v>
      </c>
      <c r="E69" s="6">
        <v>20000</v>
      </c>
      <c r="F69" s="34">
        <v>0.87</v>
      </c>
      <c r="G69" s="116">
        <f t="shared" si="9"/>
        <v>37400</v>
      </c>
      <c r="H69" s="67">
        <v>43590</v>
      </c>
      <c r="I69" s="35" t="s">
        <v>69</v>
      </c>
      <c r="J69" s="43">
        <v>0.15</v>
      </c>
      <c r="K69" s="119">
        <v>20000</v>
      </c>
      <c r="L69" s="119">
        <v>23010</v>
      </c>
      <c r="M69" s="119"/>
      <c r="N69" s="60">
        <f t="shared" si="8"/>
        <v>0</v>
      </c>
      <c r="O69" s="78"/>
      <c r="P69" s="1"/>
      <c r="Q69" s="1"/>
      <c r="R69" s="1"/>
      <c r="S69" s="1"/>
    </row>
    <row r="70" spans="1:19" ht="49.5" customHeight="1">
      <c r="A70" s="123" t="s">
        <v>70</v>
      </c>
      <c r="B70" s="123" t="s">
        <v>266</v>
      </c>
      <c r="C70" s="4" t="s">
        <v>356</v>
      </c>
      <c r="D70" s="6">
        <v>1</v>
      </c>
      <c r="E70" s="6">
        <v>35000</v>
      </c>
      <c r="F70" s="34">
        <v>0.74</v>
      </c>
      <c r="G70" s="116">
        <f t="shared" si="9"/>
        <v>60900</v>
      </c>
      <c r="H70" s="67">
        <v>43590</v>
      </c>
      <c r="I70" s="35" t="s">
        <v>69</v>
      </c>
      <c r="J70" s="43">
        <v>0.15</v>
      </c>
      <c r="K70" s="119">
        <v>65000</v>
      </c>
      <c r="L70" s="119"/>
      <c r="M70" s="119"/>
      <c r="N70" s="60">
        <f t="shared" si="8"/>
        <v>5035</v>
      </c>
      <c r="O70" s="96"/>
      <c r="P70" s="1"/>
      <c r="Q70" s="1"/>
      <c r="R70" s="1"/>
      <c r="S70" s="1"/>
    </row>
    <row r="71" spans="1:19" ht="39.75" customHeight="1">
      <c r="A71" s="124" t="s">
        <v>255</v>
      </c>
      <c r="B71" s="1" t="s">
        <v>273</v>
      </c>
      <c r="C71" s="2" t="s">
        <v>368</v>
      </c>
      <c r="D71" s="6">
        <v>1</v>
      </c>
      <c r="E71" s="6">
        <v>8000</v>
      </c>
      <c r="F71" s="34">
        <v>0.74</v>
      </c>
      <c r="G71" s="116">
        <f t="shared" si="9"/>
        <v>13920</v>
      </c>
      <c r="H71" s="67">
        <v>43591</v>
      </c>
      <c r="I71" s="35" t="s">
        <v>69</v>
      </c>
      <c r="J71" s="43">
        <v>0.15</v>
      </c>
      <c r="K71" s="119">
        <v>10000</v>
      </c>
      <c r="L71" s="119">
        <v>6008</v>
      </c>
      <c r="M71" s="119"/>
      <c r="N71" s="60">
        <f t="shared" si="8"/>
        <v>0</v>
      </c>
      <c r="O71" s="97"/>
      <c r="P71" s="1"/>
      <c r="Q71" s="1"/>
      <c r="R71" s="1"/>
      <c r="S71" s="1"/>
    </row>
    <row r="72" spans="1:19" ht="34.5" customHeight="1">
      <c r="A72" s="1" t="s">
        <v>369</v>
      </c>
      <c r="B72" s="1" t="s">
        <v>273</v>
      </c>
      <c r="C72" s="2" t="s">
        <v>370</v>
      </c>
      <c r="D72" s="6">
        <v>1</v>
      </c>
      <c r="E72" s="6">
        <v>8000</v>
      </c>
      <c r="F72" s="34">
        <v>0.85</v>
      </c>
      <c r="G72" s="116">
        <f t="shared" si="9"/>
        <v>14800</v>
      </c>
      <c r="H72" s="67">
        <v>43591</v>
      </c>
      <c r="I72" s="35" t="s">
        <v>69</v>
      </c>
      <c r="J72" s="43">
        <v>0.15</v>
      </c>
      <c r="K72" s="119">
        <v>17020</v>
      </c>
      <c r="L72" s="119"/>
      <c r="M72" s="119"/>
      <c r="N72" s="60">
        <f t="shared" si="8"/>
        <v>0</v>
      </c>
      <c r="O72" s="97"/>
      <c r="P72" s="1"/>
      <c r="Q72" s="1"/>
      <c r="R72" s="1"/>
      <c r="S72" s="1"/>
    </row>
    <row r="73" spans="1:19" ht="39.75" customHeight="1">
      <c r="A73" s="1" t="s">
        <v>371</v>
      </c>
      <c r="B73" s="1" t="s">
        <v>273</v>
      </c>
      <c r="C73" s="2" t="s">
        <v>372</v>
      </c>
      <c r="D73" s="6">
        <v>1</v>
      </c>
      <c r="E73" s="6">
        <v>8000</v>
      </c>
      <c r="F73" s="34">
        <v>0.85</v>
      </c>
      <c r="G73" s="116">
        <f t="shared" si="9"/>
        <v>14800</v>
      </c>
      <c r="H73" s="67">
        <v>43591</v>
      </c>
      <c r="I73" s="35" t="s">
        <v>69</v>
      </c>
      <c r="J73" s="43">
        <v>0.15</v>
      </c>
      <c r="K73" s="119">
        <v>12000</v>
      </c>
      <c r="L73" s="119">
        <v>5020</v>
      </c>
      <c r="M73" s="119"/>
      <c r="N73" s="60">
        <f t="shared" si="8"/>
        <v>0</v>
      </c>
      <c r="O73" s="97"/>
      <c r="P73" s="1"/>
      <c r="Q73" s="1"/>
      <c r="R73" s="1"/>
      <c r="S73" s="1"/>
    </row>
    <row r="74" spans="1:19" ht="39.75" customHeight="1">
      <c r="A74" s="125" t="s">
        <v>376</v>
      </c>
      <c r="B74" s="125" t="s">
        <v>273</v>
      </c>
      <c r="C74" s="4" t="s">
        <v>377</v>
      </c>
      <c r="D74" s="6">
        <v>1</v>
      </c>
      <c r="E74" s="6">
        <v>8000</v>
      </c>
      <c r="F74" s="34">
        <v>0.85</v>
      </c>
      <c r="G74" s="116">
        <f t="shared" si="9"/>
        <v>14800</v>
      </c>
      <c r="H74" s="67">
        <v>43592</v>
      </c>
      <c r="I74" s="17" t="s">
        <v>69</v>
      </c>
      <c r="J74" s="43">
        <v>0.15</v>
      </c>
      <c r="K74" s="119">
        <v>17020</v>
      </c>
      <c r="L74" s="119"/>
      <c r="M74" s="119"/>
      <c r="N74" s="60">
        <f t="shared" si="8"/>
        <v>0</v>
      </c>
      <c r="O74" s="97"/>
      <c r="P74" s="1"/>
      <c r="Q74" s="1"/>
      <c r="R74" s="1"/>
      <c r="S74" s="1"/>
    </row>
    <row r="75" spans="1:19" ht="64.5" customHeight="1">
      <c r="A75" s="125" t="s">
        <v>208</v>
      </c>
      <c r="B75" s="125" t="s">
        <v>342</v>
      </c>
      <c r="C75" s="4" t="s">
        <v>343</v>
      </c>
      <c r="D75" s="6">
        <v>1</v>
      </c>
      <c r="E75" s="6">
        <v>32000</v>
      </c>
      <c r="F75" s="34">
        <v>0.5</v>
      </c>
      <c r="G75" s="116">
        <f t="shared" si="9"/>
        <v>48000</v>
      </c>
      <c r="H75" s="67">
        <v>43592</v>
      </c>
      <c r="I75" s="17" t="s">
        <v>69</v>
      </c>
      <c r="J75" s="43">
        <v>0.15</v>
      </c>
      <c r="K75" s="119">
        <v>15000</v>
      </c>
      <c r="L75" s="119">
        <v>40200</v>
      </c>
      <c r="M75" s="119"/>
      <c r="N75" s="60">
        <f t="shared" si="8"/>
        <v>0</v>
      </c>
      <c r="O75" s="97"/>
      <c r="P75" s="1"/>
      <c r="Q75" s="1"/>
      <c r="R75" s="1"/>
      <c r="S75" s="1"/>
    </row>
    <row r="76" spans="1:19" ht="60.75" customHeight="1">
      <c r="A76" s="125" t="s">
        <v>208</v>
      </c>
      <c r="B76" s="125" t="s">
        <v>337</v>
      </c>
      <c r="C76" s="2" t="s">
        <v>301</v>
      </c>
      <c r="D76" s="6">
        <v>1</v>
      </c>
      <c r="E76" s="6">
        <v>60000</v>
      </c>
      <c r="F76" s="34">
        <v>0.67</v>
      </c>
      <c r="G76" s="116">
        <f t="shared" si="9"/>
        <v>100200</v>
      </c>
      <c r="H76" s="67">
        <v>43592</v>
      </c>
      <c r="I76" s="17" t="s">
        <v>69</v>
      </c>
      <c r="J76" s="43">
        <v>0.15</v>
      </c>
      <c r="K76" s="119">
        <v>30000</v>
      </c>
      <c r="L76" s="119">
        <v>50000</v>
      </c>
      <c r="M76" s="119">
        <v>35230</v>
      </c>
      <c r="N76" s="60">
        <f t="shared" si="8"/>
        <v>0</v>
      </c>
      <c r="O76" s="97"/>
      <c r="P76" s="1"/>
      <c r="Q76" s="1"/>
      <c r="R76" s="1"/>
      <c r="S76" s="1"/>
    </row>
    <row r="77" spans="1:19" ht="53.25" customHeight="1">
      <c r="A77" s="125" t="s">
        <v>8</v>
      </c>
      <c r="B77" s="125" t="s">
        <v>273</v>
      </c>
      <c r="C77" s="4" t="s">
        <v>378</v>
      </c>
      <c r="D77" s="6">
        <v>2</v>
      </c>
      <c r="E77" s="6">
        <v>30000</v>
      </c>
      <c r="F77" s="34">
        <v>0.89</v>
      </c>
      <c r="G77" s="116">
        <f t="shared" si="9"/>
        <v>56700</v>
      </c>
      <c r="H77" s="67">
        <v>43592</v>
      </c>
      <c r="I77" s="17" t="s">
        <v>69</v>
      </c>
      <c r="J77" s="43">
        <v>0.15</v>
      </c>
      <c r="K77" s="119">
        <v>24000</v>
      </c>
      <c r="L77" s="119">
        <v>30000</v>
      </c>
      <c r="M77" s="119">
        <v>11205</v>
      </c>
      <c r="N77" s="60">
        <f t="shared" si="8"/>
        <v>0</v>
      </c>
      <c r="O77" s="97"/>
      <c r="P77" s="1"/>
      <c r="Q77" s="1"/>
      <c r="R77" s="1"/>
      <c r="S77" s="1"/>
    </row>
    <row r="78" spans="1:19" ht="48" customHeight="1">
      <c r="A78" s="1" t="s">
        <v>186</v>
      </c>
      <c r="B78" s="1" t="s">
        <v>273</v>
      </c>
      <c r="C78" s="2" t="s">
        <v>396</v>
      </c>
      <c r="D78" s="6">
        <v>1</v>
      </c>
      <c r="E78" s="6">
        <v>8000</v>
      </c>
      <c r="F78" s="34">
        <v>0.64</v>
      </c>
      <c r="G78" s="116">
        <f t="shared" si="9"/>
        <v>13120</v>
      </c>
      <c r="H78" s="67">
        <v>43593</v>
      </c>
      <c r="I78" s="17" t="s">
        <v>69</v>
      </c>
      <c r="J78" s="43">
        <v>0.15</v>
      </c>
      <c r="K78" s="119">
        <v>15088</v>
      </c>
      <c r="L78" s="119"/>
      <c r="M78" s="119"/>
      <c r="N78" s="60">
        <f t="shared" si="8"/>
        <v>0</v>
      </c>
      <c r="O78" s="97"/>
      <c r="P78" s="1"/>
      <c r="Q78" s="1"/>
      <c r="R78" s="1"/>
      <c r="S78" s="1"/>
    </row>
    <row r="79" spans="1:19" ht="39.75" customHeight="1">
      <c r="A79" s="128" t="s">
        <v>186</v>
      </c>
      <c r="B79" s="127" t="s">
        <v>239</v>
      </c>
      <c r="C79" s="4" t="s">
        <v>240</v>
      </c>
      <c r="D79" s="6">
        <v>1</v>
      </c>
      <c r="E79" s="6">
        <v>35000</v>
      </c>
      <c r="F79" s="34">
        <v>0.74</v>
      </c>
      <c r="G79" s="116">
        <f t="shared" si="9"/>
        <v>60900</v>
      </c>
      <c r="H79" s="67">
        <v>43593</v>
      </c>
      <c r="I79" s="17" t="s">
        <v>69</v>
      </c>
      <c r="J79" s="43">
        <v>0.15</v>
      </c>
      <c r="K79" s="119">
        <v>20000</v>
      </c>
      <c r="L79" s="119">
        <v>45000</v>
      </c>
      <c r="M79" s="119">
        <v>5035</v>
      </c>
      <c r="N79" s="60">
        <f t="shared" si="8"/>
        <v>0</v>
      </c>
      <c r="O79" s="97"/>
      <c r="P79" s="1"/>
      <c r="Q79" s="1"/>
      <c r="R79" s="1"/>
      <c r="S79" s="1"/>
    </row>
    <row r="80" spans="1:19" ht="39.75" customHeight="1">
      <c r="A80" s="1" t="s">
        <v>198</v>
      </c>
      <c r="B80" s="1" t="s">
        <v>273</v>
      </c>
      <c r="C80" s="2" t="s">
        <v>397</v>
      </c>
      <c r="D80" s="6">
        <v>1</v>
      </c>
      <c r="E80" s="6">
        <v>23000</v>
      </c>
      <c r="F80" s="34">
        <v>0.9</v>
      </c>
      <c r="G80" s="116">
        <f t="shared" si="9"/>
        <v>43700</v>
      </c>
      <c r="H80" s="67">
        <v>43593</v>
      </c>
      <c r="I80" s="17" t="s">
        <v>69</v>
      </c>
      <c r="J80" s="43">
        <v>0.15</v>
      </c>
      <c r="K80" s="119">
        <v>15000</v>
      </c>
      <c r="L80" s="119">
        <v>25000</v>
      </c>
      <c r="M80" s="119">
        <v>10255</v>
      </c>
      <c r="N80" s="60">
        <f t="shared" si="8"/>
        <v>0</v>
      </c>
      <c r="O80" s="97"/>
      <c r="P80" s="1"/>
      <c r="Q80" s="1"/>
      <c r="R80" s="1"/>
      <c r="S80" s="1"/>
    </row>
    <row r="81" spans="1:19" ht="43.5" customHeight="1">
      <c r="A81" s="1" t="s">
        <v>398</v>
      </c>
      <c r="B81" s="130" t="s">
        <v>262</v>
      </c>
      <c r="C81" s="2" t="s">
        <v>257</v>
      </c>
      <c r="D81" s="6">
        <v>1</v>
      </c>
      <c r="E81" s="6">
        <v>30000</v>
      </c>
      <c r="F81" s="34">
        <v>0.74</v>
      </c>
      <c r="G81" s="116">
        <f t="shared" si="9"/>
        <v>52200</v>
      </c>
      <c r="H81" s="67">
        <v>43594</v>
      </c>
      <c r="I81" s="17" t="s">
        <v>69</v>
      </c>
      <c r="J81" s="43">
        <v>0.15</v>
      </c>
      <c r="K81" s="119">
        <v>20000</v>
      </c>
      <c r="L81" s="119">
        <v>10000</v>
      </c>
      <c r="M81" s="119">
        <v>30000</v>
      </c>
      <c r="N81" s="60">
        <v>0</v>
      </c>
      <c r="O81" s="97"/>
      <c r="P81" s="1"/>
      <c r="Q81" s="1"/>
      <c r="R81" s="1"/>
      <c r="S81" s="1"/>
    </row>
    <row r="82" spans="1:19" ht="45.75" customHeight="1">
      <c r="A82" s="1" t="s">
        <v>400</v>
      </c>
      <c r="B82" s="131" t="s">
        <v>381</v>
      </c>
      <c r="C82" s="4" t="s">
        <v>382</v>
      </c>
      <c r="D82" s="6">
        <v>1</v>
      </c>
      <c r="E82" s="6">
        <v>29000</v>
      </c>
      <c r="F82" s="34">
        <v>1.48</v>
      </c>
      <c r="G82" s="116">
        <f t="shared" si="9"/>
        <v>71920</v>
      </c>
      <c r="H82" s="67">
        <v>43595</v>
      </c>
      <c r="I82" s="17" t="s">
        <v>71</v>
      </c>
      <c r="J82" s="43"/>
      <c r="K82" s="119">
        <v>72036</v>
      </c>
      <c r="L82" s="119"/>
      <c r="M82" s="119"/>
      <c r="N82" s="60">
        <v>0</v>
      </c>
      <c r="O82" s="97"/>
      <c r="P82" s="1"/>
      <c r="Q82" s="1"/>
      <c r="R82" s="1"/>
      <c r="S82" s="1"/>
    </row>
    <row r="83" spans="1:19" ht="57" customHeight="1">
      <c r="A83" s="128" t="s">
        <v>400</v>
      </c>
      <c r="B83" s="131" t="s">
        <v>381</v>
      </c>
      <c r="C83" s="4" t="s">
        <v>382</v>
      </c>
      <c r="D83" s="6">
        <v>1</v>
      </c>
      <c r="E83" s="6">
        <v>29000</v>
      </c>
      <c r="F83" s="34">
        <v>1.1599999999999999</v>
      </c>
      <c r="G83" s="116">
        <f t="shared" si="9"/>
        <v>62640</v>
      </c>
      <c r="H83" s="67">
        <v>43595</v>
      </c>
      <c r="I83" s="17" t="s">
        <v>71</v>
      </c>
      <c r="J83" s="43"/>
      <c r="K83" s="132">
        <v>72036</v>
      </c>
      <c r="L83" s="119"/>
      <c r="M83" s="119"/>
      <c r="N83" s="60">
        <v>0</v>
      </c>
      <c r="O83" s="97"/>
      <c r="P83" s="1"/>
      <c r="Q83" s="1"/>
      <c r="R83" s="1"/>
      <c r="S83" s="1"/>
    </row>
    <row r="84" spans="1:19" ht="51" customHeight="1">
      <c r="A84" s="128" t="s">
        <v>400</v>
      </c>
      <c r="B84" s="1" t="s">
        <v>273</v>
      </c>
      <c r="C84" s="2" t="s">
        <v>322</v>
      </c>
      <c r="D84" s="6">
        <v>1</v>
      </c>
      <c r="E84" s="6">
        <v>20000</v>
      </c>
      <c r="F84" s="34">
        <v>0.74</v>
      </c>
      <c r="G84" s="116">
        <f t="shared" si="9"/>
        <v>34800</v>
      </c>
      <c r="H84" s="67">
        <v>43595</v>
      </c>
      <c r="I84" s="17" t="s">
        <v>71</v>
      </c>
      <c r="J84" s="43"/>
      <c r="K84" s="119">
        <v>40020</v>
      </c>
      <c r="L84" s="119"/>
      <c r="M84" s="119"/>
      <c r="N84" s="60">
        <v>0</v>
      </c>
      <c r="O84" s="97"/>
      <c r="P84" s="1"/>
      <c r="Q84" s="1"/>
      <c r="R84" s="1"/>
      <c r="S84" s="1"/>
    </row>
    <row r="85" spans="1:19" ht="49.5" customHeight="1">
      <c r="A85" s="128" t="s">
        <v>400</v>
      </c>
      <c r="B85" s="128" t="s">
        <v>273</v>
      </c>
      <c r="C85" s="2" t="s">
        <v>322</v>
      </c>
      <c r="D85" s="6">
        <v>1</v>
      </c>
      <c r="E85" s="6">
        <v>20000</v>
      </c>
      <c r="F85" s="34">
        <v>0.74</v>
      </c>
      <c r="G85" s="116">
        <f t="shared" si="9"/>
        <v>34800</v>
      </c>
      <c r="H85" s="67">
        <v>43595</v>
      </c>
      <c r="I85" s="17" t="s">
        <v>71</v>
      </c>
      <c r="J85" s="43"/>
      <c r="K85" s="132">
        <v>40020</v>
      </c>
      <c r="L85" s="119"/>
      <c r="M85" s="119"/>
      <c r="N85" s="60">
        <v>0</v>
      </c>
      <c r="O85" s="97"/>
      <c r="P85" s="1"/>
      <c r="Q85" s="1"/>
      <c r="R85" s="1"/>
      <c r="S85" s="1"/>
    </row>
    <row r="86" spans="1:19" ht="40.5" customHeight="1">
      <c r="A86" s="128" t="s">
        <v>400</v>
      </c>
      <c r="B86" s="128" t="s">
        <v>273</v>
      </c>
      <c r="C86" s="2" t="s">
        <v>401</v>
      </c>
      <c r="D86" s="6">
        <v>1</v>
      </c>
      <c r="E86" s="6">
        <v>8000</v>
      </c>
      <c r="F86" s="34">
        <v>0.74</v>
      </c>
      <c r="G86" s="116">
        <f t="shared" si="9"/>
        <v>13920</v>
      </c>
      <c r="H86" s="67">
        <v>43595</v>
      </c>
      <c r="I86" s="17" t="s">
        <v>71</v>
      </c>
      <c r="J86" s="43"/>
      <c r="K86" s="119">
        <v>16008</v>
      </c>
      <c r="L86" s="119"/>
      <c r="M86" s="119"/>
      <c r="N86" s="60">
        <v>0</v>
      </c>
      <c r="O86" s="97"/>
      <c r="P86" s="1"/>
      <c r="Q86" s="1"/>
      <c r="R86" s="1"/>
      <c r="S86" s="1"/>
    </row>
    <row r="87" spans="1:19" ht="61.5" customHeight="1">
      <c r="A87" s="1" t="s">
        <v>255</v>
      </c>
      <c r="B87" s="133" t="s">
        <v>219</v>
      </c>
      <c r="C87" s="4" t="s">
        <v>386</v>
      </c>
      <c r="D87" s="6">
        <v>1</v>
      </c>
      <c r="E87" s="6">
        <v>37000</v>
      </c>
      <c r="F87" s="34">
        <v>0.65</v>
      </c>
      <c r="G87" s="116">
        <f t="shared" si="9"/>
        <v>61050</v>
      </c>
      <c r="H87" s="67">
        <v>43596</v>
      </c>
      <c r="I87" s="17" t="s">
        <v>69</v>
      </c>
      <c r="J87" s="43">
        <v>0.15</v>
      </c>
      <c r="K87" s="119">
        <v>30000</v>
      </c>
      <c r="L87" s="119">
        <v>30000</v>
      </c>
      <c r="M87" s="119"/>
      <c r="N87" s="60">
        <f t="shared" ref="N87:N117" si="10">+((G87*J87)+G87)-K87-L87-M87</f>
        <v>10207.5</v>
      </c>
      <c r="O87" s="96"/>
      <c r="P87" s="1"/>
      <c r="Q87" s="1"/>
      <c r="R87" s="1"/>
      <c r="S87" s="1"/>
    </row>
    <row r="88" spans="1:19" ht="47.25" customHeight="1">
      <c r="A88" s="1" t="s">
        <v>200</v>
      </c>
      <c r="B88" s="133" t="s">
        <v>329</v>
      </c>
      <c r="C88" s="2" t="s">
        <v>263</v>
      </c>
      <c r="D88" s="6">
        <v>1</v>
      </c>
      <c r="E88" s="6">
        <v>40000</v>
      </c>
      <c r="F88" s="34">
        <v>0.74</v>
      </c>
      <c r="G88" s="116">
        <f t="shared" si="9"/>
        <v>69600</v>
      </c>
      <c r="H88" s="67">
        <v>43596</v>
      </c>
      <c r="I88" s="17" t="s">
        <v>69</v>
      </c>
      <c r="J88" s="43">
        <v>0.15</v>
      </c>
      <c r="K88" s="119">
        <v>50000</v>
      </c>
      <c r="L88" s="119">
        <v>30040</v>
      </c>
      <c r="M88" s="119"/>
      <c r="N88" s="60">
        <f t="shared" si="10"/>
        <v>0</v>
      </c>
      <c r="O88" s="97"/>
      <c r="P88" s="1"/>
      <c r="Q88" s="1"/>
      <c r="R88" s="1"/>
      <c r="S88" s="1"/>
    </row>
    <row r="89" spans="1:19" ht="51" customHeight="1">
      <c r="A89" s="1" t="s">
        <v>404</v>
      </c>
      <c r="B89" s="1" t="s">
        <v>273</v>
      </c>
      <c r="C89" s="2" t="s">
        <v>322</v>
      </c>
      <c r="D89" s="6">
        <v>1</v>
      </c>
      <c r="E89" s="6">
        <v>10000</v>
      </c>
      <c r="F89" s="34">
        <v>1.0900000000000001</v>
      </c>
      <c r="G89" s="116">
        <f t="shared" si="9"/>
        <v>20900</v>
      </c>
      <c r="H89" s="67">
        <v>43596</v>
      </c>
      <c r="I89" s="17" t="s">
        <v>69</v>
      </c>
      <c r="J89" s="43">
        <v>0.15</v>
      </c>
      <c r="K89" s="119">
        <v>24035</v>
      </c>
      <c r="L89" s="119"/>
      <c r="M89" s="119"/>
      <c r="N89" s="60">
        <f t="shared" si="10"/>
        <v>0</v>
      </c>
      <c r="O89" s="97"/>
      <c r="P89" s="1"/>
      <c r="Q89" s="1"/>
      <c r="R89" s="1"/>
      <c r="S89" s="1"/>
    </row>
    <row r="90" spans="1:19" ht="48" customHeight="1">
      <c r="A90" s="1" t="s">
        <v>409</v>
      </c>
      <c r="B90" s="134" t="s">
        <v>383</v>
      </c>
      <c r="C90" s="4" t="s">
        <v>384</v>
      </c>
      <c r="D90" s="6">
        <v>1</v>
      </c>
      <c r="E90" s="6">
        <v>35000</v>
      </c>
      <c r="F90" s="34">
        <v>0.74</v>
      </c>
      <c r="G90" s="116">
        <f t="shared" si="9"/>
        <v>60900</v>
      </c>
      <c r="H90" s="67">
        <v>43597</v>
      </c>
      <c r="I90" s="17" t="s">
        <v>69</v>
      </c>
      <c r="J90" s="43">
        <v>0.15</v>
      </c>
      <c r="K90" s="119">
        <v>35000</v>
      </c>
      <c r="L90" s="119">
        <v>35035</v>
      </c>
      <c r="M90" s="119"/>
      <c r="N90" s="60">
        <f t="shared" si="10"/>
        <v>0</v>
      </c>
      <c r="O90" s="97"/>
      <c r="P90" s="1"/>
      <c r="Q90" s="1"/>
      <c r="R90" s="1"/>
      <c r="S90" s="1"/>
    </row>
    <row r="91" spans="1:19" ht="51" customHeight="1">
      <c r="A91" s="1" t="s">
        <v>193</v>
      </c>
      <c r="B91" s="1" t="s">
        <v>273</v>
      </c>
      <c r="C91" s="2" t="s">
        <v>410</v>
      </c>
      <c r="D91" s="6">
        <v>2</v>
      </c>
      <c r="E91" s="6">
        <v>23000</v>
      </c>
      <c r="F91" s="34">
        <v>0.86</v>
      </c>
      <c r="G91" s="116">
        <f t="shared" si="9"/>
        <v>42780</v>
      </c>
      <c r="H91" s="67">
        <v>43597</v>
      </c>
      <c r="I91" s="17" t="s">
        <v>69</v>
      </c>
      <c r="J91" s="43">
        <v>0.15</v>
      </c>
      <c r="K91" s="119">
        <v>49197</v>
      </c>
      <c r="L91" s="119"/>
      <c r="M91" s="119"/>
      <c r="N91" s="60">
        <f t="shared" si="10"/>
        <v>0</v>
      </c>
      <c r="O91" s="97"/>
      <c r="P91" s="1"/>
      <c r="Q91" s="1"/>
      <c r="R91" s="1"/>
      <c r="S91" s="1"/>
    </row>
    <row r="92" spans="1:19" ht="45.75" customHeight="1">
      <c r="A92" s="1" t="s">
        <v>411</v>
      </c>
      <c r="B92" s="1" t="s">
        <v>273</v>
      </c>
      <c r="C92" s="2" t="s">
        <v>412</v>
      </c>
      <c r="D92" s="6">
        <v>1</v>
      </c>
      <c r="E92" s="6">
        <v>8000</v>
      </c>
      <c r="F92" s="34">
        <v>0.96</v>
      </c>
      <c r="G92" s="116">
        <f t="shared" si="9"/>
        <v>15680</v>
      </c>
      <c r="H92" s="67">
        <v>43597</v>
      </c>
      <c r="I92" s="17" t="s">
        <v>69</v>
      </c>
      <c r="J92" s="43">
        <v>0.15</v>
      </c>
      <c r="K92" s="119">
        <v>10000</v>
      </c>
      <c r="L92" s="119">
        <v>8032</v>
      </c>
      <c r="M92" s="119"/>
      <c r="N92" s="60">
        <f t="shared" si="10"/>
        <v>0</v>
      </c>
      <c r="O92" s="97"/>
      <c r="P92" s="1"/>
      <c r="Q92" s="1"/>
      <c r="R92" s="1"/>
      <c r="S92" s="1"/>
    </row>
    <row r="93" spans="1:19" ht="42" customHeight="1">
      <c r="A93" s="1" t="s">
        <v>70</v>
      </c>
      <c r="B93" s="1" t="s">
        <v>273</v>
      </c>
      <c r="C93" s="2" t="s">
        <v>410</v>
      </c>
      <c r="D93" s="6">
        <v>2</v>
      </c>
      <c r="E93" s="6">
        <v>35000</v>
      </c>
      <c r="F93" s="34">
        <v>0.84</v>
      </c>
      <c r="G93" s="116">
        <f>+(E93*F93)+E93</f>
        <v>64400</v>
      </c>
      <c r="H93" s="67">
        <v>43597</v>
      </c>
      <c r="I93" s="17" t="s">
        <v>69</v>
      </c>
      <c r="J93" s="43">
        <v>0.15</v>
      </c>
      <c r="K93" s="119"/>
      <c r="L93" s="119"/>
      <c r="M93" s="119"/>
      <c r="N93" s="60">
        <f t="shared" si="10"/>
        <v>74060</v>
      </c>
      <c r="O93" s="96"/>
      <c r="P93" s="1"/>
      <c r="Q93" s="1"/>
      <c r="R93" s="1"/>
      <c r="S93" s="1"/>
    </row>
    <row r="94" spans="1:19" ht="44.25" customHeight="1">
      <c r="A94" s="1" t="s">
        <v>429</v>
      </c>
      <c r="B94" s="137" t="s">
        <v>425</v>
      </c>
      <c r="C94" s="2" t="s">
        <v>426</v>
      </c>
      <c r="D94" s="6">
        <v>1</v>
      </c>
      <c r="E94" s="6">
        <v>35000</v>
      </c>
      <c r="F94" s="34">
        <v>0.74</v>
      </c>
      <c r="G94" s="116">
        <f t="shared" ref="G94:G161" si="11">+(E94*F94)+E94</f>
        <v>60900</v>
      </c>
      <c r="H94" s="67">
        <v>43604</v>
      </c>
      <c r="I94" s="17" t="s">
        <v>69</v>
      </c>
      <c r="J94" s="43">
        <v>0.15</v>
      </c>
      <c r="K94" s="119">
        <v>30000</v>
      </c>
      <c r="L94" s="119">
        <v>40035</v>
      </c>
      <c r="M94" s="119"/>
      <c r="N94" s="60">
        <f t="shared" si="10"/>
        <v>0</v>
      </c>
      <c r="O94" s="97"/>
      <c r="P94" s="1"/>
      <c r="Q94" s="1"/>
      <c r="R94" s="1"/>
      <c r="S94" s="1"/>
    </row>
    <row r="95" spans="1:19" ht="42" customHeight="1">
      <c r="A95" s="1" t="s">
        <v>398</v>
      </c>
      <c r="B95" s="138" t="s">
        <v>145</v>
      </c>
      <c r="C95" s="4" t="s">
        <v>530</v>
      </c>
      <c r="D95" s="6">
        <v>1</v>
      </c>
      <c r="E95" s="6">
        <v>26000</v>
      </c>
      <c r="F95" s="34">
        <v>0.18</v>
      </c>
      <c r="G95" s="116">
        <f t="shared" si="11"/>
        <v>30680</v>
      </c>
      <c r="H95" s="67">
        <v>43606</v>
      </c>
      <c r="I95" s="17" t="s">
        <v>69</v>
      </c>
      <c r="J95" s="43">
        <v>0.15</v>
      </c>
      <c r="K95" s="119">
        <v>5000</v>
      </c>
      <c r="L95" s="119">
        <v>20000</v>
      </c>
      <c r="M95" s="119"/>
      <c r="N95" s="60">
        <f t="shared" si="10"/>
        <v>10282</v>
      </c>
      <c r="O95" s="96"/>
      <c r="P95" s="1"/>
      <c r="Q95" s="1"/>
      <c r="R95" s="1"/>
      <c r="S95" s="1"/>
    </row>
    <row r="96" spans="1:19" ht="53.25" customHeight="1">
      <c r="A96" s="138" t="s">
        <v>242</v>
      </c>
      <c r="B96" s="4" t="s">
        <v>387</v>
      </c>
      <c r="C96" s="4" t="s">
        <v>131</v>
      </c>
      <c r="D96" s="6">
        <v>1</v>
      </c>
      <c r="E96" s="6">
        <v>45000</v>
      </c>
      <c r="F96" s="34">
        <v>0.45</v>
      </c>
      <c r="G96" s="116">
        <f t="shared" si="11"/>
        <v>65250</v>
      </c>
      <c r="H96" s="67">
        <v>43605</v>
      </c>
      <c r="I96" s="17" t="s">
        <v>69</v>
      </c>
      <c r="J96" s="43">
        <v>0.15</v>
      </c>
      <c r="K96" s="119">
        <v>75038</v>
      </c>
      <c r="L96" s="119"/>
      <c r="M96" s="119"/>
      <c r="N96" s="60">
        <v>0</v>
      </c>
      <c r="O96" s="97"/>
      <c r="P96" s="1"/>
      <c r="Q96" s="1"/>
      <c r="R96" s="1"/>
      <c r="S96" s="1"/>
    </row>
    <row r="97" spans="1:19" ht="39.75" customHeight="1">
      <c r="A97" s="1" t="s">
        <v>461</v>
      </c>
      <c r="B97" s="138" t="s">
        <v>328</v>
      </c>
      <c r="C97" s="2" t="s">
        <v>263</v>
      </c>
      <c r="D97" s="6">
        <v>1</v>
      </c>
      <c r="E97" s="6">
        <v>45000</v>
      </c>
      <c r="F97" s="34">
        <v>0.55000000000000004</v>
      </c>
      <c r="G97" s="116">
        <f t="shared" si="11"/>
        <v>69750</v>
      </c>
      <c r="H97" s="67">
        <v>43608</v>
      </c>
      <c r="I97" s="17" t="s">
        <v>69</v>
      </c>
      <c r="J97" s="43">
        <v>0.15</v>
      </c>
      <c r="K97" s="119">
        <v>50000</v>
      </c>
      <c r="L97" s="119">
        <v>30213</v>
      </c>
      <c r="M97" s="119"/>
      <c r="N97" s="60">
        <v>0</v>
      </c>
      <c r="O97" s="97"/>
      <c r="P97" s="1"/>
      <c r="Q97" s="1"/>
      <c r="R97" s="1"/>
      <c r="S97" s="1"/>
    </row>
    <row r="98" spans="1:19" ht="49.5" customHeight="1">
      <c r="A98" s="1" t="s">
        <v>194</v>
      </c>
      <c r="B98" s="138" t="s">
        <v>448</v>
      </c>
      <c r="C98" s="4" t="s">
        <v>171</v>
      </c>
      <c r="D98" s="6">
        <v>1</v>
      </c>
      <c r="E98" s="6">
        <v>27000</v>
      </c>
      <c r="F98" s="34">
        <v>1.6</v>
      </c>
      <c r="G98" s="116">
        <f t="shared" si="11"/>
        <v>70200</v>
      </c>
      <c r="H98" s="67">
        <v>43610</v>
      </c>
      <c r="I98" s="17" t="s">
        <v>69</v>
      </c>
      <c r="J98" s="43"/>
      <c r="K98" s="119">
        <v>70200</v>
      </c>
      <c r="L98" s="119"/>
      <c r="M98" s="119"/>
      <c r="N98" s="60">
        <f t="shared" si="10"/>
        <v>0</v>
      </c>
      <c r="O98" s="78"/>
      <c r="P98" s="1"/>
      <c r="Q98" s="1"/>
      <c r="R98" s="1"/>
      <c r="S98" s="1"/>
    </row>
    <row r="99" spans="1:19" ht="47.25" customHeight="1">
      <c r="A99" s="1" t="s">
        <v>186</v>
      </c>
      <c r="B99" s="138" t="s">
        <v>444</v>
      </c>
      <c r="C99" s="4" t="s">
        <v>176</v>
      </c>
      <c r="D99" s="6">
        <v>1</v>
      </c>
      <c r="E99" s="6">
        <v>22000</v>
      </c>
      <c r="F99" s="34">
        <v>1.07</v>
      </c>
      <c r="G99" s="116">
        <f t="shared" si="11"/>
        <v>45540</v>
      </c>
      <c r="H99" s="67">
        <v>43612</v>
      </c>
      <c r="I99" s="17" t="s">
        <v>69</v>
      </c>
      <c r="J99" s="43"/>
      <c r="K99" s="119">
        <v>45540</v>
      </c>
      <c r="L99" s="119"/>
      <c r="M99" s="119"/>
      <c r="N99" s="60">
        <f t="shared" si="10"/>
        <v>0</v>
      </c>
      <c r="O99" s="97"/>
      <c r="P99" s="1"/>
      <c r="Q99" s="1"/>
      <c r="R99" s="1"/>
      <c r="S99" s="1"/>
    </row>
    <row r="100" spans="1:19" ht="48" customHeight="1">
      <c r="A100" s="2" t="s">
        <v>556</v>
      </c>
      <c r="B100" s="138" t="s">
        <v>447</v>
      </c>
      <c r="C100" s="4" t="s">
        <v>171</v>
      </c>
      <c r="D100" s="6">
        <v>1</v>
      </c>
      <c r="E100" s="6">
        <v>27000</v>
      </c>
      <c r="F100" s="34">
        <v>1.78</v>
      </c>
      <c r="G100" s="116">
        <f t="shared" si="11"/>
        <v>75060</v>
      </c>
      <c r="H100" s="67">
        <v>43612</v>
      </c>
      <c r="I100" s="17" t="s">
        <v>69</v>
      </c>
      <c r="J100" s="43"/>
      <c r="K100" s="119">
        <v>30000</v>
      </c>
      <c r="L100" s="119">
        <v>45060</v>
      </c>
      <c r="M100" s="119"/>
      <c r="N100" s="60">
        <f t="shared" si="10"/>
        <v>0</v>
      </c>
      <c r="O100" s="97"/>
      <c r="P100" s="1"/>
      <c r="Q100" s="1"/>
      <c r="R100" s="1"/>
      <c r="S100" s="1"/>
    </row>
    <row r="101" spans="1:19" ht="43.5" customHeight="1">
      <c r="A101" s="1" t="s">
        <v>484</v>
      </c>
      <c r="B101" s="138" t="s">
        <v>339</v>
      </c>
      <c r="C101" s="4" t="s">
        <v>340</v>
      </c>
      <c r="D101" s="6">
        <v>1</v>
      </c>
      <c r="E101" s="6">
        <v>34000</v>
      </c>
      <c r="F101" s="34">
        <v>0.98</v>
      </c>
      <c r="G101" s="116">
        <f t="shared" si="11"/>
        <v>67320</v>
      </c>
      <c r="H101" s="67">
        <v>43612</v>
      </c>
      <c r="I101" s="17" t="s">
        <v>69</v>
      </c>
      <c r="J101" s="43"/>
      <c r="K101" s="139">
        <v>67320</v>
      </c>
      <c r="L101" s="119"/>
      <c r="M101" s="119"/>
      <c r="N101" s="60">
        <f t="shared" si="10"/>
        <v>0</v>
      </c>
      <c r="O101" s="97"/>
      <c r="P101" s="1"/>
      <c r="Q101" s="1"/>
      <c r="R101" s="1"/>
      <c r="S101" s="1"/>
    </row>
    <row r="102" spans="1:19" ht="48" customHeight="1">
      <c r="A102" s="1" t="s">
        <v>485</v>
      </c>
      <c r="B102" s="138" t="s">
        <v>446</v>
      </c>
      <c r="C102" s="4" t="s">
        <v>171</v>
      </c>
      <c r="D102" s="6">
        <v>1</v>
      </c>
      <c r="E102" s="6">
        <v>27000</v>
      </c>
      <c r="F102" s="34">
        <v>1.6</v>
      </c>
      <c r="G102" s="116">
        <f t="shared" si="11"/>
        <v>70200</v>
      </c>
      <c r="H102" s="67">
        <v>43612</v>
      </c>
      <c r="I102" s="17" t="s">
        <v>69</v>
      </c>
      <c r="J102" s="43"/>
      <c r="K102" s="139">
        <v>70200</v>
      </c>
      <c r="L102" s="119"/>
      <c r="M102" s="119"/>
      <c r="N102" s="60">
        <f t="shared" si="10"/>
        <v>0</v>
      </c>
      <c r="O102" s="97"/>
      <c r="P102" s="1"/>
      <c r="Q102" s="1"/>
      <c r="R102" s="1"/>
      <c r="S102" s="1"/>
    </row>
    <row r="103" spans="1:19" ht="48" customHeight="1">
      <c r="A103" s="1" t="s">
        <v>429</v>
      </c>
      <c r="B103" s="138" t="s">
        <v>330</v>
      </c>
      <c r="C103" s="2" t="s">
        <v>462</v>
      </c>
      <c r="D103" s="6">
        <v>1</v>
      </c>
      <c r="E103" s="6">
        <v>45000</v>
      </c>
      <c r="F103" s="3">
        <v>0.78</v>
      </c>
      <c r="G103" s="139">
        <f t="shared" si="11"/>
        <v>80100</v>
      </c>
      <c r="H103" s="67">
        <v>43615</v>
      </c>
      <c r="I103" s="17" t="s">
        <v>69</v>
      </c>
      <c r="J103" s="41"/>
      <c r="K103" s="139">
        <v>35000</v>
      </c>
      <c r="L103" s="117">
        <v>45100</v>
      </c>
      <c r="N103" s="60">
        <f t="shared" si="10"/>
        <v>0</v>
      </c>
      <c r="O103" s="97"/>
      <c r="P103" s="1"/>
      <c r="Q103" s="1"/>
      <c r="R103" s="1"/>
      <c r="S103" s="1"/>
    </row>
    <row r="104" spans="1:19" ht="42" customHeight="1">
      <c r="A104" s="1" t="s">
        <v>489</v>
      </c>
      <c r="B104" s="128" t="s">
        <v>453</v>
      </c>
      <c r="C104" s="2" t="s">
        <v>454</v>
      </c>
      <c r="D104" s="6">
        <v>1</v>
      </c>
      <c r="E104" s="6">
        <v>44500</v>
      </c>
      <c r="F104" s="3">
        <v>1.25</v>
      </c>
      <c r="G104" s="139">
        <f t="shared" si="11"/>
        <v>100125</v>
      </c>
      <c r="H104" s="67">
        <v>43614</v>
      </c>
      <c r="I104" s="17" t="s">
        <v>69</v>
      </c>
      <c r="J104" s="41"/>
      <c r="K104" s="139">
        <v>50000</v>
      </c>
      <c r="L104" s="117">
        <v>36000</v>
      </c>
      <c r="M104" s="117">
        <v>14125</v>
      </c>
      <c r="N104" s="60">
        <f t="shared" si="10"/>
        <v>0</v>
      </c>
      <c r="O104" s="97"/>
      <c r="P104" s="1"/>
      <c r="Q104" s="1"/>
      <c r="R104" s="1"/>
      <c r="S104" s="1"/>
    </row>
    <row r="105" spans="1:19" ht="46.5" customHeight="1">
      <c r="A105" s="1" t="s">
        <v>349</v>
      </c>
      <c r="B105" s="128" t="s">
        <v>451</v>
      </c>
      <c r="C105" s="2" t="s">
        <v>452</v>
      </c>
      <c r="D105" s="6">
        <v>1</v>
      </c>
      <c r="E105" s="6">
        <v>55000</v>
      </c>
      <c r="F105" s="3">
        <v>0.91</v>
      </c>
      <c r="G105" s="139">
        <f t="shared" si="11"/>
        <v>105050</v>
      </c>
      <c r="H105" s="67">
        <v>43616</v>
      </c>
      <c r="I105" s="17" t="s">
        <v>69</v>
      </c>
      <c r="J105" s="41"/>
      <c r="K105" s="139">
        <v>60000</v>
      </c>
      <c r="L105" s="117">
        <v>45050</v>
      </c>
      <c r="N105" s="60">
        <f t="shared" si="10"/>
        <v>0</v>
      </c>
      <c r="O105" s="97"/>
      <c r="P105" s="1"/>
      <c r="Q105" s="1"/>
      <c r="R105" s="1"/>
      <c r="S105" s="1"/>
    </row>
    <row r="106" spans="1:19" ht="49.5" customHeight="1">
      <c r="A106" s="1" t="s">
        <v>533</v>
      </c>
      <c r="B106" s="138" t="s">
        <v>330</v>
      </c>
      <c r="C106" s="4" t="s">
        <v>229</v>
      </c>
      <c r="D106" s="6">
        <v>1</v>
      </c>
      <c r="E106" s="6">
        <v>45000</v>
      </c>
      <c r="F106" s="3">
        <v>0.78</v>
      </c>
      <c r="G106" s="139">
        <f t="shared" si="11"/>
        <v>80100</v>
      </c>
      <c r="H106" s="67">
        <v>43625</v>
      </c>
      <c r="I106" s="17" t="s">
        <v>69</v>
      </c>
      <c r="J106" s="41"/>
      <c r="K106" s="139">
        <v>50000</v>
      </c>
      <c r="L106" s="117">
        <v>30100</v>
      </c>
      <c r="N106" s="60">
        <f t="shared" si="10"/>
        <v>0</v>
      </c>
      <c r="O106" s="97"/>
      <c r="P106" s="1"/>
      <c r="Q106" s="1"/>
      <c r="R106" s="1"/>
      <c r="S106" s="1"/>
    </row>
    <row r="107" spans="1:19" ht="43.5" customHeight="1">
      <c r="A107" s="1" t="s">
        <v>193</v>
      </c>
      <c r="B107" s="138" t="s">
        <v>293</v>
      </c>
      <c r="C107" s="2" t="s">
        <v>294</v>
      </c>
      <c r="D107" s="6">
        <v>1</v>
      </c>
      <c r="E107" s="6">
        <v>27000</v>
      </c>
      <c r="F107" s="3">
        <v>1.41</v>
      </c>
      <c r="G107" s="117">
        <f t="shared" si="11"/>
        <v>65070</v>
      </c>
      <c r="H107" s="67">
        <v>43625</v>
      </c>
      <c r="I107" s="17" t="s">
        <v>69</v>
      </c>
      <c r="J107" s="41"/>
      <c r="K107" s="139">
        <v>65070</v>
      </c>
      <c r="N107" s="60">
        <f t="shared" si="10"/>
        <v>0</v>
      </c>
      <c r="O107" s="97"/>
      <c r="P107" s="1"/>
      <c r="Q107" s="1"/>
      <c r="R107" s="1"/>
      <c r="S107" s="1"/>
    </row>
    <row r="108" spans="1:19" ht="47.25" customHeight="1">
      <c r="A108" s="1" t="s">
        <v>535</v>
      </c>
      <c r="B108" s="128" t="s">
        <v>518</v>
      </c>
      <c r="C108" s="2" t="s">
        <v>519</v>
      </c>
      <c r="D108" s="6">
        <v>1</v>
      </c>
      <c r="E108" s="6">
        <v>40000</v>
      </c>
      <c r="F108" s="3">
        <v>1</v>
      </c>
      <c r="G108" s="128">
        <f t="shared" si="11"/>
        <v>80000</v>
      </c>
      <c r="H108" s="67">
        <v>43625</v>
      </c>
      <c r="I108" s="17" t="s">
        <v>69</v>
      </c>
      <c r="J108" s="41"/>
      <c r="K108" s="139">
        <v>40000</v>
      </c>
      <c r="L108" s="117">
        <v>40000</v>
      </c>
      <c r="N108" s="60">
        <f t="shared" si="10"/>
        <v>0</v>
      </c>
      <c r="O108" s="97"/>
      <c r="P108" s="1"/>
      <c r="Q108" s="1"/>
      <c r="R108" s="1"/>
      <c r="S108" s="1"/>
    </row>
    <row r="109" spans="1:19" ht="48" customHeight="1">
      <c r="A109" s="1" t="s">
        <v>358</v>
      </c>
      <c r="B109" s="128" t="s">
        <v>506</v>
      </c>
      <c r="C109" s="2" t="s">
        <v>507</v>
      </c>
      <c r="D109" s="6">
        <v>1</v>
      </c>
      <c r="E109" s="6">
        <v>80000</v>
      </c>
      <c r="F109" s="3">
        <v>0.75</v>
      </c>
      <c r="G109" s="117">
        <f t="shared" si="11"/>
        <v>140000</v>
      </c>
      <c r="H109" s="67">
        <v>43627</v>
      </c>
      <c r="I109" s="17" t="s">
        <v>69</v>
      </c>
      <c r="J109" s="41"/>
      <c r="K109" s="139">
        <v>140000</v>
      </c>
      <c r="N109" s="60">
        <f t="shared" si="10"/>
        <v>0</v>
      </c>
      <c r="O109" s="97"/>
      <c r="P109" s="1"/>
      <c r="Q109" s="1"/>
      <c r="R109" s="1"/>
      <c r="S109" s="1"/>
    </row>
    <row r="110" spans="1:19" ht="49.5" customHeight="1">
      <c r="A110" s="1" t="s">
        <v>353</v>
      </c>
      <c r="B110" s="138" t="s">
        <v>515</v>
      </c>
      <c r="C110" s="4" t="s">
        <v>511</v>
      </c>
      <c r="D110" s="6">
        <v>1</v>
      </c>
      <c r="E110" s="6">
        <v>47000</v>
      </c>
      <c r="F110" s="3">
        <v>0.49</v>
      </c>
      <c r="G110" s="117">
        <f t="shared" si="11"/>
        <v>70030</v>
      </c>
      <c r="H110" s="67">
        <v>43623</v>
      </c>
      <c r="I110" s="17" t="s">
        <v>69</v>
      </c>
      <c r="J110" s="41"/>
      <c r="K110" s="139">
        <v>50000</v>
      </c>
      <c r="L110" s="117">
        <v>20030</v>
      </c>
      <c r="N110" s="60">
        <f t="shared" si="10"/>
        <v>0</v>
      </c>
      <c r="O110" s="97"/>
      <c r="P110" s="1"/>
      <c r="Q110" s="1"/>
      <c r="R110" s="1"/>
      <c r="S110" s="1"/>
    </row>
    <row r="111" spans="1:19" ht="48.75" customHeight="1">
      <c r="A111" s="1" t="s">
        <v>543</v>
      </c>
      <c r="B111" s="128" t="s">
        <v>537</v>
      </c>
      <c r="C111" s="2" t="s">
        <v>507</v>
      </c>
      <c r="D111" s="6">
        <v>1</v>
      </c>
      <c r="E111" s="6">
        <v>80000</v>
      </c>
      <c r="F111" s="3">
        <v>0.88</v>
      </c>
      <c r="G111" s="117">
        <f t="shared" si="11"/>
        <v>150400</v>
      </c>
      <c r="H111" s="67">
        <v>43631</v>
      </c>
      <c r="I111" s="17" t="s">
        <v>69</v>
      </c>
      <c r="J111" s="41"/>
      <c r="K111" s="139">
        <v>50000</v>
      </c>
      <c r="L111" s="117">
        <v>100400</v>
      </c>
      <c r="N111" s="60">
        <f t="shared" si="10"/>
        <v>0</v>
      </c>
      <c r="O111" s="97"/>
      <c r="P111" s="1"/>
      <c r="Q111" s="1"/>
      <c r="R111" s="1"/>
      <c r="S111" s="1"/>
    </row>
    <row r="112" spans="1:19" ht="49.5" customHeight="1">
      <c r="A112" s="1" t="s">
        <v>548</v>
      </c>
      <c r="B112" s="128" t="s">
        <v>509</v>
      </c>
      <c r="C112" s="2" t="s">
        <v>510</v>
      </c>
      <c r="D112" s="6">
        <v>1</v>
      </c>
      <c r="E112" s="6">
        <v>33500</v>
      </c>
      <c r="F112" s="3">
        <v>1.0900000000000001</v>
      </c>
      <c r="G112" s="117">
        <f t="shared" si="11"/>
        <v>70015</v>
      </c>
      <c r="H112" s="67">
        <v>43631</v>
      </c>
      <c r="I112" s="17" t="s">
        <v>69</v>
      </c>
      <c r="J112" s="41"/>
      <c r="K112" s="139">
        <v>40000</v>
      </c>
      <c r="N112" s="60">
        <f t="shared" si="10"/>
        <v>30015</v>
      </c>
      <c r="O112" s="96"/>
      <c r="P112" s="1"/>
      <c r="Q112" s="1"/>
      <c r="R112" s="1"/>
      <c r="S112" s="1"/>
    </row>
    <row r="113" spans="1:19" ht="42" customHeight="1">
      <c r="A113" s="1" t="s">
        <v>549</v>
      </c>
      <c r="B113" s="128" t="s">
        <v>498</v>
      </c>
      <c r="C113" s="2" t="s">
        <v>499</v>
      </c>
      <c r="D113" s="6">
        <v>1</v>
      </c>
      <c r="E113" s="6">
        <v>20000</v>
      </c>
      <c r="F113" s="3">
        <v>0.7</v>
      </c>
      <c r="G113" s="117">
        <f t="shared" si="11"/>
        <v>34000</v>
      </c>
      <c r="H113" s="67">
        <v>43631</v>
      </c>
      <c r="I113" s="17" t="s">
        <v>69</v>
      </c>
      <c r="J113" s="41"/>
      <c r="K113" s="117">
        <v>15000</v>
      </c>
      <c r="N113" s="60">
        <f t="shared" si="10"/>
        <v>19000</v>
      </c>
      <c r="O113" s="96"/>
      <c r="P113" s="1"/>
      <c r="Q113" s="1"/>
      <c r="R113" s="1"/>
      <c r="S113" s="1"/>
    </row>
    <row r="114" spans="1:19" ht="51.75" customHeight="1">
      <c r="A114" s="1" t="s">
        <v>8</v>
      </c>
      <c r="B114" s="138" t="s">
        <v>258</v>
      </c>
      <c r="C114" s="2" t="s">
        <v>259</v>
      </c>
      <c r="D114" s="6">
        <v>1</v>
      </c>
      <c r="E114" s="6">
        <v>20000</v>
      </c>
      <c r="F114" s="3">
        <v>0.75</v>
      </c>
      <c r="G114" s="117">
        <f t="shared" si="11"/>
        <v>35000</v>
      </c>
      <c r="H114" s="67">
        <v>43633</v>
      </c>
      <c r="I114" s="17" t="s">
        <v>69</v>
      </c>
      <c r="J114" s="41"/>
      <c r="K114" s="139">
        <v>30000</v>
      </c>
      <c r="L114" s="117">
        <v>5000</v>
      </c>
      <c r="N114" s="60">
        <f t="shared" si="10"/>
        <v>0</v>
      </c>
      <c r="O114" s="97"/>
      <c r="P114" s="1"/>
      <c r="Q114" s="1"/>
      <c r="R114" s="1"/>
      <c r="S114" s="1"/>
    </row>
    <row r="115" spans="1:19" ht="42" customHeight="1">
      <c r="A115" s="1" t="s">
        <v>557</v>
      </c>
      <c r="B115" s="138" t="s">
        <v>145</v>
      </c>
      <c r="C115" s="4" t="s">
        <v>147</v>
      </c>
      <c r="D115" s="6">
        <v>1</v>
      </c>
      <c r="E115" s="6">
        <v>15000</v>
      </c>
      <c r="F115" s="3">
        <v>0.67</v>
      </c>
      <c r="G115" s="117">
        <f t="shared" si="11"/>
        <v>25050</v>
      </c>
      <c r="H115" s="67">
        <v>43635</v>
      </c>
      <c r="I115" s="17" t="s">
        <v>69</v>
      </c>
      <c r="J115" s="41"/>
      <c r="K115" s="139">
        <v>25050</v>
      </c>
      <c r="N115" s="60">
        <f t="shared" si="10"/>
        <v>0</v>
      </c>
      <c r="O115" s="97"/>
      <c r="P115" s="1"/>
      <c r="Q115" s="1"/>
      <c r="R115" s="1"/>
      <c r="S115" s="1"/>
    </row>
    <row r="116" spans="1:19" ht="45.75" customHeight="1">
      <c r="A116" s="1" t="s">
        <v>76</v>
      </c>
      <c r="B116" s="4" t="s">
        <v>444</v>
      </c>
      <c r="C116" s="2" t="s">
        <v>558</v>
      </c>
      <c r="D116" s="6">
        <v>1</v>
      </c>
      <c r="E116" s="6">
        <v>64500</v>
      </c>
      <c r="F116" s="3">
        <v>0.71</v>
      </c>
      <c r="G116" s="117">
        <f t="shared" si="11"/>
        <v>110295</v>
      </c>
      <c r="H116" s="67">
        <v>43637</v>
      </c>
      <c r="I116" s="17" t="s">
        <v>71</v>
      </c>
      <c r="J116" s="41"/>
      <c r="K116" s="117">
        <v>110295</v>
      </c>
      <c r="N116" s="60">
        <f t="shared" si="10"/>
        <v>0</v>
      </c>
      <c r="O116" s="97"/>
      <c r="P116" s="1"/>
      <c r="Q116" s="1"/>
      <c r="R116" s="1"/>
      <c r="S116" s="1"/>
    </row>
    <row r="117" spans="1:19" ht="48" customHeight="1">
      <c r="A117" s="1" t="s">
        <v>76</v>
      </c>
      <c r="B117" s="138" t="s">
        <v>559</v>
      </c>
      <c r="C117" s="2" t="s">
        <v>560</v>
      </c>
      <c r="D117" s="6">
        <v>1</v>
      </c>
      <c r="E117" s="6">
        <v>20000</v>
      </c>
      <c r="F117" s="3">
        <v>0.7</v>
      </c>
      <c r="G117" s="117">
        <f t="shared" si="11"/>
        <v>34000</v>
      </c>
      <c r="H117" s="67">
        <v>43637</v>
      </c>
      <c r="I117" s="17" t="s">
        <v>71</v>
      </c>
      <c r="J117" s="41"/>
      <c r="K117" s="117">
        <v>34000</v>
      </c>
      <c r="N117" s="60">
        <f t="shared" si="10"/>
        <v>0</v>
      </c>
      <c r="O117" s="97"/>
      <c r="P117" s="1"/>
      <c r="Q117" s="1"/>
      <c r="R117" s="1"/>
      <c r="S117" s="1"/>
    </row>
    <row r="118" spans="1:19" ht="44.25" customHeight="1">
      <c r="A118" s="1" t="s">
        <v>182</v>
      </c>
      <c r="B118" s="138" t="s">
        <v>381</v>
      </c>
      <c r="C118" s="4" t="s">
        <v>565</v>
      </c>
      <c r="D118" s="6">
        <v>1</v>
      </c>
      <c r="E118" s="6">
        <v>36500</v>
      </c>
      <c r="F118" s="3">
        <v>1.2</v>
      </c>
      <c r="G118" s="117">
        <f t="shared" si="11"/>
        <v>80300</v>
      </c>
      <c r="H118" s="67">
        <v>43639</v>
      </c>
      <c r="I118" s="17" t="s">
        <v>69</v>
      </c>
      <c r="J118" s="41"/>
      <c r="K118" s="139">
        <v>25000</v>
      </c>
      <c r="L118" s="117">
        <v>55300</v>
      </c>
      <c r="N118" s="60">
        <f t="shared" ref="N118:N146" si="12">+((G118*J118)+G118)-K118-L118-M118</f>
        <v>0</v>
      </c>
      <c r="O118" s="97"/>
      <c r="P118" s="1"/>
      <c r="Q118" s="1"/>
      <c r="R118" s="1"/>
      <c r="S118" s="1"/>
    </row>
    <row r="119" spans="1:19" ht="51" customHeight="1">
      <c r="A119" s="1" t="s">
        <v>358</v>
      </c>
      <c r="B119" s="138" t="s">
        <v>566</v>
      </c>
      <c r="C119" s="2" t="s">
        <v>569</v>
      </c>
      <c r="D119" s="6">
        <v>1</v>
      </c>
      <c r="E119" s="6">
        <v>33500</v>
      </c>
      <c r="F119" s="3">
        <v>1.0900000000000001</v>
      </c>
      <c r="G119" s="117">
        <f t="shared" si="11"/>
        <v>70015</v>
      </c>
      <c r="H119" s="67">
        <v>43639</v>
      </c>
      <c r="I119" s="17" t="s">
        <v>69</v>
      </c>
      <c r="J119" s="41"/>
      <c r="K119" s="139">
        <v>70015</v>
      </c>
      <c r="N119" s="60">
        <f t="shared" si="12"/>
        <v>0</v>
      </c>
      <c r="O119" s="97"/>
      <c r="P119" s="1"/>
      <c r="Q119" s="1"/>
      <c r="R119" s="1"/>
      <c r="S119" s="1"/>
    </row>
    <row r="120" spans="1:19" ht="44.25" customHeight="1">
      <c r="A120" s="1" t="s">
        <v>578</v>
      </c>
      <c r="B120" s="138" t="s">
        <v>570</v>
      </c>
      <c r="C120" s="4" t="s">
        <v>571</v>
      </c>
      <c r="D120" s="6">
        <v>1</v>
      </c>
      <c r="E120" s="6">
        <v>44500</v>
      </c>
      <c r="F120" s="3">
        <v>0.7</v>
      </c>
      <c r="G120" s="117">
        <f t="shared" si="11"/>
        <v>75650</v>
      </c>
      <c r="H120" s="67">
        <v>43639</v>
      </c>
      <c r="I120" s="17" t="s">
        <v>69</v>
      </c>
      <c r="J120" s="41"/>
      <c r="K120" s="117">
        <v>50000</v>
      </c>
      <c r="L120" s="117">
        <v>25650</v>
      </c>
      <c r="N120" s="60">
        <f t="shared" si="12"/>
        <v>0</v>
      </c>
      <c r="O120" s="97"/>
      <c r="P120" s="1"/>
      <c r="Q120" s="1"/>
      <c r="R120" s="1"/>
      <c r="S120" s="1"/>
    </row>
    <row r="121" spans="1:19" ht="51.75" customHeight="1">
      <c r="A121" s="1" t="s">
        <v>289</v>
      </c>
      <c r="B121" s="128" t="s">
        <v>538</v>
      </c>
      <c r="C121" s="2" t="s">
        <v>539</v>
      </c>
      <c r="D121" s="6">
        <v>1</v>
      </c>
      <c r="E121" s="6">
        <v>79500</v>
      </c>
      <c r="F121" s="3">
        <v>0.64</v>
      </c>
      <c r="G121" s="117">
        <f t="shared" si="11"/>
        <v>130380</v>
      </c>
      <c r="H121" s="67">
        <v>43641</v>
      </c>
      <c r="I121" s="17" t="s">
        <v>69</v>
      </c>
      <c r="J121" s="41"/>
      <c r="K121" s="139">
        <v>50000</v>
      </c>
      <c r="L121" s="117">
        <v>80380</v>
      </c>
      <c r="N121" s="60">
        <f t="shared" si="12"/>
        <v>0</v>
      </c>
      <c r="O121" s="97"/>
      <c r="P121" s="1"/>
      <c r="Q121" s="1"/>
      <c r="R121" s="1"/>
      <c r="S121" s="1"/>
    </row>
    <row r="122" spans="1:19" ht="48" customHeight="1">
      <c r="A122" s="1" t="s">
        <v>620</v>
      </c>
      <c r="B122" s="138" t="s">
        <v>221</v>
      </c>
      <c r="C122" s="4" t="s">
        <v>217</v>
      </c>
      <c r="D122" s="6">
        <v>1</v>
      </c>
      <c r="E122" s="6">
        <v>33500</v>
      </c>
      <c r="F122" s="3">
        <v>1.0900000000000001</v>
      </c>
      <c r="G122" s="117">
        <f t="shared" si="11"/>
        <v>70015</v>
      </c>
      <c r="H122" s="67">
        <v>43645</v>
      </c>
      <c r="I122" s="17" t="s">
        <v>69</v>
      </c>
      <c r="J122" s="41"/>
      <c r="K122" s="139">
        <v>60000</v>
      </c>
      <c r="L122" s="117">
        <v>10015</v>
      </c>
      <c r="N122" s="60">
        <f t="shared" si="12"/>
        <v>0</v>
      </c>
      <c r="O122" s="97"/>
      <c r="P122" s="1"/>
      <c r="Q122" s="1"/>
      <c r="R122" s="1"/>
      <c r="S122" s="1"/>
    </row>
    <row r="123" spans="1:19" ht="48.75" customHeight="1">
      <c r="A123" s="128" t="s">
        <v>620</v>
      </c>
      <c r="B123" s="4" t="s">
        <v>597</v>
      </c>
      <c r="C123" s="4" t="s">
        <v>598</v>
      </c>
      <c r="D123" s="6">
        <v>1</v>
      </c>
      <c r="E123" s="6">
        <v>64500</v>
      </c>
      <c r="F123" s="3">
        <v>0.94</v>
      </c>
      <c r="G123" s="117">
        <f t="shared" si="11"/>
        <v>125130</v>
      </c>
      <c r="H123" s="67">
        <v>43645</v>
      </c>
      <c r="I123" s="17" t="s">
        <v>71</v>
      </c>
      <c r="J123" s="41"/>
      <c r="K123" s="139">
        <v>120130</v>
      </c>
      <c r="L123" s="117">
        <v>5000</v>
      </c>
      <c r="N123" s="60">
        <f t="shared" si="12"/>
        <v>0</v>
      </c>
      <c r="O123" s="97"/>
      <c r="P123" s="1"/>
      <c r="Q123" s="1"/>
      <c r="R123" s="1"/>
      <c r="S123" s="1"/>
    </row>
    <row r="124" spans="1:19" ht="50.25" customHeight="1">
      <c r="A124" s="1" t="s">
        <v>208</v>
      </c>
      <c r="B124" s="138" t="s">
        <v>385</v>
      </c>
      <c r="C124" s="4" t="s">
        <v>171</v>
      </c>
      <c r="D124" s="6">
        <v>1</v>
      </c>
      <c r="E124" s="6">
        <v>27500</v>
      </c>
      <c r="F124" s="3">
        <v>1.19</v>
      </c>
      <c r="G124" s="117">
        <f t="shared" si="11"/>
        <v>60225</v>
      </c>
      <c r="H124" s="67">
        <v>43655</v>
      </c>
      <c r="I124" s="17" t="s">
        <v>69</v>
      </c>
      <c r="J124" s="41"/>
      <c r="K124" s="139">
        <v>50000</v>
      </c>
      <c r="N124" s="60">
        <f t="shared" si="12"/>
        <v>10225</v>
      </c>
      <c r="O124" s="96"/>
      <c r="P124" s="1"/>
      <c r="Q124" s="1"/>
      <c r="R124" s="1"/>
      <c r="S124" s="1"/>
    </row>
    <row r="125" spans="1:19" ht="54.75" customHeight="1">
      <c r="A125" s="1" t="s">
        <v>65</v>
      </c>
      <c r="B125" s="138" t="s">
        <v>448</v>
      </c>
      <c r="C125" s="4" t="s">
        <v>171</v>
      </c>
      <c r="D125" s="6">
        <v>1</v>
      </c>
      <c r="E125" s="6">
        <v>33500</v>
      </c>
      <c r="F125" s="3">
        <v>1.0900000000000001</v>
      </c>
      <c r="G125" s="117">
        <f t="shared" si="11"/>
        <v>70015</v>
      </c>
      <c r="H125" s="67">
        <v>43655</v>
      </c>
      <c r="I125" s="17" t="s">
        <v>69</v>
      </c>
      <c r="J125" s="41"/>
      <c r="K125" s="139">
        <v>25000</v>
      </c>
      <c r="L125" s="117">
        <v>30000</v>
      </c>
      <c r="M125" s="117">
        <v>15015</v>
      </c>
      <c r="N125" s="60">
        <f t="shared" si="12"/>
        <v>0</v>
      </c>
      <c r="O125" s="97"/>
      <c r="P125" s="1"/>
      <c r="Q125" s="1"/>
      <c r="R125" s="1"/>
      <c r="S125" s="1"/>
    </row>
    <row r="126" spans="1:19" ht="53.25" customHeight="1">
      <c r="A126" s="1" t="s">
        <v>210</v>
      </c>
      <c r="B126" s="138" t="s">
        <v>515</v>
      </c>
      <c r="C126" s="4" t="s">
        <v>511</v>
      </c>
      <c r="D126" s="6">
        <v>1</v>
      </c>
      <c r="E126" s="6">
        <v>47000</v>
      </c>
      <c r="F126" s="3">
        <v>0.6</v>
      </c>
      <c r="G126" s="117">
        <f t="shared" si="11"/>
        <v>75200</v>
      </c>
      <c r="H126" s="67">
        <v>43655</v>
      </c>
      <c r="I126" s="17" t="s">
        <v>69</v>
      </c>
      <c r="J126" s="41"/>
      <c r="K126" s="139">
        <v>20000</v>
      </c>
      <c r="L126" s="117">
        <v>50000</v>
      </c>
      <c r="N126" s="60">
        <f t="shared" si="12"/>
        <v>5200</v>
      </c>
      <c r="O126" s="96"/>
      <c r="P126" s="1"/>
      <c r="Q126" s="1"/>
      <c r="R126" s="1"/>
      <c r="S126" s="1"/>
    </row>
    <row r="127" spans="1:19" ht="53.25" customHeight="1">
      <c r="A127" s="1" t="s">
        <v>578</v>
      </c>
      <c r="B127" s="138" t="s">
        <v>611</v>
      </c>
      <c r="C127" s="4" t="s">
        <v>612</v>
      </c>
      <c r="D127" s="6">
        <v>1</v>
      </c>
      <c r="E127" s="6">
        <v>35000</v>
      </c>
      <c r="F127" s="3">
        <v>0</v>
      </c>
      <c r="G127" s="117">
        <f t="shared" si="11"/>
        <v>35000</v>
      </c>
      <c r="H127" s="67">
        <v>43659</v>
      </c>
      <c r="I127" s="17" t="s">
        <v>69</v>
      </c>
      <c r="J127" s="41"/>
      <c r="K127" s="139">
        <v>35000</v>
      </c>
      <c r="N127" s="60">
        <f t="shared" si="12"/>
        <v>0</v>
      </c>
      <c r="O127" s="97"/>
      <c r="P127" s="1"/>
      <c r="Q127" s="1"/>
      <c r="R127" s="1"/>
      <c r="S127" s="1"/>
    </row>
    <row r="128" spans="1:19" ht="50.25" customHeight="1">
      <c r="A128" s="1" t="s">
        <v>624</v>
      </c>
      <c r="B128" s="138" t="s">
        <v>473</v>
      </c>
      <c r="C128" s="4" t="s">
        <v>477</v>
      </c>
      <c r="D128" s="6">
        <v>1</v>
      </c>
      <c r="E128" s="6">
        <v>15000</v>
      </c>
      <c r="F128" s="3">
        <v>1</v>
      </c>
      <c r="G128" s="117">
        <f t="shared" si="11"/>
        <v>30000</v>
      </c>
      <c r="H128" s="67">
        <v>43659</v>
      </c>
      <c r="I128" s="17" t="s">
        <v>69</v>
      </c>
      <c r="J128" s="41"/>
      <c r="K128" s="139">
        <v>20000</v>
      </c>
      <c r="L128" s="117">
        <v>10000</v>
      </c>
      <c r="N128" s="60">
        <f t="shared" si="12"/>
        <v>0</v>
      </c>
      <c r="O128" s="97"/>
      <c r="P128" s="1"/>
      <c r="Q128" s="1"/>
      <c r="R128" s="1"/>
      <c r="S128" s="1"/>
    </row>
    <row r="129" spans="1:19" ht="48" customHeight="1">
      <c r="A129" s="1" t="s">
        <v>485</v>
      </c>
      <c r="B129" s="138" t="s">
        <v>540</v>
      </c>
      <c r="C129" s="2" t="s">
        <v>541</v>
      </c>
      <c r="D129" s="6">
        <v>1</v>
      </c>
      <c r="E129" s="6">
        <v>64500</v>
      </c>
      <c r="F129" s="3">
        <v>1.02</v>
      </c>
      <c r="G129" s="117">
        <f t="shared" si="11"/>
        <v>130290</v>
      </c>
      <c r="H129" s="67">
        <v>43665</v>
      </c>
      <c r="I129" s="17" t="s">
        <v>69</v>
      </c>
      <c r="J129" s="41"/>
      <c r="K129" s="139">
        <v>100000</v>
      </c>
      <c r="N129" s="60">
        <f t="shared" si="12"/>
        <v>30290</v>
      </c>
      <c r="O129" s="96"/>
      <c r="P129" s="1"/>
      <c r="Q129" s="1"/>
      <c r="R129" s="1"/>
      <c r="S129" s="1"/>
    </row>
    <row r="130" spans="1:19" ht="53.25" customHeight="1">
      <c r="A130" s="128" t="s">
        <v>485</v>
      </c>
      <c r="B130" s="138" t="s">
        <v>383</v>
      </c>
      <c r="C130" s="4" t="s">
        <v>617</v>
      </c>
      <c r="D130" s="6">
        <v>1</v>
      </c>
      <c r="E130" s="6">
        <v>36500</v>
      </c>
      <c r="F130" s="3">
        <v>0.92</v>
      </c>
      <c r="G130" s="117">
        <f t="shared" si="11"/>
        <v>70080</v>
      </c>
      <c r="H130" s="67">
        <v>43665</v>
      </c>
      <c r="I130" s="17" t="s">
        <v>69</v>
      </c>
      <c r="J130" s="41"/>
      <c r="K130" s="139"/>
      <c r="N130" s="60">
        <f t="shared" si="12"/>
        <v>70080</v>
      </c>
      <c r="O130" s="96"/>
      <c r="P130" s="1"/>
      <c r="Q130" s="1"/>
      <c r="R130" s="1"/>
      <c r="S130" s="1"/>
    </row>
    <row r="131" spans="1:19" ht="58.5" customHeight="1">
      <c r="A131" s="1" t="s">
        <v>196</v>
      </c>
      <c r="B131" s="66" t="s">
        <v>614</v>
      </c>
      <c r="C131" s="2" t="s">
        <v>615</v>
      </c>
      <c r="D131" s="6">
        <v>1</v>
      </c>
      <c r="E131" s="6">
        <v>36500</v>
      </c>
      <c r="F131" s="3">
        <v>0.8</v>
      </c>
      <c r="G131" s="117">
        <f t="shared" si="11"/>
        <v>65700</v>
      </c>
      <c r="H131" s="67">
        <v>43665</v>
      </c>
      <c r="I131" s="17" t="s">
        <v>69</v>
      </c>
      <c r="J131" s="41"/>
      <c r="K131" s="139">
        <v>35700</v>
      </c>
      <c r="N131" s="60">
        <f t="shared" si="12"/>
        <v>30000</v>
      </c>
      <c r="O131" s="96"/>
      <c r="P131" s="1"/>
      <c r="Q131" s="1"/>
      <c r="R131" s="1"/>
      <c r="S131" s="1"/>
    </row>
    <row r="132" spans="1:19" ht="48" customHeight="1">
      <c r="A132" s="1" t="s">
        <v>638</v>
      </c>
      <c r="B132" s="138" t="s">
        <v>442</v>
      </c>
      <c r="C132" s="4" t="s">
        <v>175</v>
      </c>
      <c r="D132" s="6">
        <v>1</v>
      </c>
      <c r="E132" s="6">
        <v>22000</v>
      </c>
      <c r="F132" s="3">
        <v>1.28</v>
      </c>
      <c r="G132" s="117">
        <f t="shared" si="11"/>
        <v>50160</v>
      </c>
      <c r="H132" s="67">
        <v>43666</v>
      </c>
      <c r="I132" s="17" t="s">
        <v>69</v>
      </c>
      <c r="J132" s="41"/>
      <c r="K132" s="139">
        <v>30000</v>
      </c>
      <c r="N132" s="60">
        <f t="shared" si="12"/>
        <v>20160</v>
      </c>
      <c r="O132" s="96"/>
      <c r="P132" s="1"/>
      <c r="Q132" s="1"/>
      <c r="R132" s="1"/>
      <c r="S132" s="1"/>
    </row>
    <row r="133" spans="1:19" ht="38.25" customHeight="1">
      <c r="A133" s="128" t="s">
        <v>638</v>
      </c>
      <c r="B133" s="138" t="s">
        <v>481</v>
      </c>
      <c r="C133" s="4" t="s">
        <v>482</v>
      </c>
      <c r="D133" s="6">
        <v>1</v>
      </c>
      <c r="E133" s="6">
        <v>1200</v>
      </c>
      <c r="F133" s="3">
        <v>3.2</v>
      </c>
      <c r="G133" s="117">
        <f t="shared" si="11"/>
        <v>5040</v>
      </c>
      <c r="H133" s="67">
        <v>43666</v>
      </c>
      <c r="I133" s="17" t="s">
        <v>69</v>
      </c>
      <c r="J133" s="41"/>
      <c r="K133" s="139"/>
      <c r="N133" s="60">
        <f t="shared" si="12"/>
        <v>5040</v>
      </c>
      <c r="O133" s="96"/>
      <c r="P133" s="1"/>
      <c r="Q133" s="1"/>
      <c r="R133" s="1"/>
      <c r="S133" s="1"/>
    </row>
    <row r="134" spans="1:19" ht="49.5" customHeight="1">
      <c r="A134" s="1" t="s">
        <v>641</v>
      </c>
      <c r="B134" s="138" t="s">
        <v>165</v>
      </c>
      <c r="C134" s="4" t="s">
        <v>649</v>
      </c>
      <c r="D134" s="6">
        <v>1</v>
      </c>
      <c r="E134" s="6">
        <v>28000</v>
      </c>
      <c r="F134" s="3">
        <v>1.1499999999999999</v>
      </c>
      <c r="G134" s="117">
        <f t="shared" si="11"/>
        <v>60200</v>
      </c>
      <c r="H134" s="67">
        <v>43673</v>
      </c>
      <c r="I134" s="17" t="s">
        <v>69</v>
      </c>
      <c r="J134" s="41"/>
      <c r="K134" s="139">
        <v>60200</v>
      </c>
      <c r="N134" s="60">
        <f t="shared" si="12"/>
        <v>0</v>
      </c>
      <c r="O134" s="97"/>
      <c r="P134" s="1"/>
      <c r="Q134" s="1"/>
      <c r="R134" s="1"/>
      <c r="S134" s="1"/>
    </row>
    <row r="135" spans="1:19" ht="51" customHeight="1">
      <c r="A135" s="1" t="s">
        <v>640</v>
      </c>
      <c r="B135" s="138" t="s">
        <v>648</v>
      </c>
      <c r="C135" s="2" t="s">
        <v>356</v>
      </c>
      <c r="D135" s="6">
        <v>1</v>
      </c>
      <c r="E135" s="6">
        <v>44500</v>
      </c>
      <c r="F135" s="3">
        <v>1.03</v>
      </c>
      <c r="G135" s="117">
        <f t="shared" si="11"/>
        <v>90335</v>
      </c>
      <c r="H135" s="67">
        <v>43678</v>
      </c>
      <c r="I135" s="17" t="s">
        <v>69</v>
      </c>
      <c r="J135" s="41"/>
      <c r="K135" s="139">
        <v>90335</v>
      </c>
      <c r="N135" s="60">
        <f t="shared" si="12"/>
        <v>0</v>
      </c>
      <c r="O135" s="97"/>
      <c r="P135" s="1"/>
      <c r="Q135" s="1"/>
      <c r="R135" s="1"/>
      <c r="S135" s="1"/>
    </row>
    <row r="136" spans="1:19" ht="46.5" customHeight="1">
      <c r="A136" s="128" t="s">
        <v>624</v>
      </c>
      <c r="B136" s="138" t="s">
        <v>383</v>
      </c>
      <c r="C136" s="4" t="s">
        <v>617</v>
      </c>
      <c r="D136" s="6">
        <v>1</v>
      </c>
      <c r="E136" s="6">
        <v>36000</v>
      </c>
      <c r="F136" s="3">
        <v>0.39</v>
      </c>
      <c r="G136" s="117">
        <f t="shared" si="11"/>
        <v>50040</v>
      </c>
      <c r="H136" s="67">
        <v>43677</v>
      </c>
      <c r="I136" s="17" t="s">
        <v>71</v>
      </c>
      <c r="J136" s="41"/>
      <c r="K136" s="139">
        <v>50040</v>
      </c>
      <c r="N136" s="60">
        <f t="shared" si="12"/>
        <v>0</v>
      </c>
      <c r="O136" s="97"/>
      <c r="P136" s="1"/>
      <c r="Q136" s="1"/>
      <c r="R136" s="1"/>
      <c r="S136" s="1"/>
    </row>
    <row r="137" spans="1:19" ht="49.5" customHeight="1">
      <c r="A137" s="128" t="s">
        <v>624</v>
      </c>
      <c r="B137" s="128" t="s">
        <v>419</v>
      </c>
      <c r="C137" s="2" t="s">
        <v>609</v>
      </c>
      <c r="D137" s="6">
        <v>1</v>
      </c>
      <c r="E137" s="6">
        <v>33500</v>
      </c>
      <c r="F137" s="3">
        <v>0.95</v>
      </c>
      <c r="G137" s="117">
        <f t="shared" si="11"/>
        <v>65325</v>
      </c>
      <c r="H137" s="67">
        <v>43677</v>
      </c>
      <c r="I137" s="17" t="s">
        <v>69</v>
      </c>
      <c r="J137" s="41"/>
      <c r="K137" s="139">
        <v>40000</v>
      </c>
      <c r="L137" s="117">
        <v>25325</v>
      </c>
      <c r="N137" s="60">
        <f t="shared" si="12"/>
        <v>0</v>
      </c>
      <c r="O137" s="97"/>
      <c r="P137" s="1"/>
      <c r="Q137" s="1"/>
      <c r="R137" s="1"/>
      <c r="S137" s="1"/>
    </row>
    <row r="138" spans="1:19" ht="45.75" customHeight="1">
      <c r="A138" s="1" t="s">
        <v>535</v>
      </c>
      <c r="B138" s="138" t="s">
        <v>445</v>
      </c>
      <c r="C138" s="4" t="s">
        <v>171</v>
      </c>
      <c r="D138" s="6">
        <v>1</v>
      </c>
      <c r="E138" s="6">
        <v>27500</v>
      </c>
      <c r="F138" s="3">
        <v>1.2</v>
      </c>
      <c r="G138" s="128">
        <f t="shared" si="11"/>
        <v>60500</v>
      </c>
      <c r="H138" s="67">
        <v>43679</v>
      </c>
      <c r="I138" s="17" t="s">
        <v>69</v>
      </c>
      <c r="J138" s="41"/>
      <c r="K138" s="139">
        <v>20000</v>
      </c>
      <c r="L138" s="117">
        <v>40500</v>
      </c>
      <c r="N138" s="60">
        <f t="shared" si="12"/>
        <v>0</v>
      </c>
      <c r="O138" s="97"/>
      <c r="P138" s="1"/>
      <c r="Q138" s="1"/>
      <c r="R138" s="1"/>
      <c r="S138" s="1"/>
    </row>
    <row r="139" spans="1:19" ht="48.75" customHeight="1">
      <c r="A139" s="128" t="s">
        <v>715</v>
      </c>
      <c r="B139" s="138" t="s">
        <v>611</v>
      </c>
      <c r="C139" s="4" t="s">
        <v>612</v>
      </c>
      <c r="D139" s="6">
        <v>1</v>
      </c>
      <c r="E139" s="6">
        <v>44500</v>
      </c>
      <c r="F139" s="3">
        <v>1.48</v>
      </c>
      <c r="G139" s="128">
        <f t="shared" si="11"/>
        <v>110360</v>
      </c>
      <c r="H139" s="67">
        <v>43682</v>
      </c>
      <c r="I139" s="17" t="s">
        <v>69</v>
      </c>
      <c r="J139" s="41"/>
      <c r="K139" s="139">
        <v>100000</v>
      </c>
      <c r="L139" s="117">
        <v>10360</v>
      </c>
      <c r="N139" s="60">
        <f t="shared" si="12"/>
        <v>0</v>
      </c>
      <c r="O139" s="97"/>
      <c r="P139" s="1"/>
      <c r="Q139" s="1"/>
      <c r="R139" s="1"/>
      <c r="S139" s="1"/>
    </row>
    <row r="140" spans="1:19" ht="42" customHeight="1">
      <c r="A140" s="1" t="s">
        <v>624</v>
      </c>
      <c r="B140" s="138" t="s">
        <v>683</v>
      </c>
      <c r="C140" s="2" t="s">
        <v>684</v>
      </c>
      <c r="D140" s="6">
        <v>1</v>
      </c>
      <c r="E140" s="158">
        <v>10000</v>
      </c>
      <c r="F140" s="3">
        <v>1.8</v>
      </c>
      <c r="G140" s="128">
        <f t="shared" si="11"/>
        <v>28000</v>
      </c>
      <c r="H140" s="67">
        <v>43682</v>
      </c>
      <c r="I140" s="17" t="s">
        <v>69</v>
      </c>
      <c r="J140" s="41"/>
      <c r="K140" s="139">
        <v>28000</v>
      </c>
      <c r="N140" s="60">
        <f t="shared" si="12"/>
        <v>0</v>
      </c>
      <c r="O140" s="165"/>
      <c r="P140" s="1"/>
      <c r="Q140" s="1"/>
      <c r="R140" s="1"/>
      <c r="S140" s="1"/>
    </row>
    <row r="141" spans="1:19" ht="49.5" customHeight="1">
      <c r="A141" s="128" t="s">
        <v>624</v>
      </c>
      <c r="B141" s="138" t="s">
        <v>689</v>
      </c>
      <c r="C141" s="2" t="s">
        <v>690</v>
      </c>
      <c r="D141" s="6">
        <v>1</v>
      </c>
      <c r="E141" s="6">
        <v>2000</v>
      </c>
      <c r="F141" s="3">
        <v>4</v>
      </c>
      <c r="G141" s="128">
        <f t="shared" si="11"/>
        <v>10000</v>
      </c>
      <c r="H141" s="67">
        <v>43682</v>
      </c>
      <c r="I141" s="17" t="s">
        <v>69</v>
      </c>
      <c r="J141" s="41"/>
      <c r="K141" s="139">
        <v>10000</v>
      </c>
      <c r="N141" s="60">
        <f t="shared" si="12"/>
        <v>0</v>
      </c>
      <c r="O141" s="165"/>
      <c r="P141" s="1"/>
      <c r="Q141" s="1"/>
      <c r="R141" s="1"/>
      <c r="S141" s="1"/>
    </row>
    <row r="142" spans="1:19" ht="48" customHeight="1">
      <c r="A142" s="1" t="s">
        <v>210</v>
      </c>
      <c r="B142" s="4" t="s">
        <v>712</v>
      </c>
      <c r="C142" s="2" t="s">
        <v>713</v>
      </c>
      <c r="D142" s="6">
        <v>1</v>
      </c>
      <c r="E142" s="6">
        <v>36000</v>
      </c>
      <c r="F142" s="3">
        <v>0.67</v>
      </c>
      <c r="G142" s="117">
        <f t="shared" si="11"/>
        <v>60120</v>
      </c>
      <c r="H142" s="67">
        <v>43682</v>
      </c>
      <c r="I142" s="17" t="s">
        <v>69</v>
      </c>
      <c r="J142" s="41"/>
      <c r="K142" s="139"/>
      <c r="N142" s="60">
        <f t="shared" si="12"/>
        <v>60120</v>
      </c>
      <c r="O142" s="175"/>
      <c r="P142" s="1"/>
      <c r="Q142" s="1"/>
      <c r="R142" s="1"/>
      <c r="S142" s="1"/>
    </row>
    <row r="143" spans="1:19" ht="38.25" customHeight="1">
      <c r="A143" s="1" t="s">
        <v>193</v>
      </c>
      <c r="B143" s="138" t="s">
        <v>679</v>
      </c>
      <c r="C143" s="2" t="s">
        <v>680</v>
      </c>
      <c r="D143" s="6">
        <v>1</v>
      </c>
      <c r="E143" s="6">
        <v>8000</v>
      </c>
      <c r="F143" s="3">
        <v>1.5</v>
      </c>
      <c r="G143" s="117">
        <f t="shared" si="11"/>
        <v>20000</v>
      </c>
      <c r="H143" s="67">
        <v>43683</v>
      </c>
      <c r="I143" s="17" t="s">
        <v>69</v>
      </c>
      <c r="J143" s="41"/>
      <c r="K143" s="139">
        <v>20000</v>
      </c>
      <c r="N143" s="60">
        <f t="shared" si="12"/>
        <v>0</v>
      </c>
      <c r="O143" s="165"/>
      <c r="P143" s="1"/>
      <c r="Q143" s="1"/>
      <c r="R143" s="1"/>
      <c r="S143" s="1"/>
    </row>
    <row r="144" spans="1:19" ht="42" customHeight="1">
      <c r="A144" s="128" t="s">
        <v>193</v>
      </c>
      <c r="B144" s="138" t="s">
        <v>677</v>
      </c>
      <c r="C144" s="2" t="s">
        <v>678</v>
      </c>
      <c r="D144" s="6">
        <v>1</v>
      </c>
      <c r="E144" s="6">
        <v>5000</v>
      </c>
      <c r="F144" s="3">
        <v>2.4</v>
      </c>
      <c r="G144" s="117">
        <f t="shared" si="11"/>
        <v>17000</v>
      </c>
      <c r="H144" s="67">
        <v>43684</v>
      </c>
      <c r="I144" s="17" t="s">
        <v>69</v>
      </c>
      <c r="J144" s="41"/>
      <c r="K144" s="139">
        <v>17000</v>
      </c>
      <c r="N144" s="60">
        <f t="shared" si="12"/>
        <v>0</v>
      </c>
      <c r="O144" s="165"/>
      <c r="P144" s="1"/>
      <c r="Q144" s="1"/>
      <c r="R144" s="1"/>
      <c r="S144" s="1"/>
    </row>
    <row r="145" spans="1:19" ht="43.5" customHeight="1">
      <c r="A145" s="1" t="s">
        <v>736</v>
      </c>
      <c r="B145" s="138" t="s">
        <v>681</v>
      </c>
      <c r="C145" s="2" t="s">
        <v>682</v>
      </c>
      <c r="D145" s="6">
        <v>1</v>
      </c>
      <c r="E145" s="6">
        <v>8000</v>
      </c>
      <c r="F145" s="3">
        <v>1.5</v>
      </c>
      <c r="G145" s="117">
        <f t="shared" si="11"/>
        <v>20000</v>
      </c>
      <c r="H145" s="67">
        <v>43685</v>
      </c>
      <c r="I145" s="17" t="s">
        <v>69</v>
      </c>
      <c r="J145" s="41"/>
      <c r="K145" s="139">
        <v>20000</v>
      </c>
      <c r="N145" s="60">
        <f t="shared" si="12"/>
        <v>0</v>
      </c>
      <c r="O145" s="165"/>
      <c r="P145" s="1"/>
      <c r="Q145" s="1"/>
      <c r="R145" s="1"/>
      <c r="S145" s="1"/>
    </row>
    <row r="146" spans="1:19" ht="47.25" customHeight="1">
      <c r="A146" s="1" t="s">
        <v>349</v>
      </c>
      <c r="B146" s="128" t="s">
        <v>709</v>
      </c>
      <c r="C146" s="2" t="s">
        <v>609</v>
      </c>
      <c r="D146" s="6">
        <v>1</v>
      </c>
      <c r="E146" s="6">
        <v>36500</v>
      </c>
      <c r="F146" s="3">
        <v>0.79</v>
      </c>
      <c r="G146" s="117">
        <f t="shared" si="11"/>
        <v>65335</v>
      </c>
      <c r="H146" s="67">
        <v>43722</v>
      </c>
      <c r="I146" s="17" t="s">
        <v>69</v>
      </c>
      <c r="J146" s="41"/>
      <c r="K146" s="139">
        <v>65335</v>
      </c>
      <c r="N146" s="60">
        <f t="shared" si="12"/>
        <v>0</v>
      </c>
      <c r="O146" s="165"/>
      <c r="P146" s="1"/>
      <c r="Q146" s="1"/>
      <c r="R146" s="1"/>
      <c r="S146" s="1"/>
    </row>
    <row r="147" spans="1:19" ht="30.75" customHeight="1">
      <c r="A147" s="128" t="s">
        <v>736</v>
      </c>
      <c r="B147" s="4" t="s">
        <v>712</v>
      </c>
      <c r="C147" s="2" t="s">
        <v>713</v>
      </c>
      <c r="D147" s="6">
        <v>1</v>
      </c>
      <c r="E147" s="6">
        <v>36000</v>
      </c>
      <c r="F147" s="3">
        <v>0.82</v>
      </c>
      <c r="G147" s="117">
        <f t="shared" si="11"/>
        <v>65520</v>
      </c>
      <c r="H147" s="67">
        <v>43727</v>
      </c>
      <c r="I147" s="17" t="s">
        <v>69</v>
      </c>
      <c r="J147" s="41"/>
      <c r="K147" s="139">
        <v>10000</v>
      </c>
      <c r="L147" s="117">
        <v>30000</v>
      </c>
      <c r="N147" s="60">
        <f t="shared" ref="N147:N178" si="13">+((G147*J147)+G147)-K147-L147-M147</f>
        <v>25520</v>
      </c>
      <c r="O147" s="170"/>
      <c r="P147" s="1"/>
      <c r="Q147" s="1"/>
      <c r="R147" s="1"/>
      <c r="S147" s="1"/>
    </row>
    <row r="148" spans="1:19" ht="42.75" customHeight="1">
      <c r="A148" s="1" t="s">
        <v>429</v>
      </c>
      <c r="B148" s="138" t="s">
        <v>646</v>
      </c>
      <c r="C148" s="2" t="s">
        <v>647</v>
      </c>
      <c r="D148" s="6">
        <v>1</v>
      </c>
      <c r="E148" s="6">
        <v>44500</v>
      </c>
      <c r="F148" s="3">
        <v>0.8</v>
      </c>
      <c r="G148" s="117">
        <f t="shared" si="11"/>
        <v>80100</v>
      </c>
      <c r="H148" s="67">
        <v>43736</v>
      </c>
      <c r="I148" s="17" t="s">
        <v>69</v>
      </c>
      <c r="J148" s="41"/>
      <c r="K148" s="139">
        <v>80100</v>
      </c>
      <c r="N148" s="60">
        <f t="shared" si="13"/>
        <v>0</v>
      </c>
      <c r="O148" s="165"/>
      <c r="P148" s="1"/>
      <c r="Q148" s="1"/>
      <c r="R148" s="1"/>
      <c r="S148" s="1"/>
    </row>
    <row r="149" spans="1:19" ht="49.5" customHeight="1">
      <c r="A149" s="138" t="s">
        <v>624</v>
      </c>
      <c r="B149" s="138" t="s">
        <v>738</v>
      </c>
      <c r="C149" s="4" t="s">
        <v>739</v>
      </c>
      <c r="D149" s="6">
        <v>1</v>
      </c>
      <c r="E149" s="6">
        <v>36500</v>
      </c>
      <c r="F149" s="3">
        <v>0.79</v>
      </c>
      <c r="G149" s="117">
        <f t="shared" si="11"/>
        <v>65335</v>
      </c>
      <c r="H149" s="67">
        <v>43742</v>
      </c>
      <c r="I149" s="17" t="s">
        <v>69</v>
      </c>
      <c r="J149" s="41"/>
      <c r="K149" s="139">
        <v>65335</v>
      </c>
      <c r="N149" s="60">
        <f t="shared" si="13"/>
        <v>0</v>
      </c>
      <c r="O149" s="165"/>
      <c r="P149" s="1"/>
      <c r="Q149" s="1"/>
      <c r="R149" s="1"/>
      <c r="S149" s="1"/>
    </row>
    <row r="150" spans="1:19" ht="44.25" customHeight="1">
      <c r="A150" s="138" t="s">
        <v>742</v>
      </c>
      <c r="B150" s="138" t="s">
        <v>704</v>
      </c>
      <c r="C150" s="4" t="s">
        <v>705</v>
      </c>
      <c r="D150" s="6">
        <v>1</v>
      </c>
      <c r="E150" s="6">
        <v>33500</v>
      </c>
      <c r="F150" s="3">
        <v>0.95</v>
      </c>
      <c r="G150" s="117">
        <f t="shared" si="11"/>
        <v>65325</v>
      </c>
      <c r="H150" s="67">
        <v>43758</v>
      </c>
      <c r="I150" s="17" t="s">
        <v>69</v>
      </c>
      <c r="J150" s="41"/>
      <c r="K150" s="139">
        <v>60000</v>
      </c>
      <c r="N150" s="60">
        <f t="shared" si="13"/>
        <v>5325</v>
      </c>
      <c r="O150" s="170"/>
      <c r="P150" s="1"/>
      <c r="Q150" s="1"/>
      <c r="R150" s="1"/>
      <c r="S150" s="1"/>
    </row>
    <row r="151" spans="1:19" ht="36.75" customHeight="1">
      <c r="A151" s="1" t="s">
        <v>764</v>
      </c>
      <c r="B151" s="138" t="s">
        <v>743</v>
      </c>
      <c r="C151" s="4" t="s">
        <v>744</v>
      </c>
      <c r="D151" s="6">
        <v>1</v>
      </c>
      <c r="E151" s="6">
        <v>59000</v>
      </c>
      <c r="F151" s="3">
        <v>0.95</v>
      </c>
      <c r="G151" s="117">
        <f t="shared" si="11"/>
        <v>115050</v>
      </c>
      <c r="H151" s="67">
        <v>43762</v>
      </c>
      <c r="I151" s="17" t="s">
        <v>69</v>
      </c>
      <c r="J151" s="41"/>
      <c r="K151" s="139">
        <v>50000</v>
      </c>
      <c r="L151" s="117">
        <v>65050</v>
      </c>
      <c r="N151" s="60">
        <f t="shared" si="13"/>
        <v>0</v>
      </c>
      <c r="O151" s="165"/>
      <c r="P151" s="1"/>
      <c r="Q151" s="1"/>
      <c r="R151" s="1"/>
      <c r="S151" s="1"/>
    </row>
    <row r="152" spans="1:19" ht="34.5" customHeight="1">
      <c r="A152" s="128" t="s">
        <v>764</v>
      </c>
      <c r="B152" s="138" t="s">
        <v>745</v>
      </c>
      <c r="C152" s="4" t="s">
        <v>746</v>
      </c>
      <c r="D152" s="6">
        <v>1</v>
      </c>
      <c r="E152" s="6">
        <v>54000</v>
      </c>
      <c r="F152" s="3">
        <v>0.86</v>
      </c>
      <c r="G152" s="117">
        <f t="shared" si="11"/>
        <v>100440</v>
      </c>
      <c r="H152" s="67">
        <v>43762</v>
      </c>
      <c r="I152" s="17" t="s">
        <v>69</v>
      </c>
      <c r="J152" s="41"/>
      <c r="K152" s="139">
        <v>100440</v>
      </c>
      <c r="N152" s="60">
        <f t="shared" si="13"/>
        <v>0</v>
      </c>
      <c r="O152" s="165"/>
      <c r="P152" s="1"/>
      <c r="Q152" s="1"/>
      <c r="R152" s="1"/>
      <c r="S152" s="1"/>
    </row>
    <row r="153" spans="1:19" ht="58.5" customHeight="1">
      <c r="A153" s="1" t="s">
        <v>765</v>
      </c>
      <c r="B153" s="66" t="s">
        <v>762</v>
      </c>
      <c r="C153" s="4" t="s">
        <v>763</v>
      </c>
      <c r="D153" s="6">
        <v>1</v>
      </c>
      <c r="E153" s="6">
        <v>37000</v>
      </c>
      <c r="F153" s="3">
        <v>1.44</v>
      </c>
      <c r="G153" s="117">
        <f t="shared" si="11"/>
        <v>90280</v>
      </c>
      <c r="H153" s="67">
        <v>43491</v>
      </c>
      <c r="I153" s="17" t="s">
        <v>69</v>
      </c>
      <c r="J153" s="41"/>
      <c r="K153" s="139"/>
      <c r="N153" s="60">
        <f t="shared" si="13"/>
        <v>90280</v>
      </c>
      <c r="O153" s="170"/>
      <c r="P153" s="1"/>
      <c r="Q153" s="1"/>
      <c r="R153" s="1"/>
      <c r="S153" s="1"/>
    </row>
    <row r="154" spans="1:19" ht="51" customHeight="1">
      <c r="A154" s="1" t="s">
        <v>774</v>
      </c>
      <c r="B154" s="138" t="s">
        <v>747</v>
      </c>
      <c r="C154" s="4" t="s">
        <v>748</v>
      </c>
      <c r="D154" s="6">
        <v>1</v>
      </c>
      <c r="E154" s="6">
        <v>44000</v>
      </c>
      <c r="F154" s="3">
        <v>1.28</v>
      </c>
      <c r="G154" s="117">
        <f t="shared" si="11"/>
        <v>100320</v>
      </c>
      <c r="H154" s="67">
        <v>43776</v>
      </c>
      <c r="I154" s="17" t="s">
        <v>69</v>
      </c>
      <c r="J154" s="41"/>
      <c r="K154" s="139">
        <v>20000</v>
      </c>
      <c r="L154" s="117">
        <v>20000</v>
      </c>
      <c r="N154" s="60">
        <f t="shared" si="13"/>
        <v>60320</v>
      </c>
      <c r="O154" s="170"/>
      <c r="P154" s="1"/>
      <c r="Q154" s="1"/>
      <c r="R154" s="1"/>
      <c r="S154" s="1"/>
    </row>
    <row r="155" spans="1:19" ht="36.75" customHeight="1">
      <c r="A155" s="1" t="s">
        <v>775</v>
      </c>
      <c r="B155" s="128" t="s">
        <v>768</v>
      </c>
      <c r="C155" s="2" t="s">
        <v>769</v>
      </c>
      <c r="D155" s="6">
        <v>1</v>
      </c>
      <c r="E155" s="6">
        <v>72000</v>
      </c>
      <c r="F155" s="3">
        <v>0.67</v>
      </c>
      <c r="G155" s="117">
        <f t="shared" si="11"/>
        <v>120240</v>
      </c>
      <c r="H155" s="67">
        <v>43777</v>
      </c>
      <c r="I155" s="17" t="s">
        <v>71</v>
      </c>
      <c r="J155" s="41"/>
      <c r="K155" s="139">
        <v>120240</v>
      </c>
      <c r="N155" s="60">
        <f t="shared" si="13"/>
        <v>0</v>
      </c>
      <c r="O155" s="165"/>
      <c r="P155" s="1"/>
      <c r="Q155" s="1"/>
      <c r="R155" s="1"/>
      <c r="S155" s="1"/>
    </row>
    <row r="156" spans="1:19" ht="49.5" customHeight="1">
      <c r="A156" s="1" t="s">
        <v>776</v>
      </c>
      <c r="B156" s="138" t="s">
        <v>770</v>
      </c>
      <c r="C156" s="4" t="s">
        <v>771</v>
      </c>
      <c r="D156" s="6">
        <v>1</v>
      </c>
      <c r="E156" s="6">
        <v>36000</v>
      </c>
      <c r="F156" s="3">
        <v>0.81</v>
      </c>
      <c r="G156" s="117">
        <f t="shared" si="11"/>
        <v>65160</v>
      </c>
      <c r="H156" s="67">
        <v>43778</v>
      </c>
      <c r="I156" s="17" t="s">
        <v>69</v>
      </c>
      <c r="J156" s="41"/>
      <c r="K156" s="139"/>
      <c r="N156" s="60">
        <f t="shared" si="13"/>
        <v>65160</v>
      </c>
      <c r="O156" s="170"/>
      <c r="P156" s="1"/>
      <c r="Q156" s="1"/>
      <c r="R156" s="1"/>
      <c r="S156" s="1"/>
    </row>
    <row r="157" spans="1:19" ht="36.75" customHeight="1">
      <c r="A157" s="1" t="s">
        <v>193</v>
      </c>
      <c r="B157" s="138" t="s">
        <v>383</v>
      </c>
      <c r="C157" s="4" t="s">
        <v>708</v>
      </c>
      <c r="D157" s="6">
        <v>1</v>
      </c>
      <c r="E157" s="6">
        <v>36000</v>
      </c>
      <c r="F157" s="3">
        <v>0.81</v>
      </c>
      <c r="G157" s="117">
        <f t="shared" si="11"/>
        <v>65160</v>
      </c>
      <c r="H157" s="67">
        <v>43779</v>
      </c>
      <c r="I157" s="17" t="s">
        <v>69</v>
      </c>
      <c r="J157" s="41"/>
      <c r="K157" s="139"/>
      <c r="N157" s="60">
        <f t="shared" si="13"/>
        <v>65160</v>
      </c>
      <c r="O157" s="170"/>
      <c r="P157" s="1"/>
      <c r="Q157" s="1"/>
      <c r="R157" s="1"/>
      <c r="S157" s="1"/>
    </row>
    <row r="158" spans="1:19" ht="53.25" customHeight="1">
      <c r="A158" s="1" t="s">
        <v>784</v>
      </c>
      <c r="B158" s="66" t="s">
        <v>756</v>
      </c>
      <c r="C158" s="4" t="s">
        <v>757</v>
      </c>
      <c r="D158" s="6">
        <v>1</v>
      </c>
      <c r="E158" s="6">
        <v>44000</v>
      </c>
      <c r="F158" s="3">
        <v>1.05</v>
      </c>
      <c r="G158" s="117">
        <f t="shared" si="11"/>
        <v>90200</v>
      </c>
      <c r="H158" s="67">
        <v>43795</v>
      </c>
      <c r="I158" s="17" t="s">
        <v>69</v>
      </c>
      <c r="J158" s="41"/>
      <c r="K158" s="139"/>
      <c r="N158" s="60">
        <f t="shared" si="13"/>
        <v>90200</v>
      </c>
      <c r="O158" s="170"/>
      <c r="P158" s="1"/>
      <c r="Q158" s="1"/>
      <c r="R158" s="1"/>
      <c r="S158" s="1"/>
    </row>
    <row r="159" spans="1:19" ht="54" customHeight="1">
      <c r="A159" s="1" t="s">
        <v>785</v>
      </c>
      <c r="B159" s="4" t="s">
        <v>710</v>
      </c>
      <c r="C159" s="2" t="s">
        <v>711</v>
      </c>
      <c r="D159" s="6">
        <v>1</v>
      </c>
      <c r="E159" s="6">
        <v>36000</v>
      </c>
      <c r="F159" s="3">
        <v>0.81</v>
      </c>
      <c r="G159" s="117">
        <f t="shared" si="11"/>
        <v>65160</v>
      </c>
      <c r="H159" s="67">
        <v>43795</v>
      </c>
      <c r="I159" s="17" t="s">
        <v>69</v>
      </c>
      <c r="J159" s="41"/>
      <c r="K159" s="139"/>
      <c r="N159" s="60">
        <f t="shared" si="13"/>
        <v>65160</v>
      </c>
      <c r="O159" s="170"/>
      <c r="P159" s="1"/>
      <c r="Q159" s="1"/>
      <c r="R159" s="1"/>
      <c r="S159" s="1"/>
    </row>
    <row r="160" spans="1:19" ht="42" customHeight="1">
      <c r="A160" s="1" t="s">
        <v>786</v>
      </c>
      <c r="B160" s="138" t="s">
        <v>766</v>
      </c>
      <c r="C160" s="2" t="s">
        <v>767</v>
      </c>
      <c r="D160" s="6">
        <v>1</v>
      </c>
      <c r="E160" s="6">
        <v>64000</v>
      </c>
      <c r="F160" s="3">
        <v>0.72</v>
      </c>
      <c r="G160" s="117">
        <f t="shared" si="11"/>
        <v>110080</v>
      </c>
      <c r="H160" s="67">
        <v>43795</v>
      </c>
      <c r="I160" s="17" t="s">
        <v>69</v>
      </c>
      <c r="J160" s="41"/>
      <c r="K160" s="139"/>
      <c r="N160" s="60">
        <f t="shared" si="13"/>
        <v>110080</v>
      </c>
      <c r="O160" s="170"/>
      <c r="P160" s="1"/>
      <c r="Q160" s="1"/>
      <c r="R160" s="1"/>
      <c r="S160" s="1"/>
    </row>
    <row r="161" spans="1:19" ht="52.5" customHeight="1">
      <c r="A161" s="1" t="s">
        <v>803</v>
      </c>
      <c r="B161" s="4" t="s">
        <v>801</v>
      </c>
      <c r="C161" s="2" t="s">
        <v>802</v>
      </c>
      <c r="D161" s="6">
        <v>1</v>
      </c>
      <c r="E161" s="6">
        <v>54000</v>
      </c>
      <c r="F161" s="3">
        <v>0.85</v>
      </c>
      <c r="G161" s="117">
        <f t="shared" si="11"/>
        <v>99900</v>
      </c>
      <c r="H161" s="67">
        <v>43809</v>
      </c>
      <c r="I161" s="17" t="s">
        <v>69</v>
      </c>
      <c r="J161" s="41"/>
      <c r="K161" s="139">
        <v>50000</v>
      </c>
      <c r="N161" s="60">
        <f t="shared" si="13"/>
        <v>49900</v>
      </c>
      <c r="O161" s="170"/>
      <c r="P161" s="1"/>
      <c r="Q161" s="1"/>
      <c r="R161" s="1"/>
      <c r="S161" s="1"/>
    </row>
    <row r="162" spans="1:19" ht="15.75" customHeight="1">
      <c r="A162" s="1"/>
      <c r="C162" s="2"/>
      <c r="D162" s="6"/>
      <c r="H162" s="67"/>
      <c r="I162" s="17"/>
      <c r="J162" s="41"/>
      <c r="K162" s="139"/>
      <c r="N162" s="60">
        <f t="shared" si="13"/>
        <v>0</v>
      </c>
      <c r="P162" s="1"/>
      <c r="Q162" s="1"/>
      <c r="R162" s="1"/>
      <c r="S162" s="1"/>
    </row>
    <row r="163" spans="1:19" ht="15.75" customHeight="1">
      <c r="A163" s="1"/>
      <c r="C163" s="2"/>
      <c r="D163" s="6"/>
      <c r="H163" s="67"/>
      <c r="I163" s="17"/>
      <c r="J163" s="41"/>
      <c r="K163" s="139"/>
      <c r="N163" s="60">
        <f t="shared" si="13"/>
        <v>0</v>
      </c>
      <c r="P163" s="1"/>
      <c r="Q163" s="1"/>
      <c r="R163" s="1"/>
      <c r="S163" s="1"/>
    </row>
    <row r="164" spans="1:19" ht="15.75" customHeight="1">
      <c r="A164" s="1"/>
      <c r="C164" s="2"/>
      <c r="D164" s="6"/>
      <c r="H164" s="67"/>
      <c r="I164" s="17"/>
      <c r="J164" s="41"/>
      <c r="K164" s="139"/>
      <c r="N164" s="60">
        <f t="shared" si="13"/>
        <v>0</v>
      </c>
      <c r="P164" s="1"/>
      <c r="Q164" s="1"/>
      <c r="R164" s="1"/>
      <c r="S164" s="1"/>
    </row>
    <row r="165" spans="1:19" ht="15.75" customHeight="1">
      <c r="A165" s="1"/>
      <c r="C165" s="2"/>
      <c r="D165" s="6"/>
      <c r="H165" s="67"/>
      <c r="I165" s="17"/>
      <c r="J165" s="41"/>
      <c r="K165" s="139"/>
      <c r="N165" s="60">
        <f t="shared" si="13"/>
        <v>0</v>
      </c>
      <c r="P165" s="1"/>
      <c r="Q165" s="1"/>
      <c r="R165" s="1"/>
      <c r="S165" s="1"/>
    </row>
    <row r="166" spans="1:19" ht="15.75" customHeight="1">
      <c r="A166" s="1"/>
      <c r="C166" s="2"/>
      <c r="D166" s="6"/>
      <c r="H166" s="67"/>
      <c r="I166" s="17"/>
      <c r="J166" s="41"/>
      <c r="K166" s="139"/>
      <c r="N166" s="60">
        <f t="shared" si="13"/>
        <v>0</v>
      </c>
      <c r="P166" s="1"/>
      <c r="Q166" s="1"/>
      <c r="R166" s="1"/>
      <c r="S166" s="1"/>
    </row>
    <row r="167" spans="1:19" ht="15.75" customHeight="1">
      <c r="A167" s="1"/>
      <c r="C167" s="2"/>
      <c r="D167" s="6"/>
      <c r="H167" s="67"/>
      <c r="I167" s="17"/>
      <c r="J167" s="41"/>
      <c r="K167" s="139"/>
      <c r="N167" s="60">
        <f t="shared" si="13"/>
        <v>0</v>
      </c>
      <c r="P167" s="1"/>
      <c r="Q167" s="1"/>
      <c r="R167" s="1"/>
      <c r="S167" s="1"/>
    </row>
    <row r="168" spans="1:19" ht="15.75" customHeight="1">
      <c r="A168" s="1"/>
      <c r="C168" s="2"/>
      <c r="D168" s="6"/>
      <c r="H168" s="67"/>
      <c r="I168" s="17"/>
      <c r="J168" s="41"/>
      <c r="K168" s="139"/>
      <c r="N168" s="60">
        <f t="shared" si="13"/>
        <v>0</v>
      </c>
      <c r="P168" s="1"/>
      <c r="Q168" s="1"/>
      <c r="R168" s="1"/>
      <c r="S168" s="1"/>
    </row>
    <row r="169" spans="1:19" ht="15.75" customHeight="1">
      <c r="A169" s="1"/>
      <c r="C169" s="2"/>
      <c r="D169" s="6"/>
      <c r="H169" s="67"/>
      <c r="I169" s="17"/>
      <c r="J169" s="41"/>
      <c r="K169" s="139"/>
      <c r="N169" s="60">
        <f t="shared" si="13"/>
        <v>0</v>
      </c>
      <c r="P169" s="1"/>
      <c r="Q169" s="1"/>
      <c r="R169" s="1"/>
      <c r="S169" s="1"/>
    </row>
    <row r="170" spans="1:19" ht="15.75" customHeight="1">
      <c r="A170" s="1"/>
      <c r="C170" s="2"/>
      <c r="D170" s="6"/>
      <c r="H170" s="67"/>
      <c r="I170" s="17"/>
      <c r="J170" s="41"/>
      <c r="K170" s="139"/>
      <c r="N170" s="60">
        <f t="shared" si="13"/>
        <v>0</v>
      </c>
      <c r="P170" s="1"/>
      <c r="Q170" s="1"/>
      <c r="R170" s="1"/>
      <c r="S170" s="1"/>
    </row>
    <row r="171" spans="1:19" ht="15.75" customHeight="1">
      <c r="A171" s="1"/>
      <c r="C171" s="2"/>
      <c r="D171" s="6"/>
      <c r="H171" s="67"/>
      <c r="I171" s="17"/>
      <c r="J171" s="41"/>
      <c r="K171" s="139"/>
      <c r="N171" s="60">
        <f t="shared" si="13"/>
        <v>0</v>
      </c>
      <c r="P171" s="1"/>
      <c r="Q171" s="1"/>
      <c r="R171" s="1"/>
      <c r="S171" s="1"/>
    </row>
    <row r="172" spans="1:19" ht="15.75" customHeight="1">
      <c r="A172" s="1"/>
      <c r="C172" s="2"/>
      <c r="D172" s="6"/>
      <c r="H172" s="67"/>
      <c r="I172" s="17"/>
      <c r="J172" s="41"/>
      <c r="K172" s="139"/>
      <c r="N172" s="60">
        <f t="shared" si="13"/>
        <v>0</v>
      </c>
      <c r="P172" s="1"/>
      <c r="Q172" s="1"/>
      <c r="R172" s="1"/>
      <c r="S172" s="1"/>
    </row>
    <row r="173" spans="1:19" ht="15.75" customHeight="1">
      <c r="A173" s="1"/>
      <c r="C173" s="2"/>
      <c r="D173" s="6"/>
      <c r="H173" s="67"/>
      <c r="I173" s="17"/>
      <c r="J173" s="41"/>
      <c r="K173" s="139"/>
      <c r="N173" s="60">
        <f t="shared" si="13"/>
        <v>0</v>
      </c>
      <c r="P173" s="1"/>
      <c r="Q173" s="1"/>
      <c r="R173" s="1"/>
      <c r="S173" s="1"/>
    </row>
    <row r="174" spans="1:19" ht="15.75" customHeight="1">
      <c r="A174" s="1"/>
      <c r="C174" s="2"/>
      <c r="D174" s="6"/>
      <c r="H174" s="67"/>
      <c r="I174" s="17"/>
      <c r="J174" s="41"/>
      <c r="K174" s="139"/>
      <c r="N174" s="60">
        <f t="shared" si="13"/>
        <v>0</v>
      </c>
      <c r="P174" s="1"/>
      <c r="Q174" s="1"/>
      <c r="R174" s="1"/>
      <c r="S174" s="1"/>
    </row>
    <row r="175" spans="1:19" ht="15.75" customHeight="1">
      <c r="A175" s="1"/>
      <c r="C175" s="2"/>
      <c r="D175" s="6"/>
      <c r="H175" s="67"/>
      <c r="I175" s="17"/>
      <c r="J175" s="41"/>
      <c r="K175" s="139"/>
      <c r="N175" s="60">
        <f t="shared" si="13"/>
        <v>0</v>
      </c>
      <c r="P175" s="1"/>
      <c r="Q175" s="1"/>
      <c r="R175" s="1"/>
      <c r="S175" s="1"/>
    </row>
    <row r="176" spans="1:19" ht="15.75" customHeight="1">
      <c r="A176" s="1"/>
      <c r="C176" s="2"/>
      <c r="D176" s="6"/>
      <c r="H176" s="67"/>
      <c r="I176" s="17"/>
      <c r="J176" s="41"/>
      <c r="K176" s="139"/>
      <c r="N176" s="60">
        <f t="shared" si="13"/>
        <v>0</v>
      </c>
      <c r="P176" s="1"/>
      <c r="Q176" s="1"/>
      <c r="R176" s="1"/>
      <c r="S176" s="1"/>
    </row>
    <row r="177" spans="1:19" ht="15.75" customHeight="1">
      <c r="A177" s="1"/>
      <c r="C177" s="2"/>
      <c r="D177" s="6"/>
      <c r="H177" s="67"/>
      <c r="I177" s="17"/>
      <c r="J177" s="41"/>
      <c r="K177" s="139"/>
      <c r="N177" s="60">
        <f t="shared" si="13"/>
        <v>0</v>
      </c>
      <c r="P177" s="1"/>
      <c r="Q177" s="1"/>
      <c r="R177" s="1"/>
      <c r="S177" s="1"/>
    </row>
    <row r="178" spans="1:19" ht="15.75" customHeight="1">
      <c r="A178" s="1"/>
      <c r="C178" s="2"/>
      <c r="D178" s="6"/>
      <c r="H178" s="67"/>
      <c r="I178" s="17"/>
      <c r="J178" s="41"/>
      <c r="K178" s="139"/>
      <c r="N178" s="60">
        <f t="shared" si="13"/>
        <v>0</v>
      </c>
      <c r="P178" s="1"/>
      <c r="Q178" s="1"/>
      <c r="R178" s="1"/>
      <c r="S178" s="1"/>
    </row>
    <row r="179" spans="1:19" ht="15.75" customHeight="1">
      <c r="A179" s="1"/>
      <c r="C179" s="2"/>
      <c r="D179" s="6"/>
      <c r="H179" s="67"/>
      <c r="I179" s="17"/>
      <c r="J179" s="41"/>
      <c r="K179" s="139"/>
      <c r="N179" s="60">
        <f t="shared" ref="N179:N210" si="14">+((G179*J179)+G179)-K179-L179-M179</f>
        <v>0</v>
      </c>
      <c r="P179" s="1"/>
      <c r="Q179" s="1"/>
      <c r="R179" s="1"/>
      <c r="S179" s="1"/>
    </row>
    <row r="180" spans="1:19" ht="15.75" customHeight="1">
      <c r="A180" s="1"/>
      <c r="C180" s="2"/>
      <c r="D180" s="6"/>
      <c r="H180" s="67"/>
      <c r="I180" s="17"/>
      <c r="J180" s="41"/>
      <c r="K180" s="139"/>
      <c r="N180" s="60">
        <f t="shared" si="14"/>
        <v>0</v>
      </c>
      <c r="P180" s="1"/>
      <c r="Q180" s="1"/>
      <c r="R180" s="1"/>
      <c r="S180" s="1"/>
    </row>
    <row r="181" spans="1:19" ht="15.75" customHeight="1">
      <c r="A181" s="1"/>
      <c r="C181" s="2"/>
      <c r="D181" s="6"/>
      <c r="H181" s="67"/>
      <c r="I181" s="17"/>
      <c r="J181" s="41"/>
      <c r="K181" s="139"/>
      <c r="N181" s="60">
        <f t="shared" si="14"/>
        <v>0</v>
      </c>
      <c r="P181" s="1"/>
      <c r="Q181" s="1"/>
      <c r="R181" s="1"/>
      <c r="S181" s="1"/>
    </row>
    <row r="182" spans="1:19" ht="15.75" customHeight="1">
      <c r="A182" s="1"/>
      <c r="C182" s="2"/>
      <c r="D182" s="6"/>
      <c r="H182" s="67"/>
      <c r="I182" s="17"/>
      <c r="J182" s="41"/>
      <c r="N182" s="60">
        <f t="shared" si="14"/>
        <v>0</v>
      </c>
      <c r="P182" s="1"/>
      <c r="Q182" s="1"/>
      <c r="R182" s="1"/>
      <c r="S182" s="1"/>
    </row>
    <row r="183" spans="1:19" ht="15.75" customHeight="1">
      <c r="A183" s="1"/>
      <c r="C183" s="2"/>
      <c r="D183" s="6"/>
      <c r="H183" s="67"/>
      <c r="I183" s="17"/>
      <c r="J183" s="41"/>
      <c r="N183" s="60">
        <f t="shared" si="14"/>
        <v>0</v>
      </c>
      <c r="P183" s="1"/>
      <c r="Q183" s="1"/>
      <c r="R183" s="1"/>
      <c r="S183" s="1"/>
    </row>
    <row r="184" spans="1:19" ht="15.75" customHeight="1">
      <c r="A184" s="1"/>
      <c r="C184" s="2"/>
      <c r="D184" s="6"/>
      <c r="H184" s="67"/>
      <c r="I184" s="17"/>
      <c r="J184" s="41"/>
      <c r="N184" s="60">
        <f t="shared" si="14"/>
        <v>0</v>
      </c>
      <c r="P184" s="1"/>
      <c r="Q184" s="1"/>
      <c r="R184" s="1"/>
      <c r="S184" s="1"/>
    </row>
    <row r="185" spans="1:19" ht="15.75" customHeight="1">
      <c r="A185" s="1"/>
      <c r="C185" s="2"/>
      <c r="D185" s="6"/>
      <c r="H185" s="67"/>
      <c r="I185" s="17"/>
      <c r="J185" s="41"/>
      <c r="N185" s="60">
        <f t="shared" si="14"/>
        <v>0</v>
      </c>
      <c r="P185" s="1"/>
      <c r="Q185" s="1"/>
      <c r="R185" s="1"/>
      <c r="S185" s="1"/>
    </row>
    <row r="186" spans="1:19" ht="15.75" customHeight="1">
      <c r="A186" s="1"/>
      <c r="C186" s="2"/>
      <c r="D186" s="6"/>
      <c r="H186" s="67"/>
      <c r="I186" s="17"/>
      <c r="J186" s="41"/>
      <c r="N186" s="60">
        <f t="shared" si="14"/>
        <v>0</v>
      </c>
      <c r="P186" s="1"/>
      <c r="Q186" s="1"/>
      <c r="R186" s="1"/>
      <c r="S186" s="1"/>
    </row>
    <row r="187" spans="1:19" ht="15.75" customHeight="1">
      <c r="A187" s="1"/>
      <c r="C187" s="2"/>
      <c r="D187" s="6"/>
      <c r="H187" s="67"/>
      <c r="I187" s="17"/>
      <c r="J187" s="41"/>
      <c r="N187" s="60">
        <f t="shared" si="14"/>
        <v>0</v>
      </c>
      <c r="P187" s="1"/>
      <c r="Q187" s="1"/>
      <c r="R187" s="1"/>
      <c r="S187" s="1"/>
    </row>
    <row r="188" spans="1:19" ht="15.75" customHeight="1">
      <c r="A188" s="1"/>
      <c r="C188" s="2"/>
      <c r="D188" s="6"/>
      <c r="H188" s="67"/>
      <c r="I188" s="17"/>
      <c r="J188" s="41"/>
      <c r="N188" s="60">
        <f t="shared" si="14"/>
        <v>0</v>
      </c>
      <c r="P188" s="1"/>
      <c r="Q188" s="1"/>
      <c r="R188" s="1"/>
      <c r="S188" s="1"/>
    </row>
    <row r="189" spans="1:19" ht="15.75" customHeight="1">
      <c r="A189" s="1"/>
      <c r="C189" s="2"/>
      <c r="D189" s="6"/>
      <c r="H189" s="67"/>
      <c r="I189" s="17"/>
      <c r="J189" s="41"/>
      <c r="N189" s="60">
        <f t="shared" si="14"/>
        <v>0</v>
      </c>
      <c r="P189" s="1"/>
      <c r="Q189" s="1"/>
      <c r="R189" s="1"/>
      <c r="S189" s="1"/>
    </row>
    <row r="190" spans="1:19" ht="15.75" customHeight="1">
      <c r="A190" s="1"/>
      <c r="C190" s="2"/>
      <c r="D190" s="6"/>
      <c r="H190" s="67"/>
      <c r="I190" s="17"/>
      <c r="J190" s="41"/>
      <c r="N190" s="60">
        <f t="shared" si="14"/>
        <v>0</v>
      </c>
      <c r="P190" s="1"/>
      <c r="Q190" s="1"/>
      <c r="R190" s="1"/>
      <c r="S190" s="1"/>
    </row>
    <row r="191" spans="1:19" ht="15.75" customHeight="1">
      <c r="A191" s="1"/>
      <c r="C191" s="2"/>
      <c r="D191" s="6"/>
      <c r="H191" s="67"/>
      <c r="I191" s="17"/>
      <c r="J191" s="41"/>
      <c r="N191" s="60">
        <f t="shared" si="14"/>
        <v>0</v>
      </c>
      <c r="P191" s="1"/>
      <c r="Q191" s="1"/>
      <c r="R191" s="1"/>
      <c r="S191" s="1"/>
    </row>
    <row r="192" spans="1:19" ht="15.75" customHeight="1">
      <c r="A192" s="1"/>
      <c r="C192" s="2"/>
      <c r="D192" s="6"/>
      <c r="H192" s="67"/>
      <c r="I192" s="17"/>
      <c r="J192" s="41"/>
      <c r="N192" s="60">
        <f t="shared" si="14"/>
        <v>0</v>
      </c>
      <c r="P192" s="1"/>
      <c r="Q192" s="1"/>
      <c r="R192" s="1"/>
      <c r="S192" s="1"/>
    </row>
    <row r="193" spans="1:19" ht="15.75" customHeight="1">
      <c r="A193" s="1"/>
      <c r="C193" s="2"/>
      <c r="D193" s="6"/>
      <c r="H193" s="67"/>
      <c r="I193" s="17"/>
      <c r="J193" s="41"/>
      <c r="N193" s="60">
        <f t="shared" si="14"/>
        <v>0</v>
      </c>
      <c r="P193" s="1"/>
      <c r="Q193" s="1"/>
      <c r="R193" s="1"/>
      <c r="S193" s="1"/>
    </row>
    <row r="194" spans="1:19" ht="15.75" customHeight="1">
      <c r="A194" s="1"/>
      <c r="C194" s="2"/>
      <c r="D194" s="6"/>
      <c r="H194" s="67"/>
      <c r="I194" s="17"/>
      <c r="J194" s="41"/>
      <c r="N194" s="60">
        <f t="shared" si="14"/>
        <v>0</v>
      </c>
      <c r="P194" s="1"/>
      <c r="Q194" s="1"/>
      <c r="R194" s="1"/>
      <c r="S194" s="1"/>
    </row>
    <row r="195" spans="1:19" ht="15.75" customHeight="1">
      <c r="A195" s="1"/>
      <c r="C195" s="2"/>
      <c r="D195" s="6"/>
      <c r="H195" s="67"/>
      <c r="I195" s="17"/>
      <c r="J195" s="41"/>
      <c r="N195" s="60">
        <f t="shared" si="14"/>
        <v>0</v>
      </c>
      <c r="P195" s="1"/>
      <c r="Q195" s="1"/>
      <c r="R195" s="1"/>
      <c r="S195" s="1"/>
    </row>
    <row r="196" spans="1:19" ht="15.75" customHeight="1">
      <c r="A196" s="1"/>
      <c r="C196" s="2"/>
      <c r="D196" s="6"/>
      <c r="H196" s="67"/>
      <c r="I196" s="17"/>
      <c r="J196" s="41"/>
      <c r="N196" s="60">
        <f t="shared" si="14"/>
        <v>0</v>
      </c>
      <c r="P196" s="1"/>
      <c r="Q196" s="1"/>
      <c r="R196" s="1"/>
      <c r="S196" s="1"/>
    </row>
    <row r="197" spans="1:19" ht="15.75" customHeight="1">
      <c r="A197" s="1"/>
      <c r="C197" s="2"/>
      <c r="D197" s="6"/>
      <c r="H197" s="67"/>
      <c r="I197" s="17"/>
      <c r="J197" s="41"/>
      <c r="N197" s="60">
        <f t="shared" si="14"/>
        <v>0</v>
      </c>
      <c r="P197" s="1"/>
      <c r="Q197" s="1"/>
      <c r="R197" s="1"/>
      <c r="S197" s="1"/>
    </row>
    <row r="198" spans="1:19" ht="15.75" customHeight="1">
      <c r="A198" s="1"/>
      <c r="C198" s="2"/>
      <c r="D198" s="6"/>
      <c r="H198" s="67"/>
      <c r="I198" s="17"/>
      <c r="J198" s="41"/>
      <c r="N198" s="60">
        <f t="shared" si="14"/>
        <v>0</v>
      </c>
      <c r="P198" s="1"/>
      <c r="Q198" s="1"/>
      <c r="R198" s="1"/>
      <c r="S198" s="1"/>
    </row>
    <row r="199" spans="1:19" ht="15.75" customHeight="1">
      <c r="A199" s="1"/>
      <c r="C199" s="2"/>
      <c r="D199" s="6"/>
      <c r="H199" s="67"/>
      <c r="I199" s="17"/>
      <c r="J199" s="41"/>
      <c r="N199" s="60">
        <f t="shared" si="14"/>
        <v>0</v>
      </c>
      <c r="P199" s="1"/>
      <c r="Q199" s="1"/>
      <c r="R199" s="1"/>
      <c r="S199" s="1"/>
    </row>
    <row r="200" spans="1:19" ht="15.75" customHeight="1">
      <c r="A200" s="1"/>
      <c r="C200" s="2"/>
      <c r="D200" s="6"/>
      <c r="H200" s="67"/>
      <c r="I200" s="17"/>
      <c r="J200" s="41"/>
      <c r="N200" s="60">
        <f t="shared" si="14"/>
        <v>0</v>
      </c>
      <c r="P200" s="1"/>
      <c r="Q200" s="1"/>
      <c r="R200" s="1"/>
      <c r="S200" s="1"/>
    </row>
    <row r="201" spans="1:19" ht="15.75" customHeight="1">
      <c r="A201" s="1"/>
      <c r="C201" s="2"/>
      <c r="D201" s="6"/>
      <c r="H201" s="67"/>
      <c r="I201" s="17"/>
      <c r="J201" s="41"/>
      <c r="N201" s="60">
        <f t="shared" si="14"/>
        <v>0</v>
      </c>
      <c r="P201" s="1"/>
      <c r="Q201" s="1"/>
      <c r="R201" s="1"/>
      <c r="S201" s="1"/>
    </row>
    <row r="202" spans="1:19" ht="15.75" customHeight="1">
      <c r="A202" s="1"/>
      <c r="C202" s="2"/>
      <c r="D202" s="6"/>
      <c r="H202" s="67"/>
      <c r="I202" s="17"/>
      <c r="J202" s="41"/>
      <c r="N202" s="60">
        <f t="shared" si="14"/>
        <v>0</v>
      </c>
      <c r="P202" s="1"/>
      <c r="Q202" s="1"/>
      <c r="R202" s="1"/>
      <c r="S202" s="1"/>
    </row>
    <row r="203" spans="1:19" ht="15.75" customHeight="1">
      <c r="A203" s="1"/>
      <c r="C203" s="2"/>
      <c r="D203" s="6"/>
      <c r="H203" s="67"/>
      <c r="I203" s="17"/>
      <c r="J203" s="41"/>
      <c r="N203" s="60">
        <f t="shared" si="14"/>
        <v>0</v>
      </c>
      <c r="P203" s="1"/>
      <c r="Q203" s="1"/>
      <c r="R203" s="1"/>
      <c r="S203" s="1"/>
    </row>
    <row r="204" spans="1:19" ht="15.75" customHeight="1">
      <c r="A204" s="1"/>
      <c r="C204" s="2"/>
      <c r="D204" s="6"/>
      <c r="H204" s="67"/>
      <c r="I204" s="17"/>
      <c r="J204" s="41"/>
      <c r="N204" s="60">
        <f t="shared" si="14"/>
        <v>0</v>
      </c>
      <c r="P204" s="1"/>
      <c r="Q204" s="1"/>
      <c r="R204" s="1"/>
      <c r="S204" s="1"/>
    </row>
    <row r="205" spans="1:19" ht="15.75" customHeight="1">
      <c r="A205" s="1"/>
      <c r="C205" s="2"/>
      <c r="D205" s="6"/>
      <c r="H205" s="67"/>
      <c r="I205" s="17"/>
      <c r="J205" s="41"/>
      <c r="N205" s="60">
        <f t="shared" si="14"/>
        <v>0</v>
      </c>
      <c r="P205" s="1"/>
      <c r="Q205" s="1"/>
      <c r="R205" s="1"/>
      <c r="S205" s="1"/>
    </row>
    <row r="206" spans="1:19" ht="15.75" customHeight="1">
      <c r="A206" s="1"/>
      <c r="C206" s="2"/>
      <c r="D206" s="6"/>
      <c r="H206" s="67"/>
      <c r="I206" s="17"/>
      <c r="J206" s="41"/>
      <c r="N206" s="60">
        <f t="shared" si="14"/>
        <v>0</v>
      </c>
      <c r="P206" s="1"/>
      <c r="Q206" s="1"/>
      <c r="R206" s="1"/>
      <c r="S206" s="1"/>
    </row>
    <row r="207" spans="1:19" ht="15.75" customHeight="1">
      <c r="A207" s="1"/>
      <c r="C207" s="2"/>
      <c r="D207" s="6"/>
      <c r="H207" s="67"/>
      <c r="I207" s="17"/>
      <c r="J207" s="41"/>
      <c r="N207" s="60">
        <f t="shared" si="14"/>
        <v>0</v>
      </c>
      <c r="P207" s="1"/>
      <c r="Q207" s="1"/>
      <c r="R207" s="1"/>
      <c r="S207" s="1"/>
    </row>
    <row r="208" spans="1:19" ht="15.75" customHeight="1">
      <c r="A208" s="1"/>
      <c r="C208" s="2"/>
      <c r="D208" s="6"/>
      <c r="H208" s="67"/>
      <c r="I208" s="17"/>
      <c r="J208" s="41"/>
      <c r="N208" s="60">
        <f t="shared" si="14"/>
        <v>0</v>
      </c>
      <c r="P208" s="1"/>
      <c r="Q208" s="1"/>
      <c r="R208" s="1"/>
      <c r="S208" s="1"/>
    </row>
    <row r="209" spans="1:19" ht="15.75" customHeight="1">
      <c r="A209" s="1"/>
      <c r="C209" s="2"/>
      <c r="D209" s="6"/>
      <c r="H209" s="67"/>
      <c r="I209" s="17"/>
      <c r="J209" s="41"/>
      <c r="N209" s="60">
        <f t="shared" si="14"/>
        <v>0</v>
      </c>
      <c r="P209" s="1"/>
      <c r="Q209" s="1"/>
      <c r="R209" s="1"/>
      <c r="S209" s="1"/>
    </row>
    <row r="210" spans="1:19" ht="15.75" customHeight="1">
      <c r="A210" s="1"/>
      <c r="C210" s="2"/>
      <c r="D210" s="6"/>
      <c r="H210" s="67"/>
      <c r="I210" s="17"/>
      <c r="J210" s="41"/>
      <c r="N210" s="60">
        <f t="shared" si="14"/>
        <v>0</v>
      </c>
      <c r="P210" s="1"/>
      <c r="Q210" s="1"/>
      <c r="R210" s="1"/>
      <c r="S210" s="1"/>
    </row>
    <row r="211" spans="1:19" ht="15.75" customHeight="1">
      <c r="A211" s="1"/>
      <c r="C211" s="2"/>
      <c r="D211" s="6"/>
      <c r="H211" s="67"/>
      <c r="I211" s="17"/>
      <c r="J211" s="41"/>
      <c r="N211" s="60">
        <f t="shared" ref="N211:N214" si="15">+((G211*J211)+G211)-K211-L211-M211</f>
        <v>0</v>
      </c>
      <c r="P211" s="1"/>
      <c r="Q211" s="1"/>
      <c r="R211" s="1"/>
      <c r="S211" s="1"/>
    </row>
    <row r="212" spans="1:19" ht="15.75" customHeight="1">
      <c r="A212" s="1"/>
      <c r="C212" s="2"/>
      <c r="D212" s="6"/>
      <c r="H212" s="67"/>
      <c r="I212" s="17"/>
      <c r="J212" s="41"/>
      <c r="N212" s="60">
        <f t="shared" si="15"/>
        <v>0</v>
      </c>
      <c r="P212" s="1"/>
      <c r="Q212" s="1"/>
      <c r="R212" s="1"/>
      <c r="S212" s="1"/>
    </row>
    <row r="213" spans="1:19" ht="15.75" customHeight="1">
      <c r="A213" s="1"/>
      <c r="C213" s="2"/>
      <c r="D213" s="6"/>
      <c r="H213" s="67"/>
      <c r="I213" s="17"/>
      <c r="J213" s="41"/>
      <c r="N213" s="60">
        <f t="shared" si="15"/>
        <v>0</v>
      </c>
      <c r="P213" s="1"/>
      <c r="Q213" s="1"/>
      <c r="R213" s="1"/>
      <c r="S213" s="1"/>
    </row>
    <row r="214" spans="1:19" ht="15.75" customHeight="1">
      <c r="A214" s="1"/>
      <c r="C214" s="2"/>
      <c r="D214" s="6"/>
      <c r="H214" s="67"/>
      <c r="I214" s="17"/>
      <c r="J214" s="41"/>
      <c r="N214" s="60">
        <f t="shared" si="15"/>
        <v>0</v>
      </c>
      <c r="P214" s="1"/>
      <c r="Q214" s="1"/>
      <c r="R214" s="1"/>
      <c r="S214" s="1"/>
    </row>
    <row r="215" spans="1:19" ht="15.75" customHeight="1">
      <c r="A215" s="1"/>
      <c r="C215" s="2"/>
      <c r="D215" s="6"/>
      <c r="H215" s="67"/>
      <c r="I215" s="17"/>
      <c r="J215" s="41"/>
      <c r="N215" s="57"/>
      <c r="P215" s="1"/>
      <c r="Q215" s="1"/>
      <c r="R215" s="1"/>
      <c r="S215" s="1"/>
    </row>
    <row r="216" spans="1:19" ht="15.75" customHeight="1">
      <c r="A216" s="1"/>
      <c r="C216" s="2"/>
      <c r="D216" s="6"/>
      <c r="H216" s="67"/>
      <c r="I216" s="17"/>
      <c r="J216" s="41"/>
      <c r="N216" s="57"/>
      <c r="P216" s="1"/>
      <c r="Q216" s="1"/>
      <c r="R216" s="1"/>
      <c r="S216" s="1"/>
    </row>
    <row r="217" spans="1:19" ht="15.75" customHeight="1">
      <c r="A217" s="1"/>
      <c r="C217" s="2"/>
      <c r="D217" s="6"/>
      <c r="H217" s="67"/>
      <c r="I217" s="17"/>
      <c r="J217" s="41"/>
      <c r="N217" s="57"/>
      <c r="P217" s="1"/>
      <c r="Q217" s="1"/>
      <c r="R217" s="1"/>
      <c r="S217" s="1"/>
    </row>
    <row r="218" spans="1:19" ht="15.75" customHeight="1">
      <c r="A218" s="1"/>
      <c r="C218" s="2"/>
      <c r="D218" s="6"/>
      <c r="H218" s="67"/>
      <c r="I218" s="17"/>
      <c r="J218" s="41"/>
      <c r="N218" s="57"/>
      <c r="P218" s="1"/>
      <c r="Q218" s="1"/>
      <c r="R218" s="1"/>
      <c r="S218" s="1"/>
    </row>
    <row r="219" spans="1:19" ht="15.75" customHeight="1">
      <c r="A219" s="1"/>
      <c r="C219" s="2"/>
      <c r="D219" s="6"/>
      <c r="H219" s="67"/>
      <c r="I219" s="17"/>
      <c r="J219" s="41"/>
      <c r="N219" s="57"/>
      <c r="P219" s="1"/>
      <c r="Q219" s="1"/>
      <c r="R219" s="1"/>
      <c r="S219" s="1"/>
    </row>
    <row r="220" spans="1:19" ht="15.75" customHeight="1">
      <c r="A220" s="1"/>
      <c r="C220" s="2"/>
      <c r="D220" s="6"/>
      <c r="H220" s="67"/>
      <c r="I220" s="17"/>
      <c r="J220" s="41"/>
      <c r="N220" s="57"/>
      <c r="P220" s="1"/>
      <c r="Q220" s="1"/>
      <c r="R220" s="1"/>
      <c r="S220" s="1"/>
    </row>
    <row r="221" spans="1:19" ht="15.75" customHeight="1">
      <c r="A221" s="1"/>
      <c r="C221" s="2"/>
      <c r="D221" s="6"/>
      <c r="H221" s="67"/>
      <c r="I221" s="17"/>
      <c r="J221" s="41"/>
      <c r="N221" s="57"/>
      <c r="P221" s="1"/>
      <c r="Q221" s="1"/>
      <c r="R221" s="1"/>
      <c r="S221" s="1"/>
    </row>
    <row r="222" spans="1:19" ht="15.75" customHeight="1">
      <c r="A222" s="1"/>
      <c r="C222" s="2"/>
      <c r="D222" s="6"/>
      <c r="H222" s="67"/>
      <c r="I222" s="17"/>
      <c r="J222" s="41"/>
      <c r="N222" s="57"/>
      <c r="P222" s="1"/>
      <c r="Q222" s="1"/>
      <c r="R222" s="1"/>
      <c r="S222" s="1"/>
    </row>
    <row r="223" spans="1:19" ht="15.75" customHeight="1">
      <c r="A223" s="1"/>
      <c r="C223" s="2"/>
      <c r="D223" s="6"/>
      <c r="H223" s="67"/>
      <c r="I223" s="17"/>
      <c r="J223" s="41"/>
      <c r="N223" s="57"/>
      <c r="P223" s="1"/>
      <c r="Q223" s="1"/>
      <c r="R223" s="1"/>
      <c r="S223" s="1"/>
    </row>
    <row r="224" spans="1:19" ht="15.75" customHeight="1">
      <c r="A224" s="1"/>
      <c r="C224" s="2"/>
      <c r="D224" s="6"/>
      <c r="H224" s="67"/>
      <c r="I224" s="17"/>
      <c r="J224" s="41"/>
      <c r="N224" s="57"/>
      <c r="P224" s="1"/>
      <c r="Q224" s="1"/>
      <c r="R224" s="1"/>
      <c r="S224" s="1"/>
    </row>
    <row r="225" spans="1:19" ht="15.75" customHeight="1">
      <c r="A225" s="1"/>
      <c r="C225" s="2"/>
      <c r="D225" s="6"/>
      <c r="H225" s="67"/>
      <c r="I225" s="17"/>
      <c r="J225" s="41"/>
      <c r="N225" s="57"/>
      <c r="P225" s="1"/>
      <c r="Q225" s="1"/>
      <c r="R225" s="1"/>
      <c r="S225" s="1"/>
    </row>
    <row r="226" spans="1:19" ht="15.75" customHeight="1">
      <c r="A226" s="1"/>
      <c r="C226" s="2"/>
      <c r="D226" s="6"/>
      <c r="H226" s="67"/>
      <c r="I226" s="17"/>
      <c r="J226" s="41"/>
      <c r="N226" s="57"/>
      <c r="P226" s="1"/>
      <c r="Q226" s="1"/>
      <c r="R226" s="1"/>
      <c r="S226" s="1"/>
    </row>
    <row r="227" spans="1:19" ht="15.75" customHeight="1">
      <c r="A227" s="1"/>
      <c r="C227" s="2"/>
      <c r="D227" s="6"/>
      <c r="H227" s="67"/>
      <c r="I227" s="17"/>
      <c r="J227" s="41"/>
      <c r="N227" s="57"/>
      <c r="P227" s="1"/>
      <c r="Q227" s="1"/>
      <c r="R227" s="1"/>
      <c r="S227" s="1"/>
    </row>
    <row r="228" spans="1:19" ht="15.75" customHeight="1">
      <c r="A228" s="1"/>
      <c r="C228" s="2"/>
      <c r="D228" s="6"/>
      <c r="H228" s="67"/>
      <c r="I228" s="17"/>
      <c r="J228" s="41"/>
      <c r="N228" s="57"/>
      <c r="P228" s="1"/>
      <c r="Q228" s="1"/>
      <c r="R228" s="1"/>
      <c r="S228" s="1"/>
    </row>
    <row r="229" spans="1:19" ht="15.75" customHeight="1">
      <c r="A229" s="1"/>
      <c r="C229" s="2"/>
      <c r="D229" s="6"/>
      <c r="H229" s="67"/>
      <c r="I229" s="17"/>
      <c r="J229" s="41"/>
      <c r="N229" s="57"/>
      <c r="P229" s="1"/>
      <c r="Q229" s="1"/>
      <c r="R229" s="1"/>
      <c r="S229" s="1"/>
    </row>
    <row r="230" spans="1:19" ht="15.75" customHeight="1">
      <c r="A230" s="1"/>
      <c r="C230" s="2"/>
      <c r="D230" s="6"/>
      <c r="H230" s="67"/>
      <c r="I230" s="17"/>
      <c r="J230" s="41"/>
      <c r="N230" s="57"/>
      <c r="P230" s="1"/>
      <c r="Q230" s="1"/>
      <c r="R230" s="1"/>
      <c r="S230" s="1"/>
    </row>
    <row r="231" spans="1:19" ht="15.75" customHeight="1">
      <c r="A231" s="1"/>
      <c r="C231" s="2"/>
      <c r="D231" s="6"/>
      <c r="H231" s="67"/>
      <c r="I231" s="17"/>
      <c r="J231" s="41"/>
      <c r="N231" s="57"/>
      <c r="P231" s="1"/>
      <c r="Q231" s="1"/>
      <c r="R231" s="1"/>
      <c r="S231" s="1"/>
    </row>
    <row r="232" spans="1:19" ht="15.75" customHeight="1">
      <c r="A232" s="1"/>
      <c r="C232" s="2"/>
      <c r="D232" s="6"/>
      <c r="H232" s="67"/>
      <c r="I232" s="17"/>
      <c r="J232" s="41"/>
      <c r="N232" s="57"/>
      <c r="P232" s="1"/>
      <c r="Q232" s="1"/>
      <c r="R232" s="1"/>
      <c r="S232" s="1"/>
    </row>
    <row r="233" spans="1:19" ht="15.75" customHeight="1">
      <c r="A233" s="1"/>
      <c r="C233" s="2"/>
      <c r="D233" s="6"/>
      <c r="H233" s="67"/>
      <c r="I233" s="17"/>
      <c r="J233" s="41"/>
      <c r="N233" s="57"/>
      <c r="P233" s="1"/>
      <c r="Q233" s="1"/>
      <c r="R233" s="1"/>
      <c r="S233" s="1"/>
    </row>
    <row r="234" spans="1:19" ht="15.75" customHeight="1">
      <c r="A234" s="1"/>
      <c r="C234" s="2"/>
      <c r="D234" s="6"/>
      <c r="H234" s="67"/>
      <c r="I234" s="17"/>
      <c r="J234" s="41"/>
      <c r="N234" s="57"/>
      <c r="P234" s="1"/>
      <c r="Q234" s="1"/>
      <c r="R234" s="1"/>
      <c r="S234" s="1"/>
    </row>
    <row r="235" spans="1:19" ht="15.75" customHeight="1">
      <c r="A235" s="1"/>
      <c r="C235" s="2"/>
      <c r="D235" s="6"/>
      <c r="I235" s="17"/>
      <c r="J235" s="41"/>
      <c r="N235" s="57"/>
      <c r="P235" s="1"/>
      <c r="Q235" s="1"/>
      <c r="R235" s="1"/>
      <c r="S235" s="1"/>
    </row>
    <row r="236" spans="1:19" ht="15.75" customHeight="1">
      <c r="A236" s="1"/>
      <c r="C236" s="2"/>
      <c r="D236" s="6"/>
      <c r="I236" s="17"/>
      <c r="J236" s="41"/>
      <c r="N236" s="57"/>
      <c r="P236" s="1"/>
      <c r="Q236" s="1"/>
      <c r="R236" s="1"/>
      <c r="S236" s="1"/>
    </row>
    <row r="237" spans="1:19" ht="15.75" customHeight="1">
      <c r="A237" s="1"/>
      <c r="C237" s="2"/>
      <c r="D237" s="6"/>
      <c r="I237" s="17"/>
      <c r="J237" s="41"/>
      <c r="N237" s="57"/>
      <c r="P237" s="1"/>
      <c r="Q237" s="1"/>
      <c r="R237" s="1"/>
      <c r="S237" s="1"/>
    </row>
    <row r="238" spans="1:19" ht="15.75" customHeight="1">
      <c r="A238" s="1"/>
      <c r="C238" s="2"/>
      <c r="D238" s="6"/>
      <c r="I238" s="17"/>
      <c r="J238" s="41"/>
      <c r="N238" s="57"/>
      <c r="P238" s="1"/>
      <c r="Q238" s="1"/>
      <c r="R238" s="1"/>
      <c r="S238" s="1"/>
    </row>
    <row r="239" spans="1:19" ht="15.75" customHeight="1">
      <c r="A239" s="1"/>
      <c r="C239" s="2"/>
      <c r="D239" s="6"/>
      <c r="I239" s="17"/>
      <c r="J239" s="41"/>
      <c r="N239" s="57"/>
      <c r="P239" s="1"/>
      <c r="Q239" s="1"/>
      <c r="R239" s="1"/>
      <c r="S239" s="1"/>
    </row>
    <row r="240" spans="1:19" ht="15.75" customHeight="1">
      <c r="A240" s="1"/>
      <c r="C240" s="2"/>
      <c r="D240" s="6"/>
      <c r="I240" s="17"/>
      <c r="J240" s="41"/>
      <c r="N240" s="57"/>
      <c r="P240" s="1"/>
      <c r="Q240" s="1"/>
      <c r="R240" s="1"/>
      <c r="S240" s="1"/>
    </row>
    <row r="241" spans="1:19" ht="15.75" customHeight="1">
      <c r="A241" s="1"/>
      <c r="C241" s="2"/>
      <c r="D241" s="6"/>
      <c r="I241" s="17"/>
      <c r="J241" s="41"/>
      <c r="N241" s="57"/>
      <c r="P241" s="1"/>
      <c r="Q241" s="1"/>
      <c r="R241" s="1"/>
      <c r="S241" s="1"/>
    </row>
    <row r="242" spans="1:19" ht="15.75" customHeight="1">
      <c r="A242" s="1"/>
      <c r="C242" s="2"/>
      <c r="D242" s="6"/>
      <c r="I242" s="17"/>
      <c r="J242" s="41"/>
      <c r="N242" s="57"/>
      <c r="P242" s="1"/>
      <c r="Q242" s="1"/>
      <c r="R242" s="1"/>
      <c r="S242" s="1"/>
    </row>
    <row r="243" spans="1:19" ht="15.75" customHeight="1">
      <c r="A243" s="1"/>
      <c r="C243" s="2"/>
      <c r="D243" s="6"/>
      <c r="I243" s="17"/>
      <c r="J243" s="41"/>
      <c r="N243" s="57"/>
      <c r="P243" s="1"/>
      <c r="Q243" s="1"/>
      <c r="R243" s="1"/>
      <c r="S243" s="1"/>
    </row>
    <row r="244" spans="1:19" ht="15.75" customHeight="1">
      <c r="A244" s="1"/>
      <c r="C244" s="2"/>
      <c r="D244" s="6"/>
      <c r="I244" s="17"/>
      <c r="J244" s="41"/>
      <c r="N244" s="57"/>
      <c r="P244" s="1"/>
      <c r="Q244" s="1"/>
      <c r="R244" s="1"/>
      <c r="S244" s="1"/>
    </row>
    <row r="245" spans="1:19" ht="15.75" customHeight="1">
      <c r="A245" s="1"/>
      <c r="C245" s="2"/>
      <c r="D245" s="6"/>
      <c r="I245" s="17"/>
      <c r="J245" s="41"/>
      <c r="N245" s="57"/>
      <c r="P245" s="1"/>
      <c r="Q245" s="1"/>
      <c r="R245" s="1"/>
      <c r="S245" s="1"/>
    </row>
    <row r="246" spans="1:19" ht="15.75" customHeight="1">
      <c r="A246" s="1"/>
      <c r="C246" s="2"/>
      <c r="D246" s="6"/>
      <c r="I246" s="17"/>
      <c r="J246" s="41"/>
      <c r="N246" s="57"/>
      <c r="P246" s="1"/>
      <c r="Q246" s="1"/>
      <c r="R246" s="1"/>
      <c r="S246" s="1"/>
    </row>
    <row r="247" spans="1:19" ht="15.75" customHeight="1">
      <c r="A247" s="1"/>
      <c r="C247" s="2"/>
      <c r="D247" s="6"/>
      <c r="I247" s="17"/>
      <c r="J247" s="41"/>
      <c r="N247" s="57"/>
      <c r="P247" s="1"/>
      <c r="Q247" s="1"/>
      <c r="R247" s="1"/>
      <c r="S247" s="1"/>
    </row>
    <row r="248" spans="1:19" ht="15.75" customHeight="1">
      <c r="A248" s="1"/>
      <c r="C248" s="2"/>
      <c r="D248" s="6"/>
      <c r="I248" s="17"/>
      <c r="J248" s="41"/>
      <c r="N248" s="57"/>
      <c r="P248" s="1"/>
      <c r="Q248" s="1"/>
      <c r="R248" s="1"/>
      <c r="S248" s="1"/>
    </row>
    <row r="249" spans="1:19" ht="15.75" customHeight="1">
      <c r="A249" s="1"/>
      <c r="C249" s="2"/>
      <c r="D249" s="6"/>
      <c r="I249" s="17"/>
      <c r="J249" s="41"/>
      <c r="N249" s="57"/>
      <c r="P249" s="1"/>
      <c r="Q249" s="1"/>
      <c r="R249" s="1"/>
      <c r="S249" s="1"/>
    </row>
    <row r="250" spans="1:19" ht="15.75" customHeight="1">
      <c r="A250" s="1"/>
      <c r="C250" s="2"/>
      <c r="D250" s="6"/>
      <c r="I250" s="17"/>
      <c r="J250" s="41"/>
      <c r="N250" s="57"/>
      <c r="P250" s="1"/>
      <c r="Q250" s="1"/>
      <c r="R250" s="1"/>
      <c r="S250" s="1"/>
    </row>
    <row r="251" spans="1:19" ht="15.75" customHeight="1">
      <c r="A251" s="1"/>
      <c r="C251" s="2"/>
      <c r="D251" s="6"/>
      <c r="I251" s="17"/>
      <c r="J251" s="41"/>
      <c r="N251" s="57"/>
      <c r="P251" s="1"/>
      <c r="Q251" s="1"/>
      <c r="R251" s="1"/>
      <c r="S251" s="1"/>
    </row>
    <row r="252" spans="1:19" ht="15.75" customHeight="1">
      <c r="A252" s="1"/>
      <c r="C252" s="2"/>
      <c r="D252" s="6"/>
      <c r="I252" s="17"/>
      <c r="J252" s="41"/>
      <c r="N252" s="57"/>
      <c r="P252" s="1"/>
      <c r="Q252" s="1"/>
      <c r="R252" s="1"/>
      <c r="S252" s="1"/>
    </row>
    <row r="253" spans="1:19" ht="15.75" customHeight="1">
      <c r="A253" s="1"/>
      <c r="C253" s="2"/>
      <c r="D253" s="6"/>
      <c r="I253" s="17"/>
      <c r="J253" s="41"/>
      <c r="N253" s="57"/>
      <c r="P253" s="1"/>
      <c r="Q253" s="1"/>
      <c r="R253" s="1"/>
      <c r="S253" s="1"/>
    </row>
    <row r="254" spans="1:19" ht="15.75" customHeight="1">
      <c r="A254" s="1"/>
      <c r="C254" s="2"/>
      <c r="D254" s="6"/>
      <c r="I254" s="17"/>
      <c r="J254" s="41"/>
      <c r="N254" s="57"/>
      <c r="P254" s="1"/>
      <c r="Q254" s="1"/>
      <c r="R254" s="1"/>
      <c r="S254" s="1"/>
    </row>
    <row r="255" spans="1:19" ht="15.75" customHeight="1">
      <c r="A255" s="1"/>
      <c r="C255" s="2"/>
      <c r="D255" s="6"/>
      <c r="I255" s="17"/>
      <c r="J255" s="41"/>
      <c r="N255" s="57"/>
      <c r="P255" s="1"/>
      <c r="Q255" s="1"/>
      <c r="R255" s="1"/>
      <c r="S255" s="1"/>
    </row>
    <row r="256" spans="1:19" ht="15.75" customHeight="1">
      <c r="A256" s="1"/>
      <c r="C256" s="2"/>
      <c r="D256" s="6"/>
      <c r="I256" s="17"/>
      <c r="J256" s="41"/>
      <c r="N256" s="57"/>
      <c r="P256" s="1"/>
      <c r="Q256" s="1"/>
      <c r="R256" s="1"/>
      <c r="S256" s="1"/>
    </row>
    <row r="257" spans="1:19" ht="15.75" customHeight="1">
      <c r="A257" s="1"/>
      <c r="C257" s="2"/>
      <c r="D257" s="6"/>
      <c r="I257" s="17"/>
      <c r="J257" s="41"/>
      <c r="N257" s="57"/>
      <c r="P257" s="1"/>
      <c r="Q257" s="1"/>
      <c r="R257" s="1"/>
      <c r="S257" s="1"/>
    </row>
    <row r="258" spans="1:19" ht="15.75" customHeight="1">
      <c r="A258" s="1"/>
      <c r="C258" s="2"/>
      <c r="D258" s="6"/>
      <c r="I258" s="17"/>
      <c r="J258" s="41"/>
      <c r="N258" s="57"/>
      <c r="P258" s="1"/>
      <c r="Q258" s="1"/>
      <c r="R258" s="1"/>
      <c r="S258" s="1"/>
    </row>
    <row r="259" spans="1:19" ht="15.75" customHeight="1">
      <c r="A259" s="1"/>
      <c r="C259" s="2"/>
      <c r="D259" s="6"/>
      <c r="I259" s="17"/>
      <c r="J259" s="41"/>
      <c r="N259" s="57"/>
      <c r="P259" s="1"/>
      <c r="Q259" s="1"/>
      <c r="R259" s="1"/>
      <c r="S259" s="1"/>
    </row>
    <row r="260" spans="1:19" ht="15.75" customHeight="1">
      <c r="A260" s="1"/>
      <c r="C260" s="2"/>
      <c r="D260" s="6"/>
      <c r="I260" s="17"/>
      <c r="J260" s="41"/>
      <c r="N260" s="57"/>
      <c r="P260" s="1"/>
      <c r="Q260" s="1"/>
      <c r="R260" s="1"/>
      <c r="S260" s="1"/>
    </row>
    <row r="261" spans="1:19" ht="15.75" customHeight="1">
      <c r="A261" s="1"/>
      <c r="C261" s="2"/>
      <c r="D261" s="6"/>
      <c r="I261" s="17"/>
      <c r="J261" s="41"/>
      <c r="N261" s="57"/>
      <c r="P261" s="1"/>
      <c r="Q261" s="1"/>
      <c r="R261" s="1"/>
      <c r="S261" s="1"/>
    </row>
    <row r="262" spans="1:19" ht="15.75" customHeight="1">
      <c r="A262" s="1"/>
      <c r="C262" s="2"/>
      <c r="D262" s="6"/>
      <c r="I262" s="17"/>
      <c r="J262" s="41"/>
      <c r="N262" s="57"/>
      <c r="P262" s="1"/>
      <c r="Q262" s="1"/>
      <c r="R262" s="1"/>
      <c r="S262" s="1"/>
    </row>
    <row r="263" spans="1:19" ht="15.75" customHeight="1">
      <c r="A263" s="1"/>
      <c r="C263" s="2"/>
      <c r="D263" s="6"/>
      <c r="I263" s="17"/>
      <c r="J263" s="41"/>
      <c r="N263" s="57"/>
      <c r="P263" s="1"/>
      <c r="Q263" s="1"/>
      <c r="R263" s="1"/>
      <c r="S263" s="1"/>
    </row>
    <row r="264" spans="1:19" ht="15.75" customHeight="1">
      <c r="A264" s="1"/>
      <c r="C264" s="2"/>
      <c r="D264" s="6"/>
      <c r="I264" s="17"/>
      <c r="J264" s="41"/>
      <c r="N264" s="57"/>
      <c r="P264" s="1"/>
      <c r="Q264" s="1"/>
      <c r="R264" s="1"/>
      <c r="S264" s="1"/>
    </row>
    <row r="265" spans="1:19" ht="15.75" customHeight="1">
      <c r="A265" s="1"/>
      <c r="C265" s="2"/>
      <c r="D265" s="6"/>
      <c r="I265" s="17"/>
      <c r="J265" s="41"/>
      <c r="N265" s="57"/>
      <c r="P265" s="1"/>
      <c r="Q265" s="1"/>
      <c r="R265" s="1"/>
      <c r="S265" s="1"/>
    </row>
    <row r="266" spans="1:19" ht="15.75" customHeight="1">
      <c r="A266" s="1"/>
      <c r="C266" s="2"/>
      <c r="D266" s="6"/>
      <c r="I266" s="17"/>
      <c r="J266" s="41"/>
      <c r="N266" s="57"/>
      <c r="P266" s="1"/>
      <c r="Q266" s="1"/>
      <c r="R266" s="1"/>
      <c r="S266" s="1"/>
    </row>
    <row r="267" spans="1:19" ht="15.75" customHeight="1">
      <c r="A267" s="1"/>
      <c r="C267" s="2"/>
      <c r="D267" s="6"/>
      <c r="I267" s="17"/>
      <c r="J267" s="41"/>
      <c r="N267" s="57"/>
      <c r="P267" s="1"/>
      <c r="Q267" s="1"/>
      <c r="R267" s="1"/>
      <c r="S267" s="1"/>
    </row>
    <row r="268" spans="1:19" ht="15.75" customHeight="1">
      <c r="A268" s="1"/>
      <c r="C268" s="2"/>
      <c r="D268" s="6"/>
      <c r="I268" s="17"/>
      <c r="J268" s="41"/>
      <c r="N268" s="57"/>
      <c r="P268" s="1"/>
      <c r="Q268" s="1"/>
      <c r="R268" s="1"/>
      <c r="S268" s="1"/>
    </row>
    <row r="269" spans="1:19" ht="15.75" customHeight="1">
      <c r="A269" s="1"/>
      <c r="C269" s="2"/>
      <c r="D269" s="6"/>
      <c r="I269" s="17"/>
      <c r="J269" s="41"/>
      <c r="N269" s="57"/>
      <c r="P269" s="1"/>
      <c r="Q269" s="1"/>
      <c r="R269" s="1"/>
      <c r="S269" s="1"/>
    </row>
    <row r="270" spans="1:19" ht="15.75" customHeight="1">
      <c r="A270" s="1"/>
      <c r="C270" s="2"/>
      <c r="D270" s="6"/>
      <c r="I270" s="17"/>
      <c r="J270" s="41"/>
      <c r="N270" s="57"/>
      <c r="P270" s="1"/>
      <c r="Q270" s="1"/>
      <c r="R270" s="1"/>
      <c r="S270" s="1"/>
    </row>
    <row r="271" spans="1:19" ht="15.75" customHeight="1">
      <c r="A271" s="1"/>
      <c r="C271" s="2"/>
      <c r="D271" s="6"/>
      <c r="I271" s="17"/>
      <c r="J271" s="41"/>
      <c r="N271" s="57"/>
      <c r="P271" s="1"/>
      <c r="Q271" s="1"/>
      <c r="R271" s="1"/>
      <c r="S271" s="1"/>
    </row>
    <row r="272" spans="1:19" ht="15.75" customHeight="1">
      <c r="A272" s="1"/>
      <c r="C272" s="2"/>
      <c r="D272" s="6"/>
      <c r="I272" s="17"/>
      <c r="J272" s="41"/>
      <c r="N272" s="57"/>
      <c r="P272" s="1"/>
      <c r="Q272" s="1"/>
      <c r="R272" s="1"/>
      <c r="S272" s="1"/>
    </row>
    <row r="273" spans="1:19" ht="15.75" customHeight="1">
      <c r="A273" s="1"/>
      <c r="C273" s="2"/>
      <c r="D273" s="6"/>
      <c r="I273" s="17"/>
      <c r="J273" s="41"/>
      <c r="N273" s="57"/>
      <c r="P273" s="1"/>
      <c r="Q273" s="1"/>
      <c r="R273" s="1"/>
      <c r="S273" s="1"/>
    </row>
    <row r="274" spans="1:19" ht="15.75" customHeight="1">
      <c r="A274" s="1"/>
      <c r="C274" s="2"/>
      <c r="D274" s="6"/>
      <c r="I274" s="17"/>
      <c r="J274" s="41"/>
      <c r="N274" s="57"/>
      <c r="P274" s="1"/>
      <c r="Q274" s="1"/>
      <c r="R274" s="1"/>
      <c r="S274" s="1"/>
    </row>
    <row r="275" spans="1:19" ht="15.75" customHeight="1">
      <c r="A275" s="1"/>
      <c r="C275" s="2"/>
      <c r="D275" s="6"/>
      <c r="I275" s="17"/>
      <c r="J275" s="41"/>
      <c r="N275" s="57"/>
      <c r="P275" s="1"/>
      <c r="Q275" s="1"/>
      <c r="R275" s="1"/>
      <c r="S275" s="1"/>
    </row>
    <row r="276" spans="1:19" ht="15.75" customHeight="1">
      <c r="A276" s="1"/>
      <c r="C276" s="2"/>
      <c r="D276" s="6"/>
      <c r="I276" s="17"/>
      <c r="J276" s="41"/>
      <c r="N276" s="57"/>
      <c r="P276" s="1"/>
      <c r="Q276" s="1"/>
      <c r="R276" s="1"/>
      <c r="S276" s="1"/>
    </row>
    <row r="277" spans="1:19" ht="15.75" customHeight="1">
      <c r="A277" s="1"/>
      <c r="C277" s="2"/>
      <c r="D277" s="6"/>
      <c r="I277" s="17"/>
      <c r="J277" s="41"/>
      <c r="N277" s="57"/>
      <c r="P277" s="1"/>
      <c r="Q277" s="1"/>
      <c r="R277" s="1"/>
      <c r="S277" s="1"/>
    </row>
    <row r="278" spans="1:19" ht="15.75" customHeight="1">
      <c r="A278" s="1"/>
      <c r="C278" s="2"/>
      <c r="D278" s="6"/>
      <c r="I278" s="17"/>
      <c r="J278" s="41"/>
      <c r="N278" s="57"/>
      <c r="P278" s="1"/>
      <c r="Q278" s="1"/>
      <c r="R278" s="1"/>
      <c r="S278" s="1"/>
    </row>
    <row r="279" spans="1:19" ht="15.75" customHeight="1">
      <c r="A279" s="1"/>
      <c r="C279" s="2"/>
      <c r="D279" s="6"/>
      <c r="I279" s="17"/>
      <c r="J279" s="41"/>
      <c r="N279" s="57"/>
      <c r="P279" s="1"/>
      <c r="Q279" s="1"/>
      <c r="R279" s="1"/>
      <c r="S279" s="1"/>
    </row>
    <row r="280" spans="1:19" ht="15.75" customHeight="1">
      <c r="A280" s="1"/>
      <c r="C280" s="2"/>
      <c r="D280" s="6"/>
      <c r="I280" s="17"/>
      <c r="J280" s="41"/>
      <c r="N280" s="57"/>
      <c r="P280" s="1"/>
      <c r="Q280" s="1"/>
      <c r="R280" s="1"/>
      <c r="S280" s="1"/>
    </row>
    <row r="281" spans="1:19" ht="15.75" customHeight="1">
      <c r="A281" s="1"/>
      <c r="C281" s="2"/>
      <c r="D281" s="6"/>
      <c r="I281" s="17"/>
      <c r="J281" s="41"/>
      <c r="N281" s="57"/>
      <c r="P281" s="1"/>
      <c r="Q281" s="1"/>
      <c r="R281" s="1"/>
      <c r="S281" s="1"/>
    </row>
    <row r="282" spans="1:19" ht="15.75" customHeight="1">
      <c r="A282" s="1"/>
      <c r="C282" s="2"/>
      <c r="D282" s="6"/>
      <c r="I282" s="17"/>
      <c r="J282" s="41"/>
      <c r="N282" s="57"/>
      <c r="P282" s="1"/>
      <c r="Q282" s="1"/>
      <c r="R282" s="1"/>
      <c r="S282" s="1"/>
    </row>
    <row r="283" spans="1:19" ht="15.75" customHeight="1">
      <c r="A283" s="1"/>
      <c r="C283" s="2"/>
      <c r="D283" s="6"/>
      <c r="I283" s="17"/>
      <c r="J283" s="41"/>
      <c r="N283" s="57"/>
      <c r="P283" s="1"/>
      <c r="Q283" s="1"/>
      <c r="R283" s="1"/>
      <c r="S283" s="1"/>
    </row>
    <row r="284" spans="1:19" ht="15.75" customHeight="1">
      <c r="A284" s="1"/>
      <c r="C284" s="2"/>
      <c r="D284" s="6"/>
      <c r="I284" s="17"/>
      <c r="J284" s="41"/>
      <c r="N284" s="57"/>
      <c r="P284" s="1"/>
      <c r="Q284" s="1"/>
      <c r="R284" s="1"/>
      <c r="S284" s="1"/>
    </row>
    <row r="285" spans="1:19" ht="15.75" customHeight="1">
      <c r="A285" s="1"/>
      <c r="C285" s="2"/>
      <c r="D285" s="6"/>
      <c r="I285" s="17"/>
      <c r="J285" s="41"/>
      <c r="N285" s="57"/>
      <c r="P285" s="1"/>
      <c r="Q285" s="1"/>
      <c r="R285" s="1"/>
      <c r="S285" s="1"/>
    </row>
    <row r="286" spans="1:19" ht="15.75" customHeight="1">
      <c r="A286" s="1"/>
      <c r="C286" s="2"/>
      <c r="D286" s="6"/>
      <c r="I286" s="17"/>
      <c r="J286" s="41"/>
      <c r="N286" s="57"/>
      <c r="P286" s="1"/>
      <c r="Q286" s="1"/>
      <c r="R286" s="1"/>
      <c r="S286" s="1"/>
    </row>
    <row r="287" spans="1:19" ht="15.75" customHeight="1">
      <c r="A287" s="1"/>
      <c r="C287" s="2"/>
      <c r="D287" s="6"/>
      <c r="I287" s="17"/>
      <c r="J287" s="41"/>
      <c r="N287" s="57"/>
      <c r="P287" s="1"/>
      <c r="Q287" s="1"/>
      <c r="R287" s="1"/>
      <c r="S287" s="1"/>
    </row>
    <row r="288" spans="1:19" ht="15.75" customHeight="1">
      <c r="A288" s="1"/>
      <c r="C288" s="2"/>
      <c r="D288" s="6"/>
      <c r="I288" s="17"/>
      <c r="J288" s="41"/>
      <c r="N288" s="57"/>
      <c r="P288" s="1"/>
      <c r="Q288" s="1"/>
      <c r="R288" s="1"/>
      <c r="S288" s="1"/>
    </row>
    <row r="289" spans="1:19" ht="15.75" customHeight="1">
      <c r="A289" s="1"/>
      <c r="C289" s="2"/>
      <c r="D289" s="6"/>
      <c r="I289" s="17"/>
      <c r="J289" s="41"/>
      <c r="N289" s="57"/>
      <c r="P289" s="1"/>
      <c r="Q289" s="1"/>
      <c r="R289" s="1"/>
      <c r="S289" s="1"/>
    </row>
    <row r="290" spans="1:19" ht="15.75" customHeight="1">
      <c r="A290" s="1"/>
      <c r="C290" s="2"/>
      <c r="D290" s="6"/>
      <c r="I290" s="17"/>
      <c r="J290" s="41"/>
      <c r="N290" s="57"/>
      <c r="P290" s="1"/>
      <c r="Q290" s="1"/>
      <c r="R290" s="1"/>
      <c r="S290" s="1"/>
    </row>
    <row r="291" spans="1:19" ht="15.75" customHeight="1">
      <c r="A291" s="1"/>
      <c r="C291" s="2"/>
      <c r="D291" s="6"/>
      <c r="I291" s="17"/>
      <c r="J291" s="41"/>
      <c r="N291" s="57"/>
      <c r="P291" s="1"/>
      <c r="Q291" s="1"/>
      <c r="R291" s="1"/>
      <c r="S291" s="1"/>
    </row>
    <row r="292" spans="1:19" ht="15.75" customHeight="1">
      <c r="A292" s="1"/>
      <c r="C292" s="2"/>
      <c r="D292" s="6"/>
      <c r="I292" s="17"/>
      <c r="J292" s="41"/>
      <c r="N292" s="57"/>
      <c r="P292" s="1"/>
      <c r="Q292" s="1"/>
      <c r="R292" s="1"/>
      <c r="S292" s="1"/>
    </row>
    <row r="293" spans="1:19" ht="15.75" customHeight="1">
      <c r="A293" s="1"/>
      <c r="C293" s="2"/>
      <c r="D293" s="6"/>
      <c r="I293" s="17"/>
      <c r="J293" s="41"/>
      <c r="N293" s="57"/>
      <c r="P293" s="1"/>
      <c r="Q293" s="1"/>
      <c r="R293" s="1"/>
      <c r="S293" s="1"/>
    </row>
    <row r="294" spans="1:19" ht="15.75" customHeight="1">
      <c r="A294" s="1"/>
      <c r="C294" s="2"/>
      <c r="D294" s="6"/>
      <c r="I294" s="17"/>
      <c r="J294" s="41"/>
      <c r="N294" s="57"/>
      <c r="P294" s="1"/>
      <c r="Q294" s="1"/>
      <c r="R294" s="1"/>
      <c r="S294" s="1"/>
    </row>
    <row r="295" spans="1:19" ht="15.75" customHeight="1">
      <c r="A295" s="1"/>
      <c r="C295" s="2"/>
      <c r="D295" s="6"/>
      <c r="I295" s="17"/>
      <c r="J295" s="41"/>
      <c r="N295" s="57"/>
      <c r="P295" s="1"/>
      <c r="Q295" s="1"/>
      <c r="R295" s="1"/>
      <c r="S295" s="1"/>
    </row>
    <row r="296" spans="1:19" ht="15.75" customHeight="1">
      <c r="A296" s="1"/>
      <c r="C296" s="2"/>
      <c r="D296" s="6"/>
      <c r="I296" s="17"/>
      <c r="J296" s="41"/>
      <c r="N296" s="57"/>
      <c r="P296" s="1"/>
      <c r="Q296" s="1"/>
      <c r="R296" s="1"/>
      <c r="S296" s="1"/>
    </row>
    <row r="297" spans="1:19" ht="15.75" customHeight="1">
      <c r="A297" s="1"/>
      <c r="C297" s="2"/>
      <c r="D297" s="6"/>
      <c r="I297" s="17"/>
      <c r="J297" s="41"/>
      <c r="N297" s="57"/>
      <c r="P297" s="1"/>
      <c r="Q297" s="1"/>
      <c r="R297" s="1"/>
      <c r="S297" s="1"/>
    </row>
    <row r="298" spans="1:19" ht="15.75" customHeight="1">
      <c r="A298" s="1"/>
      <c r="C298" s="2"/>
      <c r="D298" s="6"/>
      <c r="I298" s="17"/>
      <c r="J298" s="41"/>
      <c r="N298" s="57"/>
      <c r="P298" s="1"/>
      <c r="Q298" s="1"/>
      <c r="R298" s="1"/>
      <c r="S298" s="1"/>
    </row>
    <row r="299" spans="1:19" ht="15.75" customHeight="1">
      <c r="A299" s="1"/>
      <c r="C299" s="2"/>
      <c r="D299" s="6"/>
      <c r="I299" s="17"/>
      <c r="J299" s="41"/>
      <c r="N299" s="57"/>
      <c r="P299" s="1"/>
      <c r="Q299" s="1"/>
      <c r="R299" s="1"/>
      <c r="S299" s="1"/>
    </row>
    <row r="300" spans="1:19" ht="15.75" customHeight="1">
      <c r="A300" s="1"/>
      <c r="C300" s="2"/>
      <c r="D300" s="6"/>
      <c r="I300" s="17"/>
      <c r="J300" s="41"/>
      <c r="N300" s="57"/>
      <c r="P300" s="1"/>
      <c r="Q300" s="1"/>
      <c r="R300" s="1"/>
      <c r="S300" s="1"/>
    </row>
    <row r="301" spans="1:19" ht="15.75" customHeight="1">
      <c r="A301" s="1"/>
      <c r="C301" s="2"/>
      <c r="D301" s="6"/>
      <c r="I301" s="17"/>
      <c r="J301" s="41"/>
      <c r="N301" s="57"/>
      <c r="P301" s="1"/>
      <c r="Q301" s="1"/>
      <c r="R301" s="1"/>
      <c r="S301" s="1"/>
    </row>
    <row r="302" spans="1:19" ht="15.75" customHeight="1">
      <c r="A302" s="1"/>
      <c r="C302" s="2"/>
      <c r="D302" s="6"/>
      <c r="I302" s="17"/>
      <c r="J302" s="41"/>
      <c r="N302" s="57"/>
      <c r="P302" s="1"/>
      <c r="Q302" s="1"/>
      <c r="R302" s="1"/>
      <c r="S302" s="1"/>
    </row>
    <row r="303" spans="1:19" ht="15.75" customHeight="1">
      <c r="A303" s="1"/>
      <c r="C303" s="2"/>
      <c r="D303" s="6"/>
      <c r="I303" s="17"/>
      <c r="J303" s="41"/>
      <c r="N303" s="57"/>
      <c r="P303" s="1"/>
      <c r="Q303" s="1"/>
      <c r="R303" s="1"/>
      <c r="S303" s="1"/>
    </row>
    <row r="304" spans="1:19" ht="15.75" customHeight="1">
      <c r="A304" s="1"/>
      <c r="C304" s="2"/>
      <c r="D304" s="6"/>
      <c r="I304" s="17"/>
      <c r="J304" s="41"/>
      <c r="N304" s="57"/>
      <c r="P304" s="1"/>
      <c r="Q304" s="1"/>
      <c r="R304" s="1"/>
      <c r="S304" s="1"/>
    </row>
    <row r="305" spans="1:19" ht="15.75" customHeight="1">
      <c r="A305" s="1"/>
      <c r="C305" s="2"/>
      <c r="D305" s="6"/>
      <c r="I305" s="17"/>
      <c r="J305" s="41"/>
      <c r="N305" s="57"/>
      <c r="P305" s="1"/>
      <c r="Q305" s="1"/>
      <c r="R305" s="1"/>
      <c r="S305" s="1"/>
    </row>
    <row r="306" spans="1:19" ht="15.75" customHeight="1">
      <c r="A306" s="1"/>
      <c r="C306" s="2"/>
      <c r="D306" s="6"/>
      <c r="I306" s="17"/>
      <c r="J306" s="41"/>
      <c r="N306" s="57"/>
      <c r="P306" s="1"/>
      <c r="Q306" s="1"/>
      <c r="R306" s="1"/>
      <c r="S306" s="1"/>
    </row>
    <row r="307" spans="1:19" ht="15.75" customHeight="1">
      <c r="A307" s="1"/>
      <c r="C307" s="2"/>
      <c r="D307" s="6"/>
      <c r="I307" s="17"/>
      <c r="J307" s="41"/>
      <c r="N307" s="57"/>
      <c r="P307" s="1"/>
      <c r="Q307" s="1"/>
      <c r="R307" s="1"/>
      <c r="S307" s="1"/>
    </row>
    <row r="308" spans="1:19" ht="15.75" customHeight="1">
      <c r="A308" s="1"/>
      <c r="C308" s="2"/>
      <c r="D308" s="6"/>
      <c r="I308" s="17"/>
      <c r="J308" s="41"/>
      <c r="N308" s="57"/>
      <c r="P308" s="1"/>
      <c r="Q308" s="1"/>
      <c r="R308" s="1"/>
      <c r="S308" s="1"/>
    </row>
    <row r="309" spans="1:19" ht="15.75" customHeight="1">
      <c r="A309" s="1"/>
      <c r="C309" s="2"/>
      <c r="D309" s="6"/>
      <c r="I309" s="17"/>
      <c r="J309" s="41"/>
      <c r="N309" s="57"/>
      <c r="P309" s="1"/>
      <c r="Q309" s="1"/>
      <c r="R309" s="1"/>
      <c r="S309" s="1"/>
    </row>
    <row r="310" spans="1:19" ht="15.75" customHeight="1">
      <c r="A310" s="1"/>
      <c r="C310" s="2"/>
      <c r="D310" s="6"/>
      <c r="I310" s="17"/>
      <c r="J310" s="41"/>
      <c r="N310" s="57"/>
      <c r="P310" s="1"/>
      <c r="Q310" s="1"/>
      <c r="R310" s="1"/>
      <c r="S310" s="1"/>
    </row>
    <row r="311" spans="1:19" ht="15.75" customHeight="1">
      <c r="A311" s="1"/>
      <c r="C311" s="2"/>
      <c r="D311" s="6"/>
      <c r="I311" s="17"/>
      <c r="J311" s="41"/>
      <c r="N311" s="57"/>
      <c r="P311" s="1"/>
      <c r="Q311" s="1"/>
      <c r="R311" s="1"/>
      <c r="S311" s="1"/>
    </row>
    <row r="312" spans="1:19" ht="15.75" customHeight="1">
      <c r="A312" s="1"/>
      <c r="C312" s="2"/>
      <c r="D312" s="6"/>
      <c r="I312" s="17"/>
      <c r="J312" s="41"/>
      <c r="N312" s="57"/>
      <c r="P312" s="1"/>
      <c r="Q312" s="1"/>
      <c r="R312" s="1"/>
      <c r="S312" s="1"/>
    </row>
    <row r="313" spans="1:19" ht="15.75" customHeight="1">
      <c r="A313" s="1"/>
      <c r="C313" s="2"/>
      <c r="D313" s="6"/>
      <c r="I313" s="17"/>
      <c r="J313" s="41"/>
      <c r="N313" s="57"/>
      <c r="P313" s="1"/>
      <c r="Q313" s="1"/>
      <c r="R313" s="1"/>
      <c r="S313" s="1"/>
    </row>
    <row r="314" spans="1:19" ht="15.75" customHeight="1">
      <c r="A314" s="1"/>
      <c r="C314" s="2"/>
      <c r="D314" s="6"/>
      <c r="I314" s="17"/>
      <c r="J314" s="41"/>
      <c r="N314" s="57"/>
      <c r="P314" s="1"/>
      <c r="Q314" s="1"/>
      <c r="R314" s="1"/>
      <c r="S314" s="1"/>
    </row>
    <row r="315" spans="1:19" ht="15.75" customHeight="1">
      <c r="A315" s="1"/>
      <c r="C315" s="2"/>
      <c r="D315" s="6"/>
      <c r="I315" s="17"/>
      <c r="J315" s="41"/>
      <c r="N315" s="57"/>
      <c r="P315" s="1"/>
      <c r="Q315" s="1"/>
      <c r="R315" s="1"/>
      <c r="S315" s="1"/>
    </row>
    <row r="316" spans="1:19" ht="15.75" customHeight="1">
      <c r="A316" s="1"/>
      <c r="C316" s="2"/>
      <c r="D316" s="6"/>
      <c r="I316" s="17"/>
      <c r="J316" s="41"/>
      <c r="N316" s="57"/>
      <c r="P316" s="1"/>
      <c r="Q316" s="1"/>
      <c r="R316" s="1"/>
      <c r="S316" s="1"/>
    </row>
    <row r="317" spans="1:19" ht="15.75" customHeight="1">
      <c r="A317" s="1"/>
      <c r="C317" s="2"/>
      <c r="D317" s="6"/>
      <c r="I317" s="17"/>
      <c r="J317" s="41"/>
      <c r="N317" s="57"/>
      <c r="P317" s="1"/>
      <c r="Q317" s="1"/>
      <c r="R317" s="1"/>
      <c r="S317" s="1"/>
    </row>
    <row r="318" spans="1:19" ht="15.75" customHeight="1">
      <c r="A318" s="1"/>
      <c r="C318" s="2"/>
      <c r="D318" s="6"/>
      <c r="I318" s="17"/>
      <c r="J318" s="41"/>
      <c r="N318" s="57"/>
      <c r="P318" s="1"/>
      <c r="Q318" s="1"/>
      <c r="R318" s="1"/>
      <c r="S318" s="1"/>
    </row>
    <row r="319" spans="1:19" ht="15.75" customHeight="1">
      <c r="A319" s="1"/>
      <c r="C319" s="2"/>
      <c r="D319" s="6"/>
      <c r="I319" s="17"/>
      <c r="J319" s="41"/>
      <c r="N319" s="57"/>
      <c r="P319" s="1"/>
      <c r="Q319" s="1"/>
      <c r="R319" s="1"/>
      <c r="S319" s="1"/>
    </row>
    <row r="320" spans="1:19" ht="15.75" customHeight="1">
      <c r="A320" s="1"/>
      <c r="C320" s="2"/>
      <c r="D320" s="6"/>
      <c r="I320" s="17"/>
      <c r="J320" s="41"/>
      <c r="N320" s="57"/>
      <c r="P320" s="1"/>
      <c r="Q320" s="1"/>
      <c r="R320" s="1"/>
      <c r="S320" s="1"/>
    </row>
    <row r="321" spans="1:19" ht="15.75" customHeight="1">
      <c r="A321" s="1"/>
      <c r="C321" s="2"/>
      <c r="D321" s="6"/>
      <c r="I321" s="17"/>
      <c r="J321" s="41"/>
      <c r="N321" s="57"/>
      <c r="P321" s="1"/>
      <c r="Q321" s="1"/>
      <c r="R321" s="1"/>
      <c r="S321" s="1"/>
    </row>
    <row r="322" spans="1:19" ht="15.75" customHeight="1">
      <c r="A322" s="1"/>
      <c r="C322" s="2"/>
      <c r="D322" s="6"/>
      <c r="I322" s="17"/>
      <c r="J322" s="41"/>
      <c r="N322" s="57"/>
      <c r="P322" s="1"/>
      <c r="Q322" s="1"/>
      <c r="R322" s="1"/>
      <c r="S322" s="1"/>
    </row>
    <row r="323" spans="1:19" ht="15.75" customHeight="1">
      <c r="A323" s="1"/>
      <c r="C323" s="2"/>
      <c r="D323" s="6"/>
      <c r="I323" s="17"/>
      <c r="J323" s="41"/>
      <c r="N323" s="57"/>
      <c r="P323" s="1"/>
      <c r="Q323" s="1"/>
      <c r="R323" s="1"/>
      <c r="S323" s="1"/>
    </row>
    <row r="324" spans="1:19" ht="15.75" customHeight="1">
      <c r="A324" s="1"/>
      <c r="C324" s="2"/>
      <c r="D324" s="6"/>
      <c r="I324" s="17"/>
      <c r="J324" s="41"/>
      <c r="N324" s="57"/>
      <c r="P324" s="1"/>
      <c r="Q324" s="1"/>
      <c r="R324" s="1"/>
      <c r="S324" s="1"/>
    </row>
    <row r="325" spans="1:19" ht="15.75" customHeight="1">
      <c r="A325" s="1"/>
      <c r="C325" s="2"/>
      <c r="D325" s="6"/>
      <c r="I325" s="17"/>
      <c r="J325" s="41"/>
      <c r="N325" s="57"/>
      <c r="P325" s="1"/>
      <c r="Q325" s="1"/>
      <c r="R325" s="1"/>
      <c r="S325" s="1"/>
    </row>
    <row r="326" spans="1:19" ht="15.75" customHeight="1">
      <c r="A326" s="1"/>
      <c r="C326" s="2"/>
      <c r="D326" s="6"/>
      <c r="I326" s="17"/>
      <c r="J326" s="41"/>
      <c r="N326" s="57"/>
      <c r="P326" s="1"/>
      <c r="Q326" s="1"/>
      <c r="R326" s="1"/>
      <c r="S326" s="1"/>
    </row>
    <row r="327" spans="1:19" ht="15.75" customHeight="1">
      <c r="A327" s="1"/>
      <c r="C327" s="2"/>
      <c r="D327" s="6"/>
      <c r="I327" s="17"/>
      <c r="J327" s="41"/>
      <c r="N327" s="57"/>
      <c r="P327" s="1"/>
      <c r="Q327" s="1"/>
      <c r="R327" s="1"/>
      <c r="S327" s="1"/>
    </row>
    <row r="328" spans="1:19" ht="15.75" customHeight="1">
      <c r="A328" s="1"/>
      <c r="C328" s="2"/>
      <c r="D328" s="6"/>
      <c r="I328" s="17"/>
      <c r="J328" s="41"/>
      <c r="N328" s="57"/>
      <c r="P328" s="1"/>
      <c r="Q328" s="1"/>
      <c r="R328" s="1"/>
      <c r="S328" s="1"/>
    </row>
    <row r="329" spans="1:19" ht="15.75" customHeight="1">
      <c r="A329" s="1"/>
      <c r="C329" s="2"/>
      <c r="D329" s="6"/>
      <c r="I329" s="17"/>
      <c r="J329" s="41"/>
      <c r="N329" s="57"/>
      <c r="P329" s="1"/>
      <c r="Q329" s="1"/>
      <c r="R329" s="1"/>
      <c r="S329" s="1"/>
    </row>
    <row r="330" spans="1:19" ht="15.75" customHeight="1">
      <c r="A330" s="1"/>
      <c r="C330" s="2"/>
      <c r="D330" s="6"/>
      <c r="I330" s="17"/>
      <c r="J330" s="41"/>
      <c r="N330" s="57"/>
      <c r="P330" s="1"/>
      <c r="Q330" s="1"/>
      <c r="R330" s="1"/>
      <c r="S330" s="1"/>
    </row>
    <row r="331" spans="1:19" ht="15.75" customHeight="1">
      <c r="A331" s="1"/>
      <c r="C331" s="2"/>
      <c r="D331" s="6"/>
      <c r="I331" s="17"/>
      <c r="J331" s="41"/>
      <c r="N331" s="57"/>
      <c r="P331" s="1"/>
      <c r="Q331" s="1"/>
      <c r="R331" s="1"/>
      <c r="S331" s="1"/>
    </row>
    <row r="332" spans="1:19" ht="15.75" customHeight="1">
      <c r="A332" s="1"/>
      <c r="C332" s="2"/>
      <c r="D332" s="6"/>
      <c r="I332" s="17"/>
      <c r="J332" s="41"/>
      <c r="N332" s="57"/>
      <c r="P332" s="1"/>
      <c r="Q332" s="1"/>
      <c r="R332" s="1"/>
      <c r="S332" s="1"/>
    </row>
    <row r="333" spans="1:19" ht="15.75" customHeight="1">
      <c r="A333" s="1"/>
      <c r="C333" s="2"/>
      <c r="D333" s="6"/>
      <c r="I333" s="17"/>
      <c r="J333" s="41"/>
      <c r="N333" s="57"/>
      <c r="P333" s="1"/>
      <c r="Q333" s="1"/>
      <c r="R333" s="1"/>
      <c r="S333" s="1"/>
    </row>
    <row r="334" spans="1:19" ht="15.75" customHeight="1">
      <c r="A334" s="1"/>
      <c r="C334" s="2"/>
      <c r="D334" s="6"/>
      <c r="I334" s="17"/>
      <c r="J334" s="41"/>
      <c r="N334" s="57"/>
      <c r="P334" s="1"/>
      <c r="Q334" s="1"/>
      <c r="R334" s="1"/>
      <c r="S334" s="1"/>
    </row>
    <row r="335" spans="1:19" ht="15.75" customHeight="1">
      <c r="A335" s="1"/>
      <c r="C335" s="2"/>
      <c r="D335" s="6"/>
      <c r="I335" s="17"/>
      <c r="J335" s="41"/>
      <c r="N335" s="57"/>
      <c r="P335" s="1"/>
      <c r="Q335" s="1"/>
      <c r="R335" s="1"/>
      <c r="S335" s="1"/>
    </row>
    <row r="336" spans="1:19" ht="15.75" customHeight="1">
      <c r="A336" s="1"/>
      <c r="C336" s="2"/>
      <c r="D336" s="6"/>
      <c r="I336" s="17"/>
      <c r="J336" s="41"/>
      <c r="N336" s="57"/>
      <c r="P336" s="1"/>
      <c r="Q336" s="1"/>
      <c r="R336" s="1"/>
      <c r="S336" s="1"/>
    </row>
    <row r="337" spans="1:19" ht="15.75" customHeight="1">
      <c r="A337" s="1"/>
      <c r="C337" s="2"/>
      <c r="D337" s="6"/>
      <c r="I337" s="17"/>
      <c r="J337" s="41"/>
      <c r="N337" s="57"/>
      <c r="P337" s="1"/>
      <c r="Q337" s="1"/>
      <c r="R337" s="1"/>
      <c r="S337" s="1"/>
    </row>
    <row r="338" spans="1:19" ht="15.75" customHeight="1">
      <c r="A338" s="1"/>
      <c r="C338" s="2"/>
      <c r="D338" s="6"/>
      <c r="I338" s="17"/>
      <c r="J338" s="41"/>
      <c r="N338" s="57"/>
      <c r="P338" s="1"/>
      <c r="Q338" s="1"/>
      <c r="R338" s="1"/>
      <c r="S338" s="1"/>
    </row>
    <row r="339" spans="1:19" ht="15.75" customHeight="1">
      <c r="A339" s="1"/>
      <c r="C339" s="2"/>
      <c r="D339" s="6"/>
      <c r="I339" s="17"/>
      <c r="J339" s="41"/>
      <c r="N339" s="57"/>
      <c r="P339" s="1"/>
      <c r="Q339" s="1"/>
      <c r="R339" s="1"/>
      <c r="S339" s="1"/>
    </row>
    <row r="340" spans="1:19" ht="15.75" customHeight="1">
      <c r="A340" s="1"/>
      <c r="C340" s="2"/>
      <c r="D340" s="6"/>
      <c r="I340" s="17"/>
      <c r="J340" s="41"/>
      <c r="N340" s="57"/>
      <c r="P340" s="1"/>
      <c r="Q340" s="1"/>
      <c r="R340" s="1"/>
      <c r="S340" s="1"/>
    </row>
    <row r="341" spans="1:19" ht="15.75" customHeight="1">
      <c r="A341" s="1"/>
      <c r="C341" s="2"/>
      <c r="D341" s="6"/>
      <c r="I341" s="17"/>
      <c r="J341" s="41"/>
      <c r="N341" s="57"/>
      <c r="P341" s="1"/>
      <c r="Q341" s="1"/>
      <c r="R341" s="1"/>
      <c r="S341" s="1"/>
    </row>
    <row r="342" spans="1:19" ht="15.75" customHeight="1">
      <c r="A342" s="1"/>
      <c r="C342" s="2"/>
      <c r="D342" s="6"/>
      <c r="I342" s="17"/>
      <c r="J342" s="41"/>
      <c r="N342" s="57"/>
      <c r="P342" s="1"/>
      <c r="Q342" s="1"/>
      <c r="R342" s="1"/>
      <c r="S342" s="1"/>
    </row>
    <row r="343" spans="1:19" ht="15.75" customHeight="1">
      <c r="A343" s="1"/>
      <c r="C343" s="2"/>
      <c r="D343" s="6"/>
      <c r="I343" s="17"/>
      <c r="J343" s="41"/>
      <c r="N343" s="57"/>
      <c r="P343" s="1"/>
      <c r="Q343" s="1"/>
      <c r="R343" s="1"/>
      <c r="S343" s="1"/>
    </row>
    <row r="344" spans="1:19" ht="15.75" customHeight="1">
      <c r="A344" s="1"/>
      <c r="C344" s="2"/>
      <c r="D344" s="6"/>
      <c r="I344" s="17"/>
      <c r="J344" s="41"/>
      <c r="N344" s="57"/>
      <c r="P344" s="1"/>
      <c r="Q344" s="1"/>
      <c r="R344" s="1"/>
      <c r="S344" s="1"/>
    </row>
    <row r="345" spans="1:19" ht="15.75" customHeight="1">
      <c r="A345" s="1"/>
      <c r="C345" s="2"/>
      <c r="D345" s="6"/>
      <c r="I345" s="17"/>
      <c r="J345" s="41"/>
      <c r="N345" s="57"/>
      <c r="P345" s="1"/>
      <c r="Q345" s="1"/>
      <c r="R345" s="1"/>
      <c r="S345" s="1"/>
    </row>
    <row r="346" spans="1:19" ht="15.75" customHeight="1">
      <c r="A346" s="1"/>
      <c r="C346" s="2"/>
      <c r="D346" s="6"/>
      <c r="I346" s="17"/>
      <c r="J346" s="41"/>
      <c r="N346" s="57"/>
      <c r="P346" s="1"/>
      <c r="Q346" s="1"/>
      <c r="R346" s="1"/>
      <c r="S346" s="1"/>
    </row>
    <row r="347" spans="1:19" ht="15.75" customHeight="1">
      <c r="A347" s="1"/>
      <c r="C347" s="2"/>
      <c r="D347" s="6"/>
      <c r="I347" s="17"/>
      <c r="J347" s="41"/>
      <c r="N347" s="57"/>
      <c r="P347" s="1"/>
      <c r="Q347" s="1"/>
      <c r="R347" s="1"/>
      <c r="S347" s="1"/>
    </row>
    <row r="348" spans="1:19" ht="15.75" customHeight="1">
      <c r="A348" s="1"/>
      <c r="C348" s="2"/>
      <c r="D348" s="6"/>
      <c r="I348" s="17"/>
      <c r="J348" s="41"/>
      <c r="N348" s="57"/>
      <c r="P348" s="1"/>
      <c r="Q348" s="1"/>
      <c r="R348" s="1"/>
      <c r="S348" s="1"/>
    </row>
    <row r="349" spans="1:19" ht="15.75" customHeight="1">
      <c r="A349" s="1"/>
      <c r="C349" s="2"/>
      <c r="D349" s="6"/>
      <c r="I349" s="17"/>
      <c r="J349" s="41"/>
      <c r="N349" s="57"/>
      <c r="P349" s="1"/>
      <c r="Q349" s="1"/>
      <c r="R349" s="1"/>
      <c r="S349" s="1"/>
    </row>
    <row r="350" spans="1:19" ht="15.75" customHeight="1">
      <c r="A350" s="1"/>
      <c r="C350" s="2"/>
      <c r="D350" s="6"/>
      <c r="I350" s="17"/>
      <c r="J350" s="41"/>
      <c r="N350" s="57"/>
      <c r="P350" s="1"/>
      <c r="Q350" s="1"/>
      <c r="R350" s="1"/>
      <c r="S350" s="1"/>
    </row>
    <row r="351" spans="1:19" ht="15.75" customHeight="1">
      <c r="A351" s="1"/>
      <c r="C351" s="2"/>
      <c r="D351" s="6"/>
      <c r="I351" s="17"/>
      <c r="J351" s="41"/>
      <c r="N351" s="57"/>
      <c r="P351" s="1"/>
      <c r="Q351" s="1"/>
      <c r="R351" s="1"/>
      <c r="S351" s="1"/>
    </row>
    <row r="352" spans="1:19" ht="15.75" customHeight="1">
      <c r="A352" s="1"/>
      <c r="C352" s="2"/>
      <c r="D352" s="6"/>
      <c r="I352" s="17"/>
      <c r="J352" s="41"/>
      <c r="N352" s="57"/>
      <c r="P352" s="1"/>
      <c r="Q352" s="1"/>
      <c r="R352" s="1"/>
      <c r="S352" s="1"/>
    </row>
    <row r="353" spans="1:19" ht="15.75" customHeight="1">
      <c r="A353" s="1"/>
      <c r="C353" s="2"/>
      <c r="D353" s="6"/>
      <c r="I353" s="17"/>
      <c r="J353" s="41"/>
      <c r="N353" s="57"/>
      <c r="P353" s="1"/>
      <c r="Q353" s="1"/>
      <c r="R353" s="1"/>
      <c r="S353" s="1"/>
    </row>
    <row r="354" spans="1:19" ht="15.75" customHeight="1">
      <c r="A354" s="1"/>
      <c r="C354" s="2"/>
      <c r="D354" s="6"/>
      <c r="I354" s="17"/>
      <c r="J354" s="41"/>
      <c r="N354" s="57"/>
      <c r="P354" s="1"/>
      <c r="Q354" s="1"/>
      <c r="R354" s="1"/>
      <c r="S354" s="1"/>
    </row>
    <row r="355" spans="1:19" ht="15.75" customHeight="1">
      <c r="A355" s="1"/>
      <c r="C355" s="2"/>
      <c r="D355" s="6"/>
      <c r="I355" s="17"/>
      <c r="J355" s="41"/>
      <c r="N355" s="57"/>
      <c r="P355" s="1"/>
      <c r="Q355" s="1"/>
      <c r="R355" s="1"/>
      <c r="S355" s="1"/>
    </row>
    <row r="356" spans="1:19" ht="15.75" customHeight="1">
      <c r="A356" s="1"/>
      <c r="C356" s="2"/>
      <c r="D356" s="6"/>
      <c r="I356" s="17"/>
      <c r="J356" s="41"/>
      <c r="N356" s="57"/>
      <c r="P356" s="1"/>
      <c r="Q356" s="1"/>
      <c r="R356" s="1"/>
      <c r="S356" s="1"/>
    </row>
    <row r="357" spans="1:19" ht="15.75" customHeight="1">
      <c r="A357" s="1"/>
      <c r="C357" s="2"/>
      <c r="D357" s="6"/>
      <c r="I357" s="17"/>
      <c r="J357" s="41"/>
      <c r="N357" s="57"/>
      <c r="P357" s="1"/>
      <c r="Q357" s="1"/>
      <c r="R357" s="1"/>
      <c r="S357" s="1"/>
    </row>
    <row r="358" spans="1:19" ht="15.75" customHeight="1">
      <c r="A358" s="1"/>
      <c r="C358" s="2"/>
      <c r="D358" s="6"/>
      <c r="I358" s="17"/>
      <c r="J358" s="41"/>
      <c r="N358" s="57"/>
      <c r="P358" s="1"/>
      <c r="Q358" s="1"/>
      <c r="R358" s="1"/>
      <c r="S358" s="1"/>
    </row>
    <row r="359" spans="1:19" ht="15.75" customHeight="1">
      <c r="A359" s="1"/>
      <c r="C359" s="2"/>
      <c r="D359" s="6"/>
      <c r="I359" s="17"/>
      <c r="J359" s="41"/>
      <c r="N359" s="57"/>
      <c r="P359" s="1"/>
      <c r="Q359" s="1"/>
      <c r="R359" s="1"/>
      <c r="S359" s="1"/>
    </row>
    <row r="360" spans="1:19" ht="15.75" customHeight="1">
      <c r="A360" s="1"/>
      <c r="C360" s="2"/>
      <c r="D360" s="6"/>
      <c r="I360" s="17"/>
      <c r="J360" s="41"/>
      <c r="N360" s="57"/>
      <c r="P360" s="1"/>
      <c r="Q360" s="1"/>
      <c r="R360" s="1"/>
      <c r="S360" s="1"/>
    </row>
    <row r="361" spans="1:19" ht="15.75" customHeight="1">
      <c r="A361" s="1"/>
      <c r="C361" s="2"/>
      <c r="D361" s="6"/>
      <c r="I361" s="17"/>
      <c r="J361" s="41"/>
      <c r="N361" s="57"/>
      <c r="P361" s="1"/>
      <c r="Q361" s="1"/>
      <c r="R361" s="1"/>
      <c r="S361" s="1"/>
    </row>
    <row r="362" spans="1:19" ht="15.75" customHeight="1">
      <c r="A362" s="1"/>
      <c r="C362" s="2"/>
      <c r="D362" s="6"/>
      <c r="I362" s="17"/>
      <c r="J362" s="41"/>
      <c r="N362" s="57"/>
      <c r="P362" s="1"/>
      <c r="Q362" s="1"/>
      <c r="R362" s="1"/>
      <c r="S362" s="1"/>
    </row>
    <row r="363" spans="1:19" ht="15.75" customHeight="1">
      <c r="A363" s="1"/>
      <c r="C363" s="2"/>
      <c r="D363" s="6"/>
      <c r="I363" s="17"/>
      <c r="J363" s="41"/>
      <c r="N363" s="57"/>
      <c r="P363" s="1"/>
      <c r="Q363" s="1"/>
      <c r="R363" s="1"/>
      <c r="S363" s="1"/>
    </row>
    <row r="364" spans="1:19" ht="15.75" customHeight="1">
      <c r="A364" s="1"/>
      <c r="C364" s="2"/>
      <c r="D364" s="6"/>
      <c r="I364" s="17"/>
      <c r="J364" s="41"/>
      <c r="N364" s="57"/>
      <c r="P364" s="1"/>
      <c r="Q364" s="1"/>
      <c r="R364" s="1"/>
      <c r="S364" s="1"/>
    </row>
    <row r="365" spans="1:19" ht="15.75" customHeight="1">
      <c r="A365" s="1"/>
      <c r="C365" s="2"/>
      <c r="D365" s="6"/>
      <c r="I365" s="17"/>
      <c r="J365" s="41"/>
      <c r="N365" s="57"/>
      <c r="P365" s="1"/>
      <c r="Q365" s="1"/>
      <c r="R365" s="1"/>
      <c r="S365" s="1"/>
    </row>
    <row r="366" spans="1:19" ht="15.75" customHeight="1">
      <c r="A366" s="1"/>
      <c r="C366" s="2"/>
      <c r="D366" s="6"/>
      <c r="I366" s="17"/>
      <c r="J366" s="41"/>
      <c r="N366" s="57"/>
      <c r="P366" s="1"/>
      <c r="Q366" s="1"/>
      <c r="R366" s="1"/>
      <c r="S366" s="1"/>
    </row>
    <row r="367" spans="1:19" ht="15.75" customHeight="1">
      <c r="A367" s="1"/>
      <c r="C367" s="2"/>
      <c r="D367" s="6"/>
      <c r="I367" s="17"/>
      <c r="J367" s="41"/>
      <c r="N367" s="57"/>
      <c r="P367" s="1"/>
      <c r="Q367" s="1"/>
      <c r="R367" s="1"/>
      <c r="S367" s="1"/>
    </row>
    <row r="368" spans="1:19" ht="15.75" customHeight="1">
      <c r="A368" s="1"/>
      <c r="C368" s="2"/>
      <c r="D368" s="6"/>
      <c r="I368" s="17"/>
      <c r="J368" s="41"/>
      <c r="N368" s="57"/>
      <c r="P368" s="1"/>
      <c r="Q368" s="1"/>
      <c r="R368" s="1"/>
      <c r="S368" s="1"/>
    </row>
    <row r="369" spans="1:19" ht="15.75" customHeight="1">
      <c r="A369" s="1"/>
      <c r="C369" s="2"/>
      <c r="D369" s="6"/>
      <c r="I369" s="17"/>
      <c r="J369" s="41"/>
      <c r="N369" s="57"/>
      <c r="P369" s="1"/>
      <c r="Q369" s="1"/>
      <c r="R369" s="1"/>
      <c r="S369" s="1"/>
    </row>
    <row r="370" spans="1:19" ht="15.75" customHeight="1">
      <c r="A370" s="1"/>
      <c r="C370" s="2"/>
      <c r="D370" s="6"/>
      <c r="I370" s="17"/>
      <c r="J370" s="41"/>
      <c r="N370" s="57"/>
      <c r="P370" s="1"/>
      <c r="Q370" s="1"/>
      <c r="R370" s="1"/>
      <c r="S370" s="1"/>
    </row>
    <row r="371" spans="1:19" ht="15.75" customHeight="1">
      <c r="A371" s="1"/>
      <c r="C371" s="2"/>
      <c r="D371" s="6"/>
      <c r="I371" s="17"/>
      <c r="J371" s="41"/>
      <c r="N371" s="57"/>
      <c r="P371" s="1"/>
      <c r="Q371" s="1"/>
      <c r="R371" s="1"/>
      <c r="S371" s="1"/>
    </row>
    <row r="372" spans="1:19" ht="15.75" customHeight="1">
      <c r="A372" s="1"/>
      <c r="C372" s="2"/>
      <c r="D372" s="6"/>
      <c r="I372" s="17"/>
      <c r="J372" s="41"/>
      <c r="N372" s="57"/>
      <c r="P372" s="1"/>
      <c r="Q372" s="1"/>
      <c r="R372" s="1"/>
      <c r="S372" s="1"/>
    </row>
    <row r="373" spans="1:19" ht="15.75" customHeight="1">
      <c r="A373" s="1"/>
      <c r="C373" s="2"/>
      <c r="D373" s="6"/>
      <c r="I373" s="17"/>
      <c r="J373" s="41"/>
      <c r="N373" s="57"/>
      <c r="P373" s="1"/>
      <c r="Q373" s="1"/>
      <c r="R373" s="1"/>
      <c r="S373" s="1"/>
    </row>
    <row r="374" spans="1:19" ht="15.75" customHeight="1">
      <c r="A374" s="1"/>
      <c r="C374" s="2"/>
      <c r="D374" s="6"/>
      <c r="I374" s="17"/>
      <c r="J374" s="41"/>
      <c r="N374" s="57"/>
      <c r="P374" s="1"/>
      <c r="Q374" s="1"/>
      <c r="R374" s="1"/>
      <c r="S374" s="1"/>
    </row>
    <row r="375" spans="1:19" ht="15.75" customHeight="1">
      <c r="A375" s="1"/>
      <c r="C375" s="2"/>
      <c r="D375" s="6"/>
      <c r="I375" s="17"/>
      <c r="J375" s="41"/>
      <c r="N375" s="57"/>
      <c r="P375" s="1"/>
      <c r="Q375" s="1"/>
      <c r="R375" s="1"/>
      <c r="S375" s="1"/>
    </row>
    <row r="376" spans="1:19" ht="15.75" customHeight="1">
      <c r="A376" s="1"/>
      <c r="C376" s="2"/>
      <c r="D376" s="6"/>
      <c r="I376" s="17"/>
      <c r="J376" s="41"/>
      <c r="N376" s="57"/>
      <c r="P376" s="1"/>
      <c r="Q376" s="1"/>
      <c r="R376" s="1"/>
      <c r="S376" s="1"/>
    </row>
    <row r="377" spans="1:19" ht="15.75" customHeight="1">
      <c r="A377" s="1"/>
      <c r="C377" s="2"/>
      <c r="D377" s="6"/>
      <c r="I377" s="17"/>
      <c r="J377" s="41"/>
      <c r="N377" s="57"/>
      <c r="P377" s="1"/>
      <c r="Q377" s="1"/>
      <c r="R377" s="1"/>
      <c r="S377" s="1"/>
    </row>
    <row r="378" spans="1:19" ht="15.75" customHeight="1">
      <c r="A378" s="1"/>
      <c r="C378" s="2"/>
      <c r="D378" s="6"/>
      <c r="I378" s="17"/>
      <c r="J378" s="41"/>
      <c r="N378" s="57"/>
      <c r="P378" s="1"/>
      <c r="Q378" s="1"/>
      <c r="R378" s="1"/>
      <c r="S378" s="1"/>
    </row>
    <row r="379" spans="1:19" ht="15.75" customHeight="1">
      <c r="A379" s="1"/>
      <c r="C379" s="2"/>
      <c r="D379" s="6"/>
      <c r="I379" s="17"/>
      <c r="J379" s="41"/>
      <c r="N379" s="57"/>
      <c r="P379" s="1"/>
      <c r="Q379" s="1"/>
      <c r="R379" s="1"/>
      <c r="S379" s="1"/>
    </row>
    <row r="380" spans="1:19" ht="15.75" customHeight="1">
      <c r="A380" s="1"/>
      <c r="C380" s="2"/>
      <c r="D380" s="6"/>
      <c r="I380" s="17"/>
      <c r="J380" s="41"/>
      <c r="N380" s="57"/>
      <c r="P380" s="1"/>
      <c r="Q380" s="1"/>
      <c r="R380" s="1"/>
      <c r="S380" s="1"/>
    </row>
    <row r="381" spans="1:19" ht="15.75" customHeight="1">
      <c r="A381" s="1"/>
      <c r="C381" s="2"/>
      <c r="D381" s="6"/>
      <c r="I381" s="17"/>
      <c r="J381" s="41"/>
      <c r="N381" s="57"/>
      <c r="P381" s="1"/>
      <c r="Q381" s="1"/>
      <c r="R381" s="1"/>
      <c r="S381" s="1"/>
    </row>
    <row r="382" spans="1:19" ht="15.75" customHeight="1">
      <c r="A382" s="1"/>
      <c r="C382" s="2"/>
      <c r="D382" s="6"/>
      <c r="I382" s="17"/>
      <c r="J382" s="41"/>
      <c r="N382" s="57"/>
      <c r="P382" s="1"/>
      <c r="Q382" s="1"/>
      <c r="R382" s="1"/>
      <c r="S382" s="1"/>
    </row>
    <row r="383" spans="1:19" ht="15.75" customHeight="1">
      <c r="A383" s="1"/>
      <c r="C383" s="2"/>
      <c r="D383" s="6"/>
      <c r="I383" s="17"/>
      <c r="J383" s="41"/>
      <c r="N383" s="57"/>
      <c r="P383" s="1"/>
      <c r="Q383" s="1"/>
      <c r="R383" s="1"/>
      <c r="S383" s="1"/>
    </row>
    <row r="384" spans="1:19" ht="15.75" customHeight="1">
      <c r="A384" s="1"/>
      <c r="C384" s="2"/>
      <c r="D384" s="6"/>
      <c r="I384" s="17"/>
      <c r="J384" s="41"/>
      <c r="N384" s="57"/>
      <c r="P384" s="1"/>
      <c r="Q384" s="1"/>
      <c r="R384" s="1"/>
      <c r="S384" s="1"/>
    </row>
    <row r="385" spans="1:19" ht="15.75" customHeight="1">
      <c r="A385" s="1"/>
      <c r="C385" s="2"/>
      <c r="D385" s="6"/>
      <c r="I385" s="17"/>
      <c r="J385" s="41"/>
      <c r="N385" s="57"/>
      <c r="P385" s="1"/>
      <c r="Q385" s="1"/>
      <c r="R385" s="1"/>
      <c r="S385" s="1"/>
    </row>
    <row r="386" spans="1:19" ht="15.75" customHeight="1">
      <c r="A386" s="1"/>
      <c r="C386" s="2"/>
      <c r="D386" s="6"/>
      <c r="I386" s="17"/>
      <c r="J386" s="41"/>
      <c r="N386" s="57"/>
      <c r="P386" s="1"/>
      <c r="Q386" s="1"/>
      <c r="R386" s="1"/>
      <c r="S386" s="1"/>
    </row>
    <row r="387" spans="1:19" ht="15.75" customHeight="1">
      <c r="A387" s="1"/>
      <c r="C387" s="2"/>
      <c r="D387" s="6"/>
      <c r="I387" s="17"/>
      <c r="J387" s="41"/>
      <c r="N387" s="57"/>
      <c r="P387" s="1"/>
      <c r="Q387" s="1"/>
      <c r="R387" s="1"/>
      <c r="S387" s="1"/>
    </row>
    <row r="388" spans="1:19" ht="15.75" customHeight="1">
      <c r="A388" s="1"/>
      <c r="C388" s="2"/>
      <c r="D388" s="6"/>
      <c r="I388" s="17"/>
      <c r="J388" s="41"/>
      <c r="N388" s="57"/>
      <c r="P388" s="1"/>
      <c r="Q388" s="1"/>
      <c r="R388" s="1"/>
      <c r="S388" s="1"/>
    </row>
    <row r="389" spans="1:19" ht="15.75" customHeight="1">
      <c r="A389" s="1"/>
      <c r="C389" s="2"/>
      <c r="D389" s="6"/>
      <c r="I389" s="17"/>
      <c r="J389" s="41"/>
      <c r="N389" s="57"/>
      <c r="P389" s="1"/>
      <c r="Q389" s="1"/>
      <c r="R389" s="1"/>
      <c r="S389" s="1"/>
    </row>
    <row r="390" spans="1:19" ht="15.75" customHeight="1">
      <c r="A390" s="1"/>
      <c r="C390" s="2"/>
      <c r="D390" s="6"/>
      <c r="I390" s="17"/>
      <c r="J390" s="41"/>
      <c r="N390" s="57"/>
      <c r="P390" s="1"/>
      <c r="Q390" s="1"/>
      <c r="R390" s="1"/>
      <c r="S390" s="1"/>
    </row>
    <row r="391" spans="1:19" ht="15.75" customHeight="1">
      <c r="A391" s="1"/>
      <c r="C391" s="2"/>
      <c r="D391" s="6"/>
      <c r="I391" s="17"/>
      <c r="J391" s="41"/>
      <c r="N391" s="57"/>
      <c r="P391" s="1"/>
      <c r="Q391" s="1"/>
      <c r="R391" s="1"/>
      <c r="S391" s="1"/>
    </row>
    <row r="392" spans="1:19" ht="15.75" customHeight="1">
      <c r="A392" s="1"/>
      <c r="C392" s="2"/>
      <c r="D392" s="6"/>
      <c r="I392" s="17"/>
      <c r="J392" s="41"/>
      <c r="N392" s="57"/>
      <c r="P392" s="1"/>
      <c r="Q392" s="1"/>
      <c r="R392" s="1"/>
      <c r="S392" s="1"/>
    </row>
    <row r="393" spans="1:19" ht="15.75" customHeight="1">
      <c r="A393" s="1"/>
      <c r="C393" s="2"/>
      <c r="D393" s="6"/>
      <c r="I393" s="17"/>
      <c r="J393" s="41"/>
      <c r="N393" s="57"/>
      <c r="P393" s="1"/>
      <c r="Q393" s="1"/>
      <c r="R393" s="1"/>
      <c r="S393" s="1"/>
    </row>
    <row r="394" spans="1:19" ht="15.75" customHeight="1">
      <c r="A394" s="1"/>
      <c r="C394" s="2"/>
      <c r="D394" s="6"/>
      <c r="I394" s="17"/>
      <c r="J394" s="41"/>
      <c r="N394" s="57"/>
      <c r="P394" s="1"/>
      <c r="Q394" s="1"/>
      <c r="R394" s="1"/>
      <c r="S394" s="1"/>
    </row>
    <row r="395" spans="1:19" ht="15.75" customHeight="1">
      <c r="A395" s="1"/>
      <c r="C395" s="2"/>
      <c r="D395" s="6"/>
      <c r="I395" s="17"/>
      <c r="J395" s="41"/>
      <c r="N395" s="57"/>
      <c r="P395" s="1"/>
      <c r="Q395" s="1"/>
      <c r="R395" s="1"/>
      <c r="S395" s="1"/>
    </row>
    <row r="396" spans="1:19" ht="15.75" customHeight="1">
      <c r="A396" s="1"/>
      <c r="C396" s="2"/>
      <c r="D396" s="6"/>
      <c r="I396" s="17"/>
      <c r="J396" s="41"/>
      <c r="N396" s="57"/>
      <c r="P396" s="1"/>
      <c r="Q396" s="1"/>
      <c r="R396" s="1"/>
      <c r="S396" s="1"/>
    </row>
    <row r="397" spans="1:19" ht="15.75" customHeight="1">
      <c r="A397" s="1"/>
      <c r="C397" s="2"/>
      <c r="D397" s="6"/>
      <c r="I397" s="17"/>
      <c r="J397" s="41"/>
      <c r="N397" s="57"/>
      <c r="P397" s="1"/>
      <c r="Q397" s="1"/>
      <c r="R397" s="1"/>
      <c r="S397" s="1"/>
    </row>
    <row r="398" spans="1:19" ht="15.75" customHeight="1">
      <c r="A398" s="1"/>
      <c r="C398" s="2"/>
      <c r="D398" s="6"/>
      <c r="I398" s="17"/>
      <c r="J398" s="41"/>
      <c r="N398" s="57"/>
      <c r="P398" s="1"/>
      <c r="Q398" s="1"/>
      <c r="R398" s="1"/>
      <c r="S398" s="1"/>
    </row>
    <row r="399" spans="1:19" ht="15.75" customHeight="1">
      <c r="A399" s="1"/>
      <c r="C399" s="2"/>
      <c r="D399" s="6"/>
      <c r="I399" s="17"/>
      <c r="J399" s="41"/>
      <c r="N399" s="57"/>
      <c r="P399" s="1"/>
      <c r="Q399" s="1"/>
      <c r="R399" s="1"/>
      <c r="S399" s="1"/>
    </row>
    <row r="400" spans="1:19" ht="15.75" customHeight="1">
      <c r="A400" s="1"/>
      <c r="C400" s="2"/>
      <c r="D400" s="6"/>
      <c r="I400" s="17"/>
      <c r="J400" s="41"/>
      <c r="N400" s="57"/>
      <c r="P400" s="1"/>
      <c r="Q400" s="1"/>
      <c r="R400" s="1"/>
      <c r="S400" s="1"/>
    </row>
    <row r="401" spans="1:19" ht="15.75" customHeight="1">
      <c r="A401" s="1"/>
      <c r="C401" s="2"/>
      <c r="D401" s="6"/>
      <c r="I401" s="17"/>
      <c r="J401" s="41"/>
      <c r="N401" s="57"/>
      <c r="P401" s="1"/>
      <c r="Q401" s="1"/>
      <c r="R401" s="1"/>
      <c r="S401" s="1"/>
    </row>
    <row r="402" spans="1:19" ht="15.75" customHeight="1">
      <c r="A402" s="1"/>
      <c r="C402" s="2"/>
      <c r="D402" s="6"/>
      <c r="I402" s="17"/>
      <c r="J402" s="41"/>
      <c r="N402" s="57"/>
      <c r="P402" s="1"/>
      <c r="Q402" s="1"/>
      <c r="R402" s="1"/>
      <c r="S402" s="1"/>
    </row>
    <row r="403" spans="1:19" ht="15.75" customHeight="1">
      <c r="A403" s="1"/>
      <c r="C403" s="2"/>
      <c r="D403" s="6"/>
      <c r="I403" s="17"/>
      <c r="J403" s="41"/>
      <c r="N403" s="57"/>
      <c r="P403" s="1"/>
      <c r="Q403" s="1"/>
      <c r="R403" s="1"/>
      <c r="S403" s="1"/>
    </row>
    <row r="404" spans="1:19" ht="15.75" customHeight="1">
      <c r="A404" s="1"/>
      <c r="C404" s="2"/>
      <c r="D404" s="6"/>
      <c r="I404" s="17"/>
      <c r="J404" s="41"/>
      <c r="N404" s="57"/>
      <c r="P404" s="1"/>
      <c r="Q404" s="1"/>
      <c r="R404" s="1"/>
      <c r="S404" s="1"/>
    </row>
    <row r="405" spans="1:19" ht="15.75" customHeight="1">
      <c r="A405" s="1"/>
      <c r="C405" s="2"/>
      <c r="D405" s="6"/>
      <c r="I405" s="17"/>
      <c r="J405" s="41"/>
      <c r="N405" s="57"/>
      <c r="P405" s="1"/>
      <c r="Q405" s="1"/>
      <c r="R405" s="1"/>
      <c r="S405" s="1"/>
    </row>
    <row r="406" spans="1:19" ht="15.75" customHeight="1">
      <c r="A406" s="1"/>
      <c r="C406" s="2"/>
      <c r="D406" s="6"/>
      <c r="I406" s="17"/>
      <c r="J406" s="41"/>
      <c r="N406" s="57"/>
      <c r="P406" s="1"/>
      <c r="Q406" s="1"/>
      <c r="R406" s="1"/>
      <c r="S406" s="1"/>
    </row>
    <row r="407" spans="1:19" ht="15.75" customHeight="1">
      <c r="A407" s="1"/>
      <c r="C407" s="2"/>
      <c r="D407" s="6"/>
      <c r="I407" s="17"/>
      <c r="J407" s="41"/>
      <c r="N407" s="57"/>
      <c r="P407" s="1"/>
      <c r="Q407" s="1"/>
      <c r="R407" s="1"/>
      <c r="S407" s="1"/>
    </row>
    <row r="408" spans="1:19" ht="15.75" customHeight="1">
      <c r="A408" s="1"/>
      <c r="C408" s="2"/>
      <c r="D408" s="6"/>
      <c r="I408" s="17"/>
      <c r="J408" s="41"/>
      <c r="N408" s="57"/>
      <c r="P408" s="1"/>
      <c r="Q408" s="1"/>
      <c r="R408" s="1"/>
      <c r="S408" s="1"/>
    </row>
    <row r="409" spans="1:19" ht="15.75" customHeight="1">
      <c r="A409" s="1"/>
      <c r="C409" s="2"/>
      <c r="D409" s="6"/>
      <c r="I409" s="17"/>
      <c r="J409" s="41"/>
      <c r="N409" s="57"/>
      <c r="P409" s="1"/>
      <c r="Q409" s="1"/>
      <c r="R409" s="1"/>
      <c r="S409" s="1"/>
    </row>
    <row r="410" spans="1:19" ht="15.75" customHeight="1">
      <c r="A410" s="1"/>
      <c r="C410" s="2"/>
      <c r="D410" s="6"/>
      <c r="I410" s="17"/>
      <c r="J410" s="41"/>
      <c r="N410" s="57"/>
      <c r="P410" s="1"/>
      <c r="Q410" s="1"/>
      <c r="R410" s="1"/>
      <c r="S410" s="1"/>
    </row>
    <row r="411" spans="1:19" ht="15.75" customHeight="1">
      <c r="A411" s="1"/>
      <c r="C411" s="2"/>
      <c r="D411" s="6"/>
      <c r="I411" s="17"/>
      <c r="J411" s="41"/>
      <c r="N411" s="57"/>
      <c r="P411" s="1"/>
      <c r="Q411" s="1"/>
      <c r="R411" s="1"/>
      <c r="S411" s="1"/>
    </row>
    <row r="412" spans="1:19" ht="15.75" customHeight="1">
      <c r="A412" s="1"/>
      <c r="C412" s="2"/>
      <c r="D412" s="6"/>
      <c r="I412" s="17"/>
      <c r="J412" s="41"/>
      <c r="N412" s="57"/>
      <c r="P412" s="1"/>
      <c r="Q412" s="1"/>
      <c r="R412" s="1"/>
      <c r="S412" s="1"/>
    </row>
    <row r="413" spans="1:19" ht="15.75" customHeight="1">
      <c r="A413" s="1"/>
      <c r="C413" s="2"/>
      <c r="D413" s="6"/>
      <c r="I413" s="17"/>
      <c r="J413" s="41"/>
      <c r="N413" s="57"/>
      <c r="P413" s="1"/>
      <c r="Q413" s="1"/>
      <c r="R413" s="1"/>
      <c r="S413" s="1"/>
    </row>
    <row r="414" spans="1:19" ht="15.75" customHeight="1">
      <c r="A414" s="1"/>
      <c r="C414" s="2"/>
      <c r="D414" s="6"/>
      <c r="I414" s="17"/>
      <c r="J414" s="41"/>
      <c r="N414" s="57"/>
      <c r="P414" s="1"/>
      <c r="Q414" s="1"/>
      <c r="R414" s="1"/>
      <c r="S414" s="1"/>
    </row>
    <row r="415" spans="1:19" ht="15.75" customHeight="1">
      <c r="A415" s="1"/>
      <c r="C415" s="2"/>
      <c r="D415" s="6"/>
      <c r="I415" s="17"/>
      <c r="J415" s="41"/>
      <c r="N415" s="57"/>
      <c r="P415" s="1"/>
      <c r="Q415" s="1"/>
      <c r="R415" s="1"/>
      <c r="S415" s="1"/>
    </row>
    <row r="416" spans="1:19" ht="15.75" customHeight="1">
      <c r="A416" s="1"/>
      <c r="C416" s="2"/>
      <c r="D416" s="6"/>
      <c r="I416" s="17"/>
      <c r="J416" s="41"/>
      <c r="N416" s="57"/>
      <c r="P416" s="1"/>
      <c r="Q416" s="1"/>
      <c r="R416" s="1"/>
      <c r="S416" s="1"/>
    </row>
    <row r="417" spans="1:19" ht="15.75" customHeight="1">
      <c r="A417" s="1"/>
      <c r="C417" s="2"/>
      <c r="D417" s="6"/>
      <c r="I417" s="17"/>
      <c r="J417" s="41"/>
      <c r="N417" s="57"/>
      <c r="P417" s="1"/>
      <c r="Q417" s="1"/>
      <c r="R417" s="1"/>
      <c r="S417" s="1"/>
    </row>
    <row r="418" spans="1:19" ht="15.75" customHeight="1">
      <c r="A418" s="1"/>
      <c r="C418" s="2"/>
      <c r="D418" s="6"/>
      <c r="I418" s="17"/>
      <c r="J418" s="41"/>
      <c r="N418" s="57"/>
      <c r="P418" s="1"/>
      <c r="Q418" s="1"/>
      <c r="R418" s="1"/>
      <c r="S418" s="1"/>
    </row>
    <row r="419" spans="1:19" ht="15.75" customHeight="1">
      <c r="A419" s="1"/>
      <c r="C419" s="2"/>
      <c r="D419" s="6"/>
      <c r="I419" s="17"/>
      <c r="J419" s="41"/>
      <c r="N419" s="57"/>
      <c r="P419" s="1"/>
      <c r="Q419" s="1"/>
      <c r="R419" s="1"/>
      <c r="S419" s="1"/>
    </row>
    <row r="420" spans="1:19" ht="15.75" customHeight="1">
      <c r="A420" s="1"/>
      <c r="C420" s="2"/>
      <c r="D420" s="6"/>
      <c r="I420" s="17"/>
      <c r="J420" s="41"/>
      <c r="N420" s="57"/>
      <c r="P420" s="1"/>
      <c r="Q420" s="1"/>
      <c r="R420" s="1"/>
      <c r="S420" s="1"/>
    </row>
    <row r="421" spans="1:19" ht="15.75" customHeight="1">
      <c r="A421" s="1"/>
      <c r="C421" s="2"/>
      <c r="D421" s="6"/>
      <c r="I421" s="17"/>
      <c r="J421" s="41"/>
      <c r="N421" s="57"/>
      <c r="P421" s="1"/>
      <c r="Q421" s="1"/>
      <c r="R421" s="1"/>
      <c r="S421" s="1"/>
    </row>
    <row r="422" spans="1:19" ht="15.75" customHeight="1">
      <c r="A422" s="1"/>
      <c r="C422" s="2"/>
      <c r="D422" s="6"/>
      <c r="I422" s="17"/>
      <c r="J422" s="41"/>
      <c r="N422" s="57"/>
      <c r="P422" s="1"/>
      <c r="Q422" s="1"/>
      <c r="R422" s="1"/>
      <c r="S422" s="1"/>
    </row>
    <row r="423" spans="1:19" ht="15.75" customHeight="1">
      <c r="A423" s="1"/>
      <c r="C423" s="2"/>
      <c r="D423" s="6"/>
      <c r="I423" s="17"/>
      <c r="J423" s="41"/>
      <c r="N423" s="57"/>
      <c r="P423" s="1"/>
      <c r="Q423" s="1"/>
      <c r="R423" s="1"/>
      <c r="S423" s="1"/>
    </row>
    <row r="424" spans="1:19" ht="15.75" customHeight="1">
      <c r="A424" s="1"/>
      <c r="C424" s="2"/>
      <c r="D424" s="6"/>
      <c r="I424" s="17"/>
      <c r="J424" s="41"/>
      <c r="N424" s="57"/>
      <c r="P424" s="1"/>
      <c r="Q424" s="1"/>
      <c r="R424" s="1"/>
      <c r="S424" s="1"/>
    </row>
    <row r="425" spans="1:19" ht="15.75" customHeight="1">
      <c r="A425" s="1"/>
      <c r="C425" s="2"/>
      <c r="D425" s="6"/>
      <c r="I425" s="17"/>
      <c r="J425" s="41"/>
      <c r="N425" s="57"/>
      <c r="P425" s="1"/>
      <c r="Q425" s="1"/>
      <c r="R425" s="1"/>
      <c r="S425" s="1"/>
    </row>
    <row r="426" spans="1:19" ht="15.75" customHeight="1">
      <c r="A426" s="1"/>
      <c r="C426" s="2"/>
      <c r="D426" s="6"/>
      <c r="I426" s="17"/>
      <c r="J426" s="41"/>
      <c r="N426" s="57"/>
      <c r="P426" s="1"/>
      <c r="Q426" s="1"/>
      <c r="R426" s="1"/>
      <c r="S426" s="1"/>
    </row>
    <row r="427" spans="1:19" ht="15.75" customHeight="1">
      <c r="A427" s="1"/>
      <c r="C427" s="2"/>
      <c r="D427" s="6"/>
      <c r="I427" s="17"/>
      <c r="J427" s="41"/>
      <c r="N427" s="57"/>
      <c r="P427" s="1"/>
      <c r="Q427" s="1"/>
      <c r="R427" s="1"/>
      <c r="S427" s="1"/>
    </row>
    <row r="428" spans="1:19" ht="15.75" customHeight="1">
      <c r="A428" s="1"/>
      <c r="C428" s="2"/>
      <c r="D428" s="6"/>
      <c r="I428" s="17"/>
      <c r="J428" s="41"/>
      <c r="N428" s="57"/>
      <c r="P428" s="1"/>
      <c r="Q428" s="1"/>
      <c r="R428" s="1"/>
      <c r="S428" s="1"/>
    </row>
    <row r="429" spans="1:19" ht="15.75" customHeight="1">
      <c r="A429" s="1"/>
      <c r="C429" s="2"/>
      <c r="D429" s="6"/>
      <c r="I429" s="17"/>
      <c r="J429" s="41"/>
      <c r="N429" s="57"/>
      <c r="P429" s="1"/>
      <c r="Q429" s="1"/>
      <c r="R429" s="1"/>
      <c r="S429" s="1"/>
    </row>
    <row r="430" spans="1:19" ht="15.75" customHeight="1">
      <c r="A430" s="1"/>
      <c r="C430" s="2"/>
      <c r="D430" s="6"/>
      <c r="I430" s="17"/>
      <c r="J430" s="41"/>
      <c r="N430" s="57"/>
      <c r="P430" s="1"/>
      <c r="Q430" s="1"/>
      <c r="R430" s="1"/>
      <c r="S430" s="1"/>
    </row>
    <row r="431" spans="1:19" ht="15.75" customHeight="1">
      <c r="A431" s="1"/>
      <c r="C431" s="2"/>
      <c r="D431" s="6"/>
      <c r="I431" s="17"/>
      <c r="J431" s="41"/>
      <c r="N431" s="57"/>
      <c r="P431" s="1"/>
      <c r="Q431" s="1"/>
      <c r="R431" s="1"/>
      <c r="S431" s="1"/>
    </row>
    <row r="432" spans="1:19" ht="15.75" customHeight="1">
      <c r="A432" s="1"/>
      <c r="C432" s="2"/>
      <c r="D432" s="6"/>
      <c r="I432" s="17"/>
      <c r="J432" s="41"/>
      <c r="N432" s="57"/>
      <c r="P432" s="1"/>
      <c r="Q432" s="1"/>
      <c r="R432" s="1"/>
      <c r="S432" s="1"/>
    </row>
    <row r="433" spans="1:19" ht="15.75" customHeight="1">
      <c r="A433" s="1"/>
      <c r="C433" s="2"/>
      <c r="D433" s="6"/>
      <c r="I433" s="17"/>
      <c r="J433" s="41"/>
      <c r="N433" s="57"/>
      <c r="P433" s="1"/>
      <c r="Q433" s="1"/>
      <c r="R433" s="1"/>
      <c r="S433" s="1"/>
    </row>
    <row r="434" spans="1:19" ht="15.75" customHeight="1">
      <c r="A434" s="1"/>
      <c r="C434" s="2"/>
      <c r="D434" s="6"/>
      <c r="I434" s="17"/>
      <c r="J434" s="41"/>
      <c r="N434" s="57"/>
      <c r="P434" s="1"/>
      <c r="Q434" s="1"/>
      <c r="R434" s="1"/>
      <c r="S434" s="1"/>
    </row>
    <row r="435" spans="1:19" ht="15.75" customHeight="1">
      <c r="A435" s="1"/>
      <c r="C435" s="2"/>
      <c r="D435" s="6"/>
      <c r="I435" s="17"/>
      <c r="J435" s="41"/>
      <c r="N435" s="57"/>
      <c r="P435" s="1"/>
      <c r="Q435" s="1"/>
      <c r="R435" s="1"/>
      <c r="S435" s="1"/>
    </row>
    <row r="436" spans="1:19" ht="15.75" customHeight="1">
      <c r="A436" s="1"/>
      <c r="C436" s="2"/>
      <c r="D436" s="6"/>
      <c r="I436" s="17"/>
      <c r="J436" s="41"/>
      <c r="N436" s="57"/>
      <c r="P436" s="1"/>
      <c r="Q436" s="1"/>
      <c r="R436" s="1"/>
      <c r="S436" s="1"/>
    </row>
    <row r="437" spans="1:19" ht="15.75" customHeight="1">
      <c r="A437" s="1"/>
      <c r="C437" s="2"/>
      <c r="D437" s="6"/>
      <c r="I437" s="17"/>
      <c r="J437" s="41"/>
      <c r="N437" s="57"/>
      <c r="P437" s="1"/>
      <c r="Q437" s="1"/>
      <c r="R437" s="1"/>
      <c r="S437" s="1"/>
    </row>
    <row r="438" spans="1:19" ht="15.75" customHeight="1">
      <c r="A438" s="1"/>
      <c r="C438" s="2"/>
      <c r="D438" s="6"/>
      <c r="I438" s="17"/>
      <c r="J438" s="41"/>
      <c r="N438" s="57"/>
      <c r="P438" s="1"/>
      <c r="Q438" s="1"/>
      <c r="R438" s="1"/>
      <c r="S438" s="1"/>
    </row>
    <row r="439" spans="1:19" ht="15.75" customHeight="1">
      <c r="A439" s="1"/>
      <c r="C439" s="2"/>
      <c r="D439" s="6"/>
      <c r="I439" s="17"/>
      <c r="J439" s="41"/>
      <c r="N439" s="57"/>
      <c r="P439" s="1"/>
      <c r="Q439" s="1"/>
      <c r="R439" s="1"/>
      <c r="S439" s="1"/>
    </row>
    <row r="440" spans="1:19" ht="15.75" customHeight="1">
      <c r="A440" s="1"/>
      <c r="C440" s="2"/>
      <c r="D440" s="6"/>
      <c r="I440" s="17"/>
      <c r="J440" s="41"/>
      <c r="N440" s="57"/>
      <c r="P440" s="1"/>
      <c r="Q440" s="1"/>
      <c r="R440" s="1"/>
      <c r="S440" s="1"/>
    </row>
    <row r="441" spans="1:19" ht="15.75" customHeight="1">
      <c r="A441" s="1"/>
      <c r="C441" s="2"/>
      <c r="D441" s="6"/>
      <c r="I441" s="17"/>
      <c r="J441" s="41"/>
      <c r="N441" s="57"/>
      <c r="P441" s="1"/>
      <c r="Q441" s="1"/>
      <c r="R441" s="1"/>
      <c r="S441" s="1"/>
    </row>
    <row r="442" spans="1:19" ht="15.75" customHeight="1">
      <c r="A442" s="1"/>
      <c r="C442" s="2"/>
      <c r="D442" s="6"/>
      <c r="I442" s="17"/>
      <c r="J442" s="41"/>
      <c r="N442" s="57"/>
      <c r="P442" s="1"/>
      <c r="Q442" s="1"/>
      <c r="R442" s="1"/>
      <c r="S442" s="1"/>
    </row>
    <row r="443" spans="1:19" ht="15.75" customHeight="1">
      <c r="A443" s="1"/>
      <c r="C443" s="2"/>
      <c r="D443" s="6"/>
      <c r="I443" s="17"/>
      <c r="J443" s="41"/>
      <c r="N443" s="57"/>
      <c r="P443" s="1"/>
      <c r="Q443" s="1"/>
      <c r="R443" s="1"/>
      <c r="S443" s="1"/>
    </row>
    <row r="444" spans="1:19" ht="15.75" customHeight="1">
      <c r="A444" s="1"/>
      <c r="C444" s="2"/>
      <c r="D444" s="6"/>
      <c r="I444" s="17"/>
      <c r="J444" s="41"/>
      <c r="N444" s="57"/>
      <c r="P444" s="1"/>
      <c r="Q444" s="1"/>
      <c r="R444" s="1"/>
      <c r="S444" s="1"/>
    </row>
    <row r="445" spans="1:19" ht="15.75" customHeight="1">
      <c r="A445" s="1"/>
      <c r="C445" s="2"/>
      <c r="D445" s="6"/>
      <c r="I445" s="17"/>
      <c r="J445" s="41"/>
      <c r="N445" s="57"/>
      <c r="P445" s="1"/>
      <c r="Q445" s="1"/>
      <c r="R445" s="1"/>
      <c r="S445" s="1"/>
    </row>
    <row r="446" spans="1:19" ht="15.75" customHeight="1">
      <c r="A446" s="1"/>
      <c r="C446" s="2"/>
      <c r="D446" s="6"/>
      <c r="I446" s="17"/>
      <c r="J446" s="41"/>
      <c r="N446" s="57"/>
      <c r="P446" s="1"/>
      <c r="Q446" s="1"/>
      <c r="R446" s="1"/>
      <c r="S446" s="1"/>
    </row>
    <row r="447" spans="1:19" ht="15.75" customHeight="1">
      <c r="A447" s="1"/>
      <c r="C447" s="2"/>
      <c r="D447" s="6"/>
      <c r="I447" s="17"/>
      <c r="J447" s="41"/>
      <c r="N447" s="57"/>
      <c r="P447" s="1"/>
      <c r="Q447" s="1"/>
      <c r="R447" s="1"/>
      <c r="S447" s="1"/>
    </row>
    <row r="448" spans="1:19" ht="15.75" customHeight="1">
      <c r="A448" s="1"/>
      <c r="C448" s="2"/>
      <c r="D448" s="6"/>
      <c r="I448" s="17"/>
      <c r="J448" s="41"/>
      <c r="N448" s="57"/>
      <c r="P448" s="1"/>
      <c r="Q448" s="1"/>
      <c r="R448" s="1"/>
      <c r="S448" s="1"/>
    </row>
    <row r="449" spans="1:19" ht="15.75" customHeight="1">
      <c r="A449" s="1"/>
      <c r="C449" s="2"/>
      <c r="D449" s="6"/>
      <c r="I449" s="17"/>
      <c r="J449" s="41"/>
      <c r="N449" s="57"/>
      <c r="P449" s="1"/>
      <c r="Q449" s="1"/>
      <c r="R449" s="1"/>
      <c r="S449" s="1"/>
    </row>
    <row r="450" spans="1:19" ht="15.75" customHeight="1">
      <c r="A450" s="1"/>
      <c r="C450" s="2"/>
      <c r="D450" s="6"/>
      <c r="I450" s="17"/>
      <c r="J450" s="41"/>
      <c r="N450" s="57"/>
      <c r="P450" s="1"/>
      <c r="Q450" s="1"/>
      <c r="R450" s="1"/>
      <c r="S450" s="1"/>
    </row>
    <row r="451" spans="1:19" ht="15.75" customHeight="1">
      <c r="A451" s="1"/>
      <c r="C451" s="2"/>
      <c r="D451" s="6"/>
      <c r="I451" s="17"/>
      <c r="J451" s="41"/>
      <c r="N451" s="57"/>
      <c r="P451" s="1"/>
      <c r="Q451" s="1"/>
      <c r="R451" s="1"/>
      <c r="S451" s="1"/>
    </row>
    <row r="452" spans="1:19" ht="15.75" customHeight="1">
      <c r="A452" s="1"/>
      <c r="C452" s="2"/>
      <c r="D452" s="6"/>
      <c r="I452" s="17"/>
      <c r="J452" s="41"/>
      <c r="N452" s="57"/>
      <c r="P452" s="1"/>
      <c r="Q452" s="1"/>
      <c r="R452" s="1"/>
      <c r="S452" s="1"/>
    </row>
    <row r="453" spans="1:19" ht="15.75" customHeight="1">
      <c r="A453" s="1"/>
      <c r="C453" s="2"/>
      <c r="D453" s="6"/>
      <c r="I453" s="17"/>
      <c r="J453" s="41"/>
      <c r="N453" s="57"/>
      <c r="P453" s="1"/>
      <c r="Q453" s="1"/>
      <c r="R453" s="1"/>
      <c r="S453" s="1"/>
    </row>
    <row r="454" spans="1:19" ht="15.75" customHeight="1">
      <c r="A454" s="1"/>
      <c r="C454" s="2"/>
      <c r="D454" s="6"/>
      <c r="I454" s="17"/>
      <c r="J454" s="41"/>
      <c r="N454" s="57"/>
      <c r="P454" s="1"/>
      <c r="Q454" s="1"/>
      <c r="R454" s="1"/>
      <c r="S454" s="1"/>
    </row>
    <row r="455" spans="1:19" ht="15.75" customHeight="1">
      <c r="A455" s="1"/>
      <c r="C455" s="2"/>
      <c r="D455" s="6"/>
      <c r="I455" s="17"/>
      <c r="J455" s="41"/>
      <c r="N455" s="57"/>
      <c r="P455" s="1"/>
      <c r="Q455" s="1"/>
      <c r="R455" s="1"/>
      <c r="S455" s="1"/>
    </row>
    <row r="456" spans="1:19" ht="15.75" customHeight="1">
      <c r="A456" s="1"/>
      <c r="C456" s="2"/>
      <c r="D456" s="6"/>
      <c r="I456" s="17"/>
      <c r="J456" s="41"/>
      <c r="N456" s="57"/>
      <c r="P456" s="1"/>
      <c r="Q456" s="1"/>
      <c r="R456" s="1"/>
      <c r="S456" s="1"/>
    </row>
    <row r="457" spans="1:19" ht="15.75" customHeight="1">
      <c r="A457" s="1"/>
      <c r="C457" s="2"/>
      <c r="D457" s="6"/>
      <c r="I457" s="17"/>
      <c r="J457" s="41"/>
      <c r="N457" s="57"/>
      <c r="P457" s="1"/>
      <c r="Q457" s="1"/>
      <c r="R457" s="1"/>
      <c r="S457" s="1"/>
    </row>
    <row r="458" spans="1:19" ht="15.75" customHeight="1">
      <c r="A458" s="1"/>
      <c r="C458" s="2"/>
      <c r="D458" s="6"/>
      <c r="I458" s="17"/>
      <c r="J458" s="41"/>
      <c r="N458" s="57"/>
      <c r="P458" s="1"/>
      <c r="Q458" s="1"/>
      <c r="R458" s="1"/>
      <c r="S458" s="1"/>
    </row>
    <row r="459" spans="1:19" ht="15.75" customHeight="1">
      <c r="A459" s="1"/>
      <c r="C459" s="2"/>
      <c r="D459" s="6"/>
      <c r="I459" s="17"/>
      <c r="J459" s="41"/>
      <c r="N459" s="57"/>
      <c r="P459" s="1"/>
      <c r="Q459" s="1"/>
      <c r="R459" s="1"/>
      <c r="S459" s="1"/>
    </row>
    <row r="460" spans="1:19" ht="15.75" customHeight="1">
      <c r="A460" s="1"/>
      <c r="C460" s="2"/>
      <c r="D460" s="6"/>
      <c r="I460" s="17"/>
      <c r="J460" s="41"/>
      <c r="N460" s="57"/>
      <c r="P460" s="1"/>
      <c r="Q460" s="1"/>
      <c r="R460" s="1"/>
      <c r="S460" s="1"/>
    </row>
    <row r="461" spans="1:19" ht="15.75" customHeight="1">
      <c r="A461" s="1"/>
      <c r="C461" s="2"/>
      <c r="D461" s="6"/>
      <c r="I461" s="17"/>
      <c r="J461" s="41"/>
      <c r="N461" s="57"/>
      <c r="P461" s="1"/>
      <c r="Q461" s="1"/>
      <c r="R461" s="1"/>
      <c r="S461" s="1"/>
    </row>
    <row r="462" spans="1:19" ht="15.75" customHeight="1">
      <c r="A462" s="1"/>
      <c r="C462" s="2"/>
      <c r="D462" s="6"/>
      <c r="I462" s="17"/>
      <c r="J462" s="41"/>
      <c r="N462" s="57"/>
      <c r="P462" s="1"/>
      <c r="Q462" s="1"/>
      <c r="R462" s="1"/>
      <c r="S462" s="1"/>
    </row>
    <row r="463" spans="1:19" ht="15.75" customHeight="1">
      <c r="A463" s="1"/>
      <c r="C463" s="2"/>
      <c r="D463" s="6"/>
      <c r="I463" s="17"/>
      <c r="J463" s="41"/>
      <c r="N463" s="57"/>
      <c r="P463" s="1"/>
      <c r="Q463" s="1"/>
      <c r="R463" s="1"/>
      <c r="S463" s="1"/>
    </row>
    <row r="464" spans="1:19" ht="15.75" customHeight="1">
      <c r="A464" s="1"/>
      <c r="C464" s="2"/>
      <c r="D464" s="6"/>
      <c r="I464" s="17"/>
      <c r="J464" s="41"/>
      <c r="N464" s="57"/>
      <c r="P464" s="1"/>
      <c r="Q464" s="1"/>
      <c r="R464" s="1"/>
      <c r="S464" s="1"/>
    </row>
    <row r="465" spans="1:19" ht="15.75" customHeight="1">
      <c r="A465" s="1"/>
      <c r="C465" s="2"/>
      <c r="D465" s="6"/>
      <c r="I465" s="17"/>
      <c r="J465" s="41"/>
      <c r="N465" s="57"/>
      <c r="P465" s="1"/>
      <c r="Q465" s="1"/>
      <c r="R465" s="1"/>
      <c r="S465" s="1"/>
    </row>
    <row r="466" spans="1:19" ht="15.75" customHeight="1">
      <c r="A466" s="1"/>
      <c r="C466" s="2"/>
      <c r="D466" s="6"/>
      <c r="I466" s="17"/>
      <c r="J466" s="41"/>
      <c r="N466" s="57"/>
      <c r="P466" s="1"/>
      <c r="Q466" s="1"/>
      <c r="R466" s="1"/>
      <c r="S466" s="1"/>
    </row>
    <row r="467" spans="1:19" ht="15.75" customHeight="1">
      <c r="A467" s="1"/>
      <c r="C467" s="2"/>
      <c r="D467" s="6"/>
      <c r="I467" s="17"/>
      <c r="J467" s="41"/>
      <c r="N467" s="57"/>
      <c r="P467" s="1"/>
      <c r="Q467" s="1"/>
      <c r="R467" s="1"/>
      <c r="S467" s="1"/>
    </row>
    <row r="468" spans="1:19" ht="15.75" customHeight="1">
      <c r="A468" s="1"/>
      <c r="C468" s="2"/>
      <c r="D468" s="6"/>
      <c r="I468" s="17"/>
      <c r="J468" s="41"/>
      <c r="N468" s="57"/>
      <c r="P468" s="1"/>
      <c r="Q468" s="1"/>
      <c r="R468" s="1"/>
      <c r="S468" s="1"/>
    </row>
    <row r="469" spans="1:19" ht="15.75" customHeight="1">
      <c r="A469" s="1"/>
      <c r="C469" s="2"/>
      <c r="D469" s="6"/>
      <c r="I469" s="17"/>
      <c r="J469" s="41"/>
      <c r="N469" s="57"/>
      <c r="P469" s="1"/>
      <c r="Q469" s="1"/>
      <c r="R469" s="1"/>
      <c r="S469" s="1"/>
    </row>
    <row r="470" spans="1:19" ht="15.75" customHeight="1">
      <c r="A470" s="1"/>
      <c r="C470" s="2"/>
      <c r="D470" s="6"/>
      <c r="I470" s="17"/>
      <c r="J470" s="41"/>
      <c r="N470" s="57"/>
      <c r="P470" s="1"/>
      <c r="Q470" s="1"/>
      <c r="R470" s="1"/>
      <c r="S470" s="1"/>
    </row>
    <row r="471" spans="1:19" ht="15.75" customHeight="1">
      <c r="A471" s="1"/>
      <c r="C471" s="2"/>
      <c r="D471" s="6"/>
      <c r="I471" s="17"/>
      <c r="J471" s="41"/>
      <c r="N471" s="57"/>
      <c r="P471" s="1"/>
      <c r="Q471" s="1"/>
      <c r="R471" s="1"/>
      <c r="S471" s="1"/>
    </row>
    <row r="472" spans="1:19" ht="15.75" customHeight="1">
      <c r="A472" s="1"/>
      <c r="C472" s="2"/>
      <c r="D472" s="6"/>
      <c r="I472" s="17"/>
      <c r="J472" s="41"/>
      <c r="N472" s="57"/>
      <c r="P472" s="1"/>
      <c r="Q472" s="1"/>
      <c r="R472" s="1"/>
      <c r="S472" s="1"/>
    </row>
    <row r="473" spans="1:19" ht="15.75" customHeight="1">
      <c r="A473" s="1"/>
      <c r="C473" s="2"/>
      <c r="D473" s="6"/>
      <c r="I473" s="17"/>
      <c r="J473" s="41"/>
      <c r="N473" s="57"/>
      <c r="P473" s="1"/>
      <c r="Q473" s="1"/>
      <c r="R473" s="1"/>
      <c r="S473" s="1"/>
    </row>
    <row r="474" spans="1:19" ht="15.75" customHeight="1">
      <c r="A474" s="1"/>
      <c r="C474" s="2"/>
      <c r="D474" s="6"/>
      <c r="I474" s="17"/>
      <c r="J474" s="41"/>
      <c r="N474" s="57"/>
      <c r="P474" s="1"/>
      <c r="Q474" s="1"/>
      <c r="R474" s="1"/>
      <c r="S474" s="1"/>
    </row>
    <row r="475" spans="1:19" ht="15.75" customHeight="1">
      <c r="A475" s="1"/>
      <c r="C475" s="2"/>
      <c r="D475" s="6"/>
      <c r="I475" s="17"/>
      <c r="J475" s="41"/>
      <c r="N475" s="57"/>
      <c r="P475" s="1"/>
      <c r="Q475" s="1"/>
      <c r="R475" s="1"/>
      <c r="S475" s="1"/>
    </row>
    <row r="476" spans="1:19" ht="15.75" customHeight="1">
      <c r="A476" s="1"/>
      <c r="C476" s="2"/>
      <c r="D476" s="6"/>
      <c r="I476" s="17"/>
      <c r="J476" s="41"/>
      <c r="N476" s="57"/>
      <c r="P476" s="1"/>
      <c r="Q476" s="1"/>
      <c r="R476" s="1"/>
      <c r="S476" s="1"/>
    </row>
    <row r="477" spans="1:19" ht="15.75" customHeight="1">
      <c r="A477" s="1"/>
      <c r="C477" s="2"/>
      <c r="D477" s="6"/>
      <c r="I477" s="17"/>
      <c r="J477" s="41"/>
      <c r="N477" s="57"/>
      <c r="P477" s="1"/>
      <c r="Q477" s="1"/>
      <c r="R477" s="1"/>
      <c r="S477" s="1"/>
    </row>
    <row r="478" spans="1:19" ht="15.75" customHeight="1">
      <c r="A478" s="1"/>
      <c r="C478" s="2"/>
      <c r="D478" s="6"/>
      <c r="I478" s="17"/>
      <c r="J478" s="41"/>
      <c r="N478" s="57"/>
      <c r="P478" s="1"/>
      <c r="Q478" s="1"/>
      <c r="R478" s="1"/>
      <c r="S478" s="1"/>
    </row>
    <row r="479" spans="1:19" ht="15.75" customHeight="1">
      <c r="A479" s="1"/>
      <c r="C479" s="2"/>
      <c r="D479" s="6"/>
      <c r="I479" s="17"/>
      <c r="J479" s="41"/>
      <c r="N479" s="57"/>
      <c r="P479" s="1"/>
      <c r="Q479" s="1"/>
      <c r="R479" s="1"/>
      <c r="S479" s="1"/>
    </row>
    <row r="480" spans="1:19" ht="15.75" customHeight="1">
      <c r="A480" s="1"/>
      <c r="C480" s="2"/>
      <c r="D480" s="6"/>
      <c r="I480" s="17"/>
      <c r="J480" s="41"/>
      <c r="N480" s="57"/>
      <c r="P480" s="1"/>
      <c r="Q480" s="1"/>
      <c r="R480" s="1"/>
      <c r="S480" s="1"/>
    </row>
    <row r="481" spans="1:19" ht="15.75" customHeight="1">
      <c r="A481" s="1"/>
      <c r="C481" s="2"/>
      <c r="D481" s="6"/>
      <c r="I481" s="17"/>
      <c r="J481" s="41"/>
      <c r="N481" s="57"/>
      <c r="P481" s="1"/>
      <c r="Q481" s="1"/>
      <c r="R481" s="1"/>
      <c r="S481" s="1"/>
    </row>
    <row r="482" spans="1:19" ht="15.75" customHeight="1">
      <c r="A482" s="1"/>
      <c r="C482" s="2"/>
      <c r="D482" s="6"/>
      <c r="I482" s="17"/>
      <c r="J482" s="41"/>
      <c r="N482" s="57"/>
      <c r="P482" s="1"/>
      <c r="Q482" s="1"/>
      <c r="R482" s="1"/>
      <c r="S482" s="1"/>
    </row>
    <row r="483" spans="1:19" ht="15.75" customHeight="1">
      <c r="A483" s="1"/>
      <c r="C483" s="2"/>
      <c r="D483" s="6"/>
      <c r="I483" s="17"/>
      <c r="J483" s="41"/>
      <c r="N483" s="57"/>
      <c r="P483" s="1"/>
      <c r="Q483" s="1"/>
      <c r="R483" s="1"/>
      <c r="S483" s="1"/>
    </row>
    <row r="484" spans="1:19" ht="15.75" customHeight="1">
      <c r="A484" s="1"/>
      <c r="C484" s="2"/>
      <c r="D484" s="6"/>
      <c r="I484" s="17"/>
      <c r="J484" s="41"/>
      <c r="N484" s="57"/>
      <c r="P484" s="1"/>
      <c r="Q484" s="1"/>
      <c r="R484" s="1"/>
      <c r="S484" s="1"/>
    </row>
    <row r="485" spans="1:19" ht="15.75" customHeight="1">
      <c r="A485" s="1"/>
      <c r="C485" s="2"/>
      <c r="D485" s="6"/>
      <c r="I485" s="17"/>
      <c r="J485" s="41"/>
      <c r="N485" s="57"/>
      <c r="P485" s="1"/>
      <c r="Q485" s="1"/>
      <c r="R485" s="1"/>
      <c r="S485" s="1"/>
    </row>
    <row r="486" spans="1:19" ht="15.75" customHeight="1">
      <c r="A486" s="1"/>
      <c r="C486" s="2"/>
      <c r="D486" s="6"/>
      <c r="I486" s="17"/>
      <c r="J486" s="41"/>
      <c r="N486" s="57"/>
      <c r="P486" s="1"/>
      <c r="Q486" s="1"/>
      <c r="R486" s="1"/>
      <c r="S486" s="1"/>
    </row>
    <row r="487" spans="1:19" ht="15.75" customHeight="1">
      <c r="A487" s="1"/>
      <c r="C487" s="2"/>
      <c r="D487" s="6"/>
      <c r="I487" s="17"/>
      <c r="J487" s="41"/>
      <c r="N487" s="57"/>
      <c r="P487" s="1"/>
      <c r="Q487" s="1"/>
      <c r="R487" s="1"/>
      <c r="S487" s="1"/>
    </row>
    <row r="488" spans="1:19" ht="15.75" customHeight="1">
      <c r="A488" s="1"/>
      <c r="C488" s="2"/>
      <c r="D488" s="6"/>
      <c r="I488" s="17"/>
      <c r="J488" s="41"/>
      <c r="N488" s="57"/>
      <c r="P488" s="1"/>
      <c r="Q488" s="1"/>
      <c r="R488" s="1"/>
      <c r="S488" s="1"/>
    </row>
    <row r="489" spans="1:19" ht="15.75" customHeight="1">
      <c r="A489" s="1"/>
      <c r="C489" s="2"/>
      <c r="D489" s="6"/>
      <c r="I489" s="17"/>
      <c r="J489" s="41"/>
      <c r="N489" s="57"/>
      <c r="P489" s="1"/>
      <c r="Q489" s="1"/>
      <c r="R489" s="1"/>
      <c r="S489" s="1"/>
    </row>
    <row r="490" spans="1:19" ht="15.75" customHeight="1">
      <c r="A490" s="1"/>
      <c r="C490" s="2"/>
      <c r="D490" s="6"/>
      <c r="I490" s="17"/>
      <c r="J490" s="41"/>
      <c r="N490" s="57"/>
      <c r="P490" s="1"/>
      <c r="Q490" s="1"/>
      <c r="R490" s="1"/>
      <c r="S490" s="1"/>
    </row>
    <row r="491" spans="1:19" ht="15.75" customHeight="1">
      <c r="A491" s="1"/>
      <c r="C491" s="2"/>
      <c r="D491" s="6"/>
      <c r="I491" s="17"/>
      <c r="J491" s="41"/>
      <c r="N491" s="57"/>
      <c r="P491" s="1"/>
      <c r="Q491" s="1"/>
      <c r="R491" s="1"/>
      <c r="S491" s="1"/>
    </row>
    <row r="492" spans="1:19" ht="15.75" customHeight="1">
      <c r="A492" s="1"/>
      <c r="C492" s="2"/>
      <c r="D492" s="6"/>
      <c r="I492" s="17"/>
      <c r="J492" s="41"/>
      <c r="N492" s="57"/>
      <c r="P492" s="1"/>
      <c r="Q492" s="1"/>
      <c r="R492" s="1"/>
      <c r="S492" s="1"/>
    </row>
    <row r="493" spans="1:19" ht="15.75" customHeight="1">
      <c r="A493" s="1"/>
      <c r="C493" s="2"/>
      <c r="D493" s="6"/>
      <c r="I493" s="17"/>
      <c r="J493" s="41"/>
      <c r="N493" s="57"/>
      <c r="P493" s="1"/>
      <c r="Q493" s="1"/>
      <c r="R493" s="1"/>
      <c r="S493" s="1"/>
    </row>
    <row r="494" spans="1:19" ht="15.75" customHeight="1">
      <c r="A494" s="1"/>
      <c r="C494" s="2"/>
      <c r="D494" s="6"/>
      <c r="I494" s="17"/>
      <c r="J494" s="41"/>
      <c r="N494" s="57"/>
      <c r="P494" s="1"/>
      <c r="Q494" s="1"/>
      <c r="R494" s="1"/>
      <c r="S494" s="1"/>
    </row>
    <row r="495" spans="1:19" ht="15.75" customHeight="1">
      <c r="A495" s="1"/>
      <c r="C495" s="2"/>
      <c r="D495" s="6"/>
      <c r="I495" s="17"/>
      <c r="J495" s="41"/>
      <c r="N495" s="57"/>
      <c r="P495" s="1"/>
      <c r="Q495" s="1"/>
      <c r="R495" s="1"/>
      <c r="S495" s="1"/>
    </row>
    <row r="496" spans="1:19" ht="15.75" customHeight="1">
      <c r="A496" s="1"/>
      <c r="C496" s="2"/>
      <c r="D496" s="6"/>
      <c r="I496" s="17"/>
      <c r="J496" s="41"/>
      <c r="N496" s="57"/>
      <c r="P496" s="1"/>
      <c r="Q496" s="1"/>
      <c r="R496" s="1"/>
      <c r="S496" s="1"/>
    </row>
    <row r="497" spans="1:19" ht="15.75" customHeight="1">
      <c r="A497" s="1"/>
      <c r="C497" s="2"/>
      <c r="D497" s="6"/>
      <c r="I497" s="17"/>
      <c r="J497" s="41"/>
      <c r="N497" s="57"/>
      <c r="P497" s="1"/>
      <c r="Q497" s="1"/>
      <c r="R497" s="1"/>
      <c r="S497" s="1"/>
    </row>
    <row r="498" spans="1:19" ht="15.75" customHeight="1">
      <c r="A498" s="1"/>
      <c r="C498" s="2"/>
      <c r="D498" s="6"/>
      <c r="I498" s="17"/>
      <c r="J498" s="41"/>
      <c r="N498" s="57"/>
      <c r="P498" s="1"/>
      <c r="Q498" s="1"/>
      <c r="R498" s="1"/>
      <c r="S498" s="1"/>
    </row>
    <row r="499" spans="1:19" ht="15.75" customHeight="1">
      <c r="A499" s="1"/>
      <c r="C499" s="2"/>
      <c r="D499" s="6"/>
      <c r="I499" s="17"/>
      <c r="J499" s="41"/>
      <c r="N499" s="57"/>
      <c r="P499" s="1"/>
      <c r="Q499" s="1"/>
      <c r="R499" s="1"/>
      <c r="S499" s="1"/>
    </row>
    <row r="500" spans="1:19" ht="15.75" customHeight="1">
      <c r="A500" s="1"/>
      <c r="C500" s="2"/>
      <c r="D500" s="6"/>
      <c r="I500" s="17"/>
      <c r="J500" s="41"/>
      <c r="N500" s="57"/>
      <c r="P500" s="1"/>
      <c r="Q500" s="1"/>
      <c r="R500" s="1"/>
      <c r="S500" s="1"/>
    </row>
    <row r="501" spans="1:19" ht="15.75" customHeight="1">
      <c r="A501" s="1"/>
      <c r="C501" s="2"/>
      <c r="D501" s="6"/>
      <c r="I501" s="17"/>
      <c r="J501" s="41"/>
      <c r="N501" s="57"/>
      <c r="P501" s="1"/>
      <c r="Q501" s="1"/>
      <c r="R501" s="1"/>
      <c r="S501" s="1"/>
    </row>
    <row r="502" spans="1:19" ht="15.75" customHeight="1">
      <c r="A502" s="1"/>
      <c r="C502" s="2"/>
      <c r="D502" s="6"/>
      <c r="I502" s="17"/>
      <c r="J502" s="41"/>
      <c r="N502" s="57"/>
      <c r="P502" s="1"/>
      <c r="Q502" s="1"/>
      <c r="R502" s="1"/>
      <c r="S502" s="1"/>
    </row>
    <row r="503" spans="1:19" ht="15.75" customHeight="1">
      <c r="A503" s="1"/>
      <c r="C503" s="2"/>
      <c r="D503" s="6"/>
      <c r="I503" s="17"/>
      <c r="J503" s="41"/>
      <c r="N503" s="57"/>
      <c r="P503" s="1"/>
      <c r="Q503" s="1"/>
      <c r="R503" s="1"/>
      <c r="S503" s="1"/>
    </row>
    <row r="504" spans="1:19" ht="15.75" customHeight="1">
      <c r="A504" s="1"/>
      <c r="C504" s="2"/>
      <c r="D504" s="6"/>
      <c r="I504" s="17"/>
      <c r="J504" s="41"/>
      <c r="N504" s="57"/>
      <c r="P504" s="1"/>
      <c r="Q504" s="1"/>
      <c r="R504" s="1"/>
      <c r="S504" s="1"/>
    </row>
    <row r="505" spans="1:19" ht="15.75" customHeight="1">
      <c r="A505" s="1"/>
      <c r="C505" s="2"/>
      <c r="D505" s="6"/>
      <c r="I505" s="17"/>
      <c r="J505" s="41"/>
      <c r="N505" s="57"/>
      <c r="P505" s="1"/>
      <c r="Q505" s="1"/>
      <c r="R505" s="1"/>
      <c r="S505" s="1"/>
    </row>
    <row r="506" spans="1:19" ht="15.75" customHeight="1">
      <c r="A506" s="1"/>
      <c r="C506" s="2"/>
      <c r="D506" s="6"/>
      <c r="I506" s="17"/>
      <c r="J506" s="41"/>
      <c r="N506" s="57"/>
      <c r="P506" s="1"/>
      <c r="Q506" s="1"/>
      <c r="R506" s="1"/>
      <c r="S506" s="1"/>
    </row>
    <row r="507" spans="1:19" ht="15.75" customHeight="1">
      <c r="A507" s="1"/>
      <c r="C507" s="2"/>
      <c r="D507" s="6"/>
      <c r="I507" s="17"/>
      <c r="J507" s="41"/>
      <c r="N507" s="57"/>
      <c r="P507" s="1"/>
      <c r="Q507" s="1"/>
      <c r="R507" s="1"/>
      <c r="S507" s="1"/>
    </row>
    <row r="508" spans="1:19" ht="15.75" customHeight="1">
      <c r="A508" s="1"/>
      <c r="C508" s="2"/>
      <c r="D508" s="6"/>
      <c r="I508" s="17"/>
      <c r="J508" s="41"/>
      <c r="N508" s="57"/>
      <c r="P508" s="1"/>
      <c r="Q508" s="1"/>
      <c r="R508" s="1"/>
      <c r="S508" s="1"/>
    </row>
    <row r="509" spans="1:19" ht="15.75" customHeight="1">
      <c r="A509" s="1"/>
      <c r="C509" s="2"/>
      <c r="D509" s="6"/>
      <c r="I509" s="17"/>
      <c r="J509" s="41"/>
      <c r="N509" s="57"/>
      <c r="P509" s="1"/>
      <c r="Q509" s="1"/>
      <c r="R509" s="1"/>
      <c r="S509" s="1"/>
    </row>
    <row r="510" spans="1:19" ht="15.75" customHeight="1">
      <c r="A510" s="1"/>
      <c r="C510" s="2"/>
      <c r="D510" s="6"/>
      <c r="I510" s="17"/>
      <c r="J510" s="41"/>
      <c r="N510" s="57"/>
      <c r="P510" s="1"/>
      <c r="Q510" s="1"/>
      <c r="R510" s="1"/>
      <c r="S510" s="1"/>
    </row>
    <row r="511" spans="1:19" ht="15.75" customHeight="1">
      <c r="A511" s="1"/>
      <c r="C511" s="2"/>
      <c r="D511" s="6"/>
      <c r="I511" s="17"/>
      <c r="J511" s="41"/>
      <c r="N511" s="57"/>
      <c r="P511" s="1"/>
      <c r="Q511" s="1"/>
      <c r="R511" s="1"/>
      <c r="S511" s="1"/>
    </row>
    <row r="512" spans="1:19" ht="15.75" customHeight="1">
      <c r="A512" s="1"/>
      <c r="C512" s="2"/>
      <c r="D512" s="6"/>
      <c r="I512" s="17"/>
      <c r="J512" s="41"/>
      <c r="N512" s="57"/>
      <c r="P512" s="1"/>
      <c r="Q512" s="1"/>
      <c r="R512" s="1"/>
      <c r="S512" s="1"/>
    </row>
    <row r="513" spans="1:19" ht="15.75" customHeight="1">
      <c r="A513" s="1"/>
      <c r="C513" s="2"/>
      <c r="D513" s="6"/>
      <c r="I513" s="17"/>
      <c r="J513" s="41"/>
      <c r="N513" s="57"/>
      <c r="P513" s="1"/>
      <c r="Q513" s="1"/>
      <c r="R513" s="1"/>
      <c r="S513" s="1"/>
    </row>
    <row r="514" spans="1:19" ht="15.75" customHeight="1">
      <c r="A514" s="1"/>
      <c r="C514" s="2"/>
      <c r="D514" s="6"/>
      <c r="I514" s="17"/>
      <c r="J514" s="41"/>
      <c r="N514" s="57"/>
      <c r="P514" s="1"/>
      <c r="Q514" s="1"/>
      <c r="R514" s="1"/>
      <c r="S514" s="1"/>
    </row>
    <row r="515" spans="1:19" ht="15.75" customHeight="1">
      <c r="A515" s="1"/>
      <c r="C515" s="2"/>
      <c r="D515" s="6"/>
      <c r="I515" s="17"/>
      <c r="J515" s="41"/>
      <c r="N515" s="57"/>
      <c r="P515" s="1"/>
      <c r="Q515" s="1"/>
      <c r="R515" s="1"/>
      <c r="S515" s="1"/>
    </row>
    <row r="516" spans="1:19" ht="15.75" customHeight="1">
      <c r="A516" s="1"/>
      <c r="C516" s="2"/>
      <c r="D516" s="6"/>
      <c r="I516" s="17"/>
      <c r="J516" s="41"/>
      <c r="N516" s="57"/>
      <c r="P516" s="1"/>
      <c r="Q516" s="1"/>
      <c r="R516" s="1"/>
      <c r="S516" s="1"/>
    </row>
    <row r="517" spans="1:19" ht="15.75" customHeight="1">
      <c r="A517" s="1"/>
      <c r="C517" s="2"/>
      <c r="D517" s="6"/>
      <c r="I517" s="17"/>
      <c r="J517" s="41"/>
      <c r="N517" s="57"/>
      <c r="P517" s="1"/>
      <c r="Q517" s="1"/>
      <c r="R517" s="1"/>
      <c r="S517" s="1"/>
    </row>
    <row r="518" spans="1:19" ht="15.75" customHeight="1">
      <c r="A518" s="1"/>
      <c r="C518" s="2"/>
      <c r="D518" s="6"/>
      <c r="I518" s="17"/>
      <c r="J518" s="41"/>
      <c r="N518" s="57"/>
      <c r="P518" s="1"/>
      <c r="Q518" s="1"/>
      <c r="R518" s="1"/>
      <c r="S518" s="1"/>
    </row>
    <row r="519" spans="1:19" ht="15.75" customHeight="1">
      <c r="A519" s="1"/>
      <c r="C519" s="2"/>
      <c r="D519" s="6"/>
      <c r="I519" s="17"/>
      <c r="J519" s="41"/>
      <c r="N519" s="57"/>
      <c r="P519" s="1"/>
      <c r="Q519" s="1"/>
      <c r="R519" s="1"/>
      <c r="S519" s="1"/>
    </row>
    <row r="520" spans="1:19" ht="15.75" customHeight="1">
      <c r="A520" s="1"/>
      <c r="C520" s="2"/>
      <c r="D520" s="6"/>
      <c r="I520" s="17"/>
      <c r="J520" s="41"/>
      <c r="N520" s="57"/>
      <c r="P520" s="1"/>
      <c r="Q520" s="1"/>
      <c r="R520" s="1"/>
      <c r="S520" s="1"/>
    </row>
    <row r="521" spans="1:19" ht="15.75" customHeight="1">
      <c r="A521" s="1"/>
      <c r="C521" s="2"/>
      <c r="D521" s="6"/>
      <c r="I521" s="17"/>
      <c r="J521" s="41"/>
      <c r="N521" s="57"/>
      <c r="P521" s="1"/>
      <c r="Q521" s="1"/>
      <c r="R521" s="1"/>
      <c r="S521" s="1"/>
    </row>
    <row r="522" spans="1:19" ht="15.75" customHeight="1">
      <c r="A522" s="1"/>
      <c r="C522" s="2"/>
      <c r="D522" s="6"/>
      <c r="I522" s="17"/>
      <c r="J522" s="41"/>
      <c r="N522" s="57"/>
      <c r="P522" s="1"/>
      <c r="Q522" s="1"/>
      <c r="R522" s="1"/>
      <c r="S522" s="1"/>
    </row>
    <row r="523" spans="1:19" ht="15.75" customHeight="1">
      <c r="A523" s="1"/>
      <c r="C523" s="2"/>
      <c r="D523" s="6"/>
      <c r="I523" s="17"/>
      <c r="J523" s="41"/>
      <c r="N523" s="57"/>
      <c r="P523" s="1"/>
      <c r="Q523" s="1"/>
      <c r="R523" s="1"/>
      <c r="S523" s="1"/>
    </row>
    <row r="524" spans="1:19" ht="15.75" customHeight="1">
      <c r="A524" s="1"/>
      <c r="C524" s="2"/>
      <c r="D524" s="6"/>
      <c r="I524" s="17"/>
      <c r="J524" s="41"/>
      <c r="N524" s="57"/>
      <c r="P524" s="1"/>
      <c r="Q524" s="1"/>
      <c r="R524" s="1"/>
      <c r="S524" s="1"/>
    </row>
    <row r="525" spans="1:19" ht="15.75" customHeight="1">
      <c r="A525" s="1"/>
      <c r="C525" s="2"/>
      <c r="D525" s="6"/>
      <c r="I525" s="17"/>
      <c r="J525" s="41"/>
      <c r="N525" s="57"/>
      <c r="P525" s="1"/>
      <c r="Q525" s="1"/>
      <c r="R525" s="1"/>
      <c r="S525" s="1"/>
    </row>
    <row r="526" spans="1:19" ht="15.75" customHeight="1">
      <c r="A526" s="1"/>
      <c r="C526" s="2"/>
      <c r="D526" s="6"/>
      <c r="I526" s="17"/>
      <c r="J526" s="41"/>
      <c r="N526" s="57"/>
      <c r="P526" s="1"/>
      <c r="Q526" s="1"/>
      <c r="R526" s="1"/>
      <c r="S526" s="1"/>
    </row>
    <row r="527" spans="1:19" ht="15.75" customHeight="1">
      <c r="A527" s="1"/>
      <c r="C527" s="2"/>
      <c r="D527" s="6"/>
      <c r="I527" s="17"/>
      <c r="J527" s="41"/>
      <c r="N527" s="57"/>
      <c r="P527" s="1"/>
      <c r="Q527" s="1"/>
      <c r="R527" s="1"/>
      <c r="S527" s="1"/>
    </row>
    <row r="528" spans="1:19" ht="15.75" customHeight="1">
      <c r="A528" s="1"/>
      <c r="C528" s="2"/>
      <c r="D528" s="6"/>
      <c r="I528" s="17"/>
      <c r="J528" s="41"/>
      <c r="N528" s="57"/>
      <c r="P528" s="1"/>
      <c r="Q528" s="1"/>
      <c r="R528" s="1"/>
      <c r="S528" s="1"/>
    </row>
    <row r="529" spans="1:19" ht="15.75" customHeight="1">
      <c r="A529" s="1"/>
      <c r="C529" s="2"/>
      <c r="D529" s="6"/>
      <c r="I529" s="17"/>
      <c r="J529" s="41"/>
      <c r="N529" s="57"/>
      <c r="P529" s="1"/>
      <c r="Q529" s="1"/>
      <c r="R529" s="1"/>
      <c r="S529" s="1"/>
    </row>
    <row r="530" spans="1:19" ht="15.75" customHeight="1">
      <c r="A530" s="1"/>
      <c r="C530" s="2"/>
      <c r="D530" s="6"/>
      <c r="I530" s="17"/>
      <c r="J530" s="41"/>
      <c r="N530" s="57"/>
      <c r="P530" s="1"/>
      <c r="Q530" s="1"/>
      <c r="R530" s="1"/>
      <c r="S530" s="1"/>
    </row>
    <row r="531" spans="1:19" ht="15.75" customHeight="1">
      <c r="A531" s="1"/>
      <c r="C531" s="2"/>
      <c r="D531" s="6"/>
      <c r="I531" s="17"/>
      <c r="J531" s="41"/>
      <c r="N531" s="57"/>
      <c r="P531" s="1"/>
      <c r="Q531" s="1"/>
      <c r="R531" s="1"/>
      <c r="S531" s="1"/>
    </row>
    <row r="532" spans="1:19" ht="15.75" customHeight="1">
      <c r="A532" s="1"/>
      <c r="C532" s="2"/>
      <c r="D532" s="6"/>
      <c r="I532" s="17"/>
      <c r="J532" s="41"/>
      <c r="N532" s="57"/>
      <c r="P532" s="1"/>
      <c r="Q532" s="1"/>
      <c r="R532" s="1"/>
      <c r="S532" s="1"/>
    </row>
    <row r="533" spans="1:19" ht="15.75" customHeight="1">
      <c r="A533" s="1"/>
      <c r="C533" s="2"/>
      <c r="D533" s="6"/>
      <c r="I533" s="17"/>
      <c r="J533" s="41"/>
      <c r="N533" s="57"/>
      <c r="P533" s="1"/>
      <c r="Q533" s="1"/>
      <c r="R533" s="1"/>
      <c r="S533" s="1"/>
    </row>
    <row r="534" spans="1:19" ht="15.75" customHeight="1">
      <c r="A534" s="1"/>
      <c r="C534" s="2"/>
      <c r="D534" s="6"/>
      <c r="I534" s="17"/>
      <c r="J534" s="41"/>
      <c r="N534" s="57"/>
      <c r="P534" s="1"/>
      <c r="Q534" s="1"/>
      <c r="R534" s="1"/>
      <c r="S534" s="1"/>
    </row>
    <row r="535" spans="1:19" ht="15.75" customHeight="1">
      <c r="A535" s="1"/>
      <c r="C535" s="2"/>
      <c r="D535" s="6"/>
      <c r="I535" s="17"/>
      <c r="J535" s="41"/>
      <c r="N535" s="57"/>
      <c r="P535" s="1"/>
      <c r="Q535" s="1"/>
      <c r="R535" s="1"/>
      <c r="S535" s="1"/>
    </row>
    <row r="536" spans="1:19" ht="15.75" customHeight="1">
      <c r="A536" s="1"/>
      <c r="C536" s="2"/>
      <c r="D536" s="6"/>
      <c r="I536" s="17"/>
      <c r="J536" s="41"/>
      <c r="N536" s="57"/>
      <c r="P536" s="1"/>
      <c r="Q536" s="1"/>
      <c r="R536" s="1"/>
      <c r="S536" s="1"/>
    </row>
    <row r="537" spans="1:19" ht="15.75" customHeight="1">
      <c r="A537" s="1"/>
      <c r="C537" s="2"/>
      <c r="D537" s="6"/>
      <c r="I537" s="17"/>
      <c r="J537" s="41"/>
      <c r="N537" s="57"/>
      <c r="P537" s="1"/>
      <c r="Q537" s="1"/>
      <c r="R537" s="1"/>
      <c r="S537" s="1"/>
    </row>
    <row r="538" spans="1:19" ht="15.75" customHeight="1">
      <c r="A538" s="1"/>
      <c r="C538" s="2"/>
      <c r="D538" s="6"/>
      <c r="I538" s="17"/>
      <c r="J538" s="41"/>
      <c r="N538" s="57"/>
      <c r="P538" s="1"/>
      <c r="Q538" s="1"/>
      <c r="R538" s="1"/>
      <c r="S538" s="1"/>
    </row>
    <row r="539" spans="1:19" ht="15.75" customHeight="1">
      <c r="A539" s="1"/>
      <c r="C539" s="2"/>
      <c r="D539" s="6"/>
      <c r="I539" s="17"/>
      <c r="J539" s="41"/>
      <c r="N539" s="57"/>
      <c r="P539" s="1"/>
      <c r="Q539" s="1"/>
      <c r="R539" s="1"/>
      <c r="S539" s="1"/>
    </row>
    <row r="540" spans="1:19" ht="15.75" customHeight="1">
      <c r="A540" s="1"/>
      <c r="C540" s="2"/>
      <c r="D540" s="6"/>
      <c r="I540" s="17"/>
      <c r="J540" s="41"/>
      <c r="N540" s="57"/>
      <c r="P540" s="1"/>
      <c r="Q540" s="1"/>
      <c r="R540" s="1"/>
      <c r="S540" s="1"/>
    </row>
    <row r="541" spans="1:19" ht="15.75" customHeight="1">
      <c r="A541" s="1"/>
      <c r="C541" s="2"/>
      <c r="D541" s="6"/>
      <c r="I541" s="17"/>
      <c r="J541" s="41"/>
      <c r="N541" s="57"/>
      <c r="P541" s="1"/>
      <c r="Q541" s="1"/>
      <c r="R541" s="1"/>
      <c r="S541" s="1"/>
    </row>
    <row r="542" spans="1:19" ht="15.75" customHeight="1">
      <c r="A542" s="1"/>
      <c r="C542" s="2"/>
      <c r="D542" s="6"/>
      <c r="I542" s="17"/>
      <c r="J542" s="41"/>
      <c r="N542" s="57"/>
      <c r="P542" s="1"/>
      <c r="Q542" s="1"/>
      <c r="R542" s="1"/>
      <c r="S542" s="1"/>
    </row>
    <row r="543" spans="1:19" ht="15.75" customHeight="1">
      <c r="A543" s="1"/>
      <c r="C543" s="2"/>
      <c r="D543" s="6"/>
      <c r="I543" s="17"/>
      <c r="J543" s="41"/>
      <c r="N543" s="57"/>
      <c r="P543" s="1"/>
      <c r="Q543" s="1"/>
      <c r="R543" s="1"/>
      <c r="S543" s="1"/>
    </row>
    <row r="544" spans="1:19" ht="15.75" customHeight="1">
      <c r="A544" s="1"/>
      <c r="C544" s="2"/>
      <c r="D544" s="6"/>
      <c r="I544" s="17"/>
      <c r="J544" s="41"/>
      <c r="N544" s="57"/>
      <c r="P544" s="1"/>
      <c r="Q544" s="1"/>
      <c r="R544" s="1"/>
      <c r="S544" s="1"/>
    </row>
    <row r="545" spans="1:19" ht="15.75" customHeight="1">
      <c r="A545" s="1"/>
      <c r="C545" s="2"/>
      <c r="D545" s="6"/>
      <c r="I545" s="17"/>
      <c r="J545" s="41"/>
      <c r="N545" s="57"/>
      <c r="P545" s="1"/>
      <c r="Q545" s="1"/>
      <c r="R545" s="1"/>
      <c r="S545" s="1"/>
    </row>
    <row r="546" spans="1:19" ht="15.75" customHeight="1">
      <c r="A546" s="1"/>
      <c r="C546" s="2"/>
      <c r="D546" s="6"/>
      <c r="I546" s="17"/>
      <c r="J546" s="41"/>
      <c r="N546" s="57"/>
      <c r="P546" s="1"/>
      <c r="Q546" s="1"/>
      <c r="R546" s="1"/>
      <c r="S546" s="1"/>
    </row>
    <row r="547" spans="1:19" ht="15.75" customHeight="1">
      <c r="A547" s="1"/>
      <c r="C547" s="2"/>
      <c r="D547" s="6"/>
      <c r="I547" s="17"/>
      <c r="J547" s="41"/>
      <c r="N547" s="57"/>
      <c r="P547" s="1"/>
      <c r="Q547" s="1"/>
      <c r="R547" s="1"/>
      <c r="S547" s="1"/>
    </row>
    <row r="548" spans="1:19" ht="15.75" customHeight="1">
      <c r="A548" s="1"/>
      <c r="C548" s="2"/>
      <c r="D548" s="6"/>
      <c r="I548" s="17"/>
      <c r="J548" s="41"/>
      <c r="N548" s="57"/>
      <c r="P548" s="1"/>
      <c r="Q548" s="1"/>
      <c r="R548" s="1"/>
      <c r="S548" s="1"/>
    </row>
    <row r="549" spans="1:19" ht="15.75" customHeight="1">
      <c r="A549" s="1"/>
      <c r="C549" s="2"/>
      <c r="D549" s="6"/>
      <c r="I549" s="17"/>
      <c r="J549" s="41"/>
      <c r="N549" s="57"/>
      <c r="P549" s="1"/>
      <c r="Q549" s="1"/>
      <c r="R549" s="1"/>
      <c r="S549" s="1"/>
    </row>
    <row r="550" spans="1:19" ht="15.75" customHeight="1">
      <c r="A550" s="1"/>
      <c r="C550" s="2"/>
      <c r="D550" s="6"/>
      <c r="I550" s="17"/>
      <c r="J550" s="41"/>
      <c r="N550" s="57"/>
      <c r="P550" s="1"/>
      <c r="Q550" s="1"/>
      <c r="R550" s="1"/>
      <c r="S550" s="1"/>
    </row>
    <row r="551" spans="1:19" ht="15.75" customHeight="1">
      <c r="A551" s="1"/>
      <c r="C551" s="2"/>
      <c r="D551" s="6"/>
      <c r="I551" s="17"/>
      <c r="J551" s="41"/>
      <c r="N551" s="57"/>
      <c r="P551" s="1"/>
      <c r="Q551" s="1"/>
      <c r="R551" s="1"/>
      <c r="S551" s="1"/>
    </row>
    <row r="552" spans="1:19" ht="15.75" customHeight="1">
      <c r="A552" s="1"/>
      <c r="C552" s="2"/>
      <c r="D552" s="6"/>
      <c r="I552" s="17"/>
      <c r="J552" s="41"/>
      <c r="N552" s="57"/>
      <c r="P552" s="1"/>
      <c r="Q552" s="1"/>
      <c r="R552" s="1"/>
      <c r="S552" s="1"/>
    </row>
    <row r="553" spans="1:19" ht="15.75" customHeight="1">
      <c r="A553" s="1"/>
      <c r="C553" s="2"/>
      <c r="D553" s="6"/>
      <c r="I553" s="17"/>
      <c r="J553" s="41"/>
      <c r="N553" s="57"/>
      <c r="P553" s="1"/>
      <c r="Q553" s="1"/>
      <c r="R553" s="1"/>
      <c r="S553" s="1"/>
    </row>
    <row r="554" spans="1:19" ht="15.75" customHeight="1">
      <c r="A554" s="1"/>
      <c r="C554" s="2"/>
      <c r="D554" s="6"/>
      <c r="I554" s="17"/>
      <c r="J554" s="41"/>
      <c r="N554" s="57"/>
      <c r="P554" s="1"/>
      <c r="Q554" s="1"/>
      <c r="R554" s="1"/>
      <c r="S554" s="1"/>
    </row>
    <row r="555" spans="1:19" ht="15.75" customHeight="1">
      <c r="A555" s="1"/>
      <c r="C555" s="2"/>
      <c r="D555" s="6"/>
      <c r="I555" s="17"/>
      <c r="J555" s="41"/>
      <c r="N555" s="57"/>
      <c r="P555" s="1"/>
      <c r="Q555" s="1"/>
      <c r="R555" s="1"/>
      <c r="S555" s="1"/>
    </row>
    <row r="556" spans="1:19" ht="15.75" customHeight="1">
      <c r="A556" s="1"/>
      <c r="C556" s="2"/>
      <c r="D556" s="6"/>
      <c r="I556" s="17"/>
      <c r="J556" s="41"/>
      <c r="N556" s="57"/>
      <c r="P556" s="1"/>
      <c r="Q556" s="1"/>
      <c r="R556" s="1"/>
      <c r="S556" s="1"/>
    </row>
    <row r="557" spans="1:19" ht="15.75" customHeight="1">
      <c r="A557" s="1"/>
      <c r="C557" s="2"/>
      <c r="D557" s="6"/>
      <c r="I557" s="17"/>
      <c r="J557" s="41"/>
      <c r="N557" s="57"/>
      <c r="P557" s="1"/>
      <c r="Q557" s="1"/>
      <c r="R557" s="1"/>
      <c r="S557" s="1"/>
    </row>
    <row r="558" spans="1:19" ht="15.75" customHeight="1">
      <c r="A558" s="1"/>
      <c r="C558" s="2"/>
      <c r="D558" s="6"/>
      <c r="I558" s="17"/>
      <c r="J558" s="41"/>
      <c r="N558" s="57"/>
      <c r="P558" s="1"/>
      <c r="Q558" s="1"/>
      <c r="R558" s="1"/>
      <c r="S558" s="1"/>
    </row>
    <row r="559" spans="1:19" ht="15.75" customHeight="1">
      <c r="A559" s="1"/>
      <c r="C559" s="2"/>
      <c r="D559" s="6"/>
      <c r="I559" s="17"/>
      <c r="J559" s="41"/>
      <c r="N559" s="57"/>
      <c r="P559" s="1"/>
      <c r="Q559" s="1"/>
      <c r="R559" s="1"/>
      <c r="S559" s="1"/>
    </row>
    <row r="560" spans="1:19" ht="15.75" customHeight="1">
      <c r="A560" s="1"/>
      <c r="C560" s="2"/>
      <c r="D560" s="6"/>
      <c r="I560" s="17"/>
      <c r="J560" s="41"/>
      <c r="N560" s="57"/>
      <c r="P560" s="1"/>
      <c r="Q560" s="1"/>
      <c r="R560" s="1"/>
      <c r="S560" s="1"/>
    </row>
    <row r="561" spans="1:19" ht="15.75" customHeight="1">
      <c r="A561" s="1"/>
      <c r="C561" s="2"/>
      <c r="D561" s="6"/>
      <c r="I561" s="17"/>
      <c r="J561" s="41"/>
      <c r="N561" s="57"/>
      <c r="P561" s="1"/>
      <c r="Q561" s="1"/>
      <c r="R561" s="1"/>
      <c r="S561" s="1"/>
    </row>
    <row r="562" spans="1:19" ht="15.75" customHeight="1">
      <c r="A562" s="1"/>
      <c r="C562" s="2"/>
      <c r="D562" s="6"/>
      <c r="I562" s="17"/>
      <c r="J562" s="41"/>
      <c r="N562" s="57"/>
      <c r="P562" s="1"/>
      <c r="Q562" s="1"/>
      <c r="R562" s="1"/>
      <c r="S562" s="1"/>
    </row>
    <row r="563" spans="1:19" ht="15.75" customHeight="1">
      <c r="A563" s="1"/>
      <c r="C563" s="2"/>
      <c r="D563" s="6"/>
      <c r="I563" s="17"/>
      <c r="J563" s="41"/>
      <c r="N563" s="57"/>
      <c r="P563" s="1"/>
      <c r="Q563" s="1"/>
      <c r="R563" s="1"/>
      <c r="S563" s="1"/>
    </row>
    <row r="564" spans="1:19" ht="15.75" customHeight="1">
      <c r="A564" s="1"/>
      <c r="C564" s="2"/>
      <c r="D564" s="6"/>
      <c r="I564" s="17"/>
      <c r="J564" s="41"/>
      <c r="N564" s="57"/>
      <c r="P564" s="1"/>
      <c r="Q564" s="1"/>
      <c r="R564" s="1"/>
      <c r="S564" s="1"/>
    </row>
    <row r="565" spans="1:19" ht="15.75" customHeight="1">
      <c r="A565" s="1"/>
      <c r="C565" s="2"/>
      <c r="D565" s="6"/>
      <c r="I565" s="17"/>
      <c r="J565" s="41"/>
      <c r="N565" s="57"/>
      <c r="P565" s="1"/>
      <c r="Q565" s="1"/>
      <c r="R565" s="1"/>
      <c r="S565" s="1"/>
    </row>
    <row r="566" spans="1:19" ht="15.75" customHeight="1">
      <c r="A566" s="1"/>
      <c r="C566" s="2"/>
      <c r="D566" s="6"/>
      <c r="I566" s="17"/>
      <c r="J566" s="41"/>
      <c r="N566" s="57"/>
      <c r="P566" s="1"/>
      <c r="Q566" s="1"/>
      <c r="R566" s="1"/>
      <c r="S566" s="1"/>
    </row>
    <row r="567" spans="1:19" ht="15.75" customHeight="1">
      <c r="A567" s="1"/>
      <c r="C567" s="2"/>
      <c r="D567" s="6"/>
      <c r="I567" s="17"/>
      <c r="J567" s="41"/>
      <c r="N567" s="57"/>
      <c r="P567" s="1"/>
      <c r="Q567" s="1"/>
      <c r="R567" s="1"/>
      <c r="S567" s="1"/>
    </row>
    <row r="568" spans="1:19" ht="15.75" customHeight="1">
      <c r="A568" s="1"/>
      <c r="C568" s="2"/>
      <c r="D568" s="6"/>
      <c r="I568" s="17"/>
      <c r="J568" s="41"/>
      <c r="N568" s="57"/>
      <c r="P568" s="1"/>
      <c r="Q568" s="1"/>
      <c r="R568" s="1"/>
      <c r="S568" s="1"/>
    </row>
    <row r="569" spans="1:19" ht="15.75" customHeight="1">
      <c r="A569" s="1"/>
      <c r="C569" s="2"/>
      <c r="D569" s="6"/>
      <c r="I569" s="17"/>
      <c r="J569" s="41"/>
      <c r="N569" s="57"/>
      <c r="P569" s="1"/>
      <c r="Q569" s="1"/>
      <c r="R569" s="1"/>
      <c r="S569" s="1"/>
    </row>
    <row r="570" spans="1:19" ht="15.75" customHeight="1">
      <c r="A570" s="1"/>
      <c r="C570" s="2"/>
      <c r="D570" s="6"/>
      <c r="I570" s="17"/>
      <c r="J570" s="41"/>
      <c r="N570" s="57"/>
      <c r="P570" s="1"/>
      <c r="Q570" s="1"/>
      <c r="R570" s="1"/>
      <c r="S570" s="1"/>
    </row>
    <row r="571" spans="1:19" ht="15.75" customHeight="1">
      <c r="A571" s="1"/>
      <c r="C571" s="2"/>
      <c r="D571" s="6"/>
      <c r="I571" s="17"/>
      <c r="J571" s="41"/>
      <c r="N571" s="57"/>
      <c r="P571" s="1"/>
      <c r="Q571" s="1"/>
      <c r="R571" s="1"/>
      <c r="S571" s="1"/>
    </row>
    <row r="572" spans="1:19" ht="15.75" customHeight="1">
      <c r="A572" s="1"/>
      <c r="C572" s="2"/>
      <c r="D572" s="6"/>
      <c r="I572" s="17"/>
      <c r="J572" s="41"/>
      <c r="N572" s="57"/>
      <c r="P572" s="1"/>
      <c r="Q572" s="1"/>
      <c r="R572" s="1"/>
      <c r="S572" s="1"/>
    </row>
    <row r="573" spans="1:19" ht="15.75" customHeight="1">
      <c r="A573" s="1"/>
      <c r="C573" s="2"/>
      <c r="D573" s="6"/>
      <c r="I573" s="17"/>
      <c r="J573" s="41"/>
      <c r="N573" s="57"/>
      <c r="P573" s="1"/>
      <c r="Q573" s="1"/>
      <c r="R573" s="1"/>
      <c r="S573" s="1"/>
    </row>
    <row r="574" spans="1:19" ht="15.75" customHeight="1">
      <c r="A574" s="1"/>
      <c r="C574" s="2"/>
      <c r="D574" s="6"/>
      <c r="I574" s="17"/>
      <c r="J574" s="41"/>
      <c r="N574" s="57"/>
      <c r="P574" s="1"/>
      <c r="Q574" s="1"/>
      <c r="R574" s="1"/>
      <c r="S574" s="1"/>
    </row>
    <row r="575" spans="1:19" ht="15.75" customHeight="1">
      <c r="A575" s="1"/>
      <c r="C575" s="2"/>
      <c r="D575" s="6"/>
      <c r="I575" s="17"/>
      <c r="J575" s="41"/>
      <c r="N575" s="57"/>
      <c r="P575" s="1"/>
      <c r="Q575" s="1"/>
      <c r="R575" s="1"/>
      <c r="S575" s="1"/>
    </row>
    <row r="576" spans="1:19" ht="15.75" customHeight="1">
      <c r="A576" s="1"/>
      <c r="C576" s="2"/>
      <c r="D576" s="6"/>
      <c r="I576" s="17"/>
      <c r="J576" s="41"/>
      <c r="N576" s="57"/>
      <c r="P576" s="1"/>
      <c r="Q576" s="1"/>
      <c r="R576" s="1"/>
      <c r="S576" s="1"/>
    </row>
    <row r="577" spans="1:19" ht="15.75" customHeight="1">
      <c r="A577" s="1"/>
      <c r="C577" s="2"/>
      <c r="D577" s="6"/>
      <c r="I577" s="17"/>
      <c r="J577" s="41"/>
      <c r="N577" s="57"/>
      <c r="P577" s="1"/>
      <c r="Q577" s="1"/>
      <c r="R577" s="1"/>
      <c r="S577" s="1"/>
    </row>
    <row r="578" spans="1:19" ht="15.75" customHeight="1">
      <c r="A578" s="1"/>
      <c r="C578" s="2"/>
      <c r="D578" s="6"/>
      <c r="I578" s="17"/>
      <c r="J578" s="41"/>
      <c r="N578" s="57"/>
      <c r="P578" s="1"/>
      <c r="Q578" s="1"/>
      <c r="R578" s="1"/>
      <c r="S578" s="1"/>
    </row>
    <row r="579" spans="1:19" ht="15.75" customHeight="1">
      <c r="A579" s="1"/>
      <c r="C579" s="2"/>
      <c r="D579" s="6"/>
      <c r="I579" s="17"/>
      <c r="J579" s="41"/>
      <c r="N579" s="57"/>
      <c r="P579" s="1"/>
      <c r="Q579" s="1"/>
      <c r="R579" s="1"/>
      <c r="S579" s="1"/>
    </row>
    <row r="580" spans="1:19" ht="15.75" customHeight="1">
      <c r="A580" s="1"/>
      <c r="C580" s="2"/>
      <c r="D580" s="6"/>
      <c r="I580" s="17"/>
      <c r="J580" s="41"/>
      <c r="N580" s="57"/>
      <c r="P580" s="1"/>
      <c r="Q580" s="1"/>
      <c r="R580" s="1"/>
      <c r="S580" s="1"/>
    </row>
    <row r="581" spans="1:19" ht="15.75" customHeight="1">
      <c r="A581" s="1"/>
      <c r="C581" s="2"/>
      <c r="D581" s="6"/>
      <c r="I581" s="17"/>
      <c r="J581" s="41"/>
      <c r="N581" s="57"/>
      <c r="P581" s="1"/>
      <c r="Q581" s="1"/>
      <c r="R581" s="1"/>
      <c r="S581" s="1"/>
    </row>
    <row r="582" spans="1:19" ht="15.75" customHeight="1">
      <c r="A582" s="1"/>
      <c r="C582" s="2"/>
      <c r="D582" s="6"/>
      <c r="I582" s="17"/>
      <c r="J582" s="41"/>
      <c r="N582" s="57"/>
      <c r="P582" s="1"/>
      <c r="Q582" s="1"/>
      <c r="R582" s="1"/>
      <c r="S582" s="1"/>
    </row>
    <row r="583" spans="1:19" ht="15.75" customHeight="1">
      <c r="A583" s="1"/>
      <c r="C583" s="2"/>
      <c r="D583" s="6"/>
      <c r="I583" s="17"/>
      <c r="J583" s="41"/>
      <c r="N583" s="57"/>
      <c r="P583" s="1"/>
      <c r="Q583" s="1"/>
      <c r="R583" s="1"/>
      <c r="S583" s="1"/>
    </row>
    <row r="584" spans="1:19" ht="15.75" customHeight="1">
      <c r="A584" s="1"/>
      <c r="C584" s="2"/>
      <c r="D584" s="6"/>
      <c r="I584" s="17"/>
      <c r="J584" s="41"/>
      <c r="N584" s="57"/>
      <c r="P584" s="1"/>
      <c r="Q584" s="1"/>
      <c r="R584" s="1"/>
      <c r="S584" s="1"/>
    </row>
    <row r="585" spans="1:19" ht="15.75" customHeight="1">
      <c r="A585" s="1"/>
      <c r="C585" s="2"/>
      <c r="D585" s="6"/>
      <c r="I585" s="17"/>
      <c r="J585" s="41"/>
      <c r="N585" s="57"/>
      <c r="P585" s="1"/>
      <c r="Q585" s="1"/>
      <c r="R585" s="1"/>
      <c r="S585" s="1"/>
    </row>
    <row r="586" spans="1:19" ht="15.75" customHeight="1">
      <c r="A586" s="1"/>
      <c r="C586" s="2"/>
      <c r="D586" s="6"/>
      <c r="I586" s="17"/>
      <c r="J586" s="41"/>
      <c r="N586" s="57"/>
      <c r="P586" s="1"/>
      <c r="Q586" s="1"/>
      <c r="R586" s="1"/>
      <c r="S586" s="1"/>
    </row>
    <row r="587" spans="1:19" ht="15.75" customHeight="1">
      <c r="A587" s="1"/>
      <c r="C587" s="2"/>
      <c r="D587" s="6"/>
      <c r="I587" s="17"/>
      <c r="J587" s="41"/>
      <c r="N587" s="57"/>
      <c r="P587" s="1"/>
      <c r="Q587" s="1"/>
      <c r="R587" s="1"/>
      <c r="S587" s="1"/>
    </row>
    <row r="588" spans="1:19" ht="15.75" customHeight="1">
      <c r="A588" s="1"/>
      <c r="C588" s="2"/>
      <c r="D588" s="6"/>
      <c r="I588" s="17"/>
      <c r="J588" s="41"/>
      <c r="N588" s="57"/>
      <c r="P588" s="1"/>
      <c r="Q588" s="1"/>
      <c r="R588" s="1"/>
      <c r="S588" s="1"/>
    </row>
    <row r="589" spans="1:19" ht="15.75" customHeight="1">
      <c r="A589" s="1"/>
      <c r="C589" s="2"/>
      <c r="D589" s="6"/>
      <c r="I589" s="17"/>
      <c r="J589" s="41"/>
      <c r="N589" s="57"/>
      <c r="P589" s="1"/>
      <c r="Q589" s="1"/>
      <c r="R589" s="1"/>
      <c r="S589" s="1"/>
    </row>
    <row r="590" spans="1:19" ht="15.75" customHeight="1">
      <c r="A590" s="1"/>
      <c r="C590" s="2"/>
      <c r="D590" s="6"/>
      <c r="I590" s="17"/>
      <c r="J590" s="41"/>
      <c r="N590" s="57"/>
      <c r="P590" s="1"/>
      <c r="Q590" s="1"/>
      <c r="R590" s="1"/>
      <c r="S590" s="1"/>
    </row>
    <row r="591" spans="1:19" ht="15.75" customHeight="1">
      <c r="A591" s="1"/>
      <c r="C591" s="2"/>
      <c r="D591" s="6"/>
      <c r="I591" s="17"/>
      <c r="J591" s="41"/>
      <c r="N591" s="57"/>
      <c r="P591" s="1"/>
      <c r="Q591" s="1"/>
      <c r="R591" s="1"/>
      <c r="S591" s="1"/>
    </row>
    <row r="592" spans="1:19" ht="15.75" customHeight="1">
      <c r="A592" s="1"/>
      <c r="C592" s="2"/>
      <c r="D592" s="6"/>
      <c r="I592" s="17"/>
      <c r="J592" s="41"/>
      <c r="N592" s="57"/>
      <c r="P592" s="1"/>
      <c r="Q592" s="1"/>
      <c r="R592" s="1"/>
      <c r="S592" s="1"/>
    </row>
    <row r="593" spans="1:19" ht="15.75" customHeight="1">
      <c r="A593" s="1"/>
      <c r="C593" s="2"/>
      <c r="D593" s="6"/>
      <c r="I593" s="17"/>
      <c r="J593" s="41"/>
      <c r="N593" s="57"/>
      <c r="P593" s="1"/>
      <c r="Q593" s="1"/>
      <c r="R593" s="1"/>
      <c r="S593" s="1"/>
    </row>
    <row r="594" spans="1:19" ht="15.75" customHeight="1">
      <c r="A594" s="1"/>
      <c r="C594" s="2"/>
      <c r="D594" s="6"/>
      <c r="I594" s="17"/>
      <c r="J594" s="41"/>
      <c r="N594" s="57"/>
      <c r="P594" s="1"/>
      <c r="Q594" s="1"/>
      <c r="R594" s="1"/>
      <c r="S594" s="1"/>
    </row>
    <row r="595" spans="1:19" ht="15.75" customHeight="1">
      <c r="A595" s="1"/>
      <c r="C595" s="2"/>
      <c r="D595" s="6"/>
      <c r="I595" s="17"/>
      <c r="J595" s="41"/>
      <c r="N595" s="57"/>
      <c r="P595" s="1"/>
      <c r="Q595" s="1"/>
      <c r="R595" s="1"/>
      <c r="S595" s="1"/>
    </row>
    <row r="596" spans="1:19" ht="15.75" customHeight="1">
      <c r="A596" s="1"/>
      <c r="C596" s="2"/>
      <c r="D596" s="6"/>
      <c r="I596" s="17"/>
      <c r="J596" s="41"/>
      <c r="N596" s="57"/>
      <c r="P596" s="1"/>
      <c r="Q596" s="1"/>
      <c r="R596" s="1"/>
      <c r="S596" s="1"/>
    </row>
    <row r="597" spans="1:19" ht="15.75" customHeight="1">
      <c r="A597" s="1"/>
      <c r="C597" s="2"/>
      <c r="D597" s="6"/>
      <c r="I597" s="17"/>
      <c r="J597" s="41"/>
      <c r="N597" s="57"/>
      <c r="P597" s="1"/>
      <c r="Q597" s="1"/>
      <c r="R597" s="1"/>
      <c r="S597" s="1"/>
    </row>
    <row r="598" spans="1:19" ht="15.75" customHeight="1">
      <c r="A598" s="1"/>
      <c r="C598" s="2"/>
      <c r="D598" s="6"/>
      <c r="I598" s="17"/>
      <c r="J598" s="41"/>
      <c r="N598" s="57"/>
      <c r="P598" s="1"/>
      <c r="Q598" s="1"/>
      <c r="R598" s="1"/>
      <c r="S598" s="1"/>
    </row>
    <row r="599" spans="1:19" ht="15.75" customHeight="1">
      <c r="A599" s="1"/>
      <c r="C599" s="2"/>
      <c r="D599" s="6"/>
      <c r="I599" s="17"/>
      <c r="J599" s="41"/>
      <c r="N599" s="57"/>
      <c r="P599" s="1"/>
      <c r="Q599" s="1"/>
      <c r="R599" s="1"/>
      <c r="S599" s="1"/>
    </row>
    <row r="600" spans="1:19" ht="15.75" customHeight="1">
      <c r="A600" s="1"/>
      <c r="C600" s="2"/>
      <c r="D600" s="6"/>
      <c r="I600" s="17"/>
      <c r="J600" s="41"/>
      <c r="N600" s="57"/>
      <c r="P600" s="1"/>
      <c r="Q600" s="1"/>
      <c r="R600" s="1"/>
      <c r="S600" s="1"/>
    </row>
    <row r="601" spans="1:19" ht="15.75" customHeight="1">
      <c r="A601" s="1"/>
      <c r="C601" s="2"/>
      <c r="D601" s="6"/>
      <c r="I601" s="17"/>
      <c r="J601" s="41"/>
      <c r="N601" s="57"/>
      <c r="P601" s="1"/>
      <c r="Q601" s="1"/>
      <c r="R601" s="1"/>
      <c r="S601" s="1"/>
    </row>
    <row r="602" spans="1:19" ht="15.75" customHeight="1">
      <c r="A602" s="1"/>
      <c r="C602" s="2"/>
      <c r="D602" s="6"/>
      <c r="I602" s="17"/>
      <c r="J602" s="41"/>
      <c r="N602" s="57"/>
      <c r="P602" s="1"/>
      <c r="Q602" s="1"/>
      <c r="R602" s="1"/>
      <c r="S602" s="1"/>
    </row>
    <row r="603" spans="1:19" ht="15.75" customHeight="1">
      <c r="A603" s="1"/>
      <c r="C603" s="2"/>
      <c r="D603" s="6"/>
      <c r="I603" s="17"/>
      <c r="J603" s="41"/>
      <c r="N603" s="57"/>
      <c r="P603" s="1"/>
      <c r="Q603" s="1"/>
      <c r="R603" s="1"/>
      <c r="S603" s="1"/>
    </row>
    <row r="604" spans="1:19" ht="15.75" customHeight="1">
      <c r="A604" s="1"/>
      <c r="C604" s="2"/>
      <c r="D604" s="6"/>
      <c r="I604" s="17"/>
      <c r="J604" s="41"/>
      <c r="N604" s="57"/>
      <c r="P604" s="1"/>
      <c r="Q604" s="1"/>
      <c r="R604" s="1"/>
      <c r="S604" s="1"/>
    </row>
    <row r="605" spans="1:19" ht="15.75" customHeight="1">
      <c r="A605" s="1"/>
      <c r="C605" s="2"/>
      <c r="D605" s="6"/>
      <c r="I605" s="17"/>
      <c r="J605" s="41"/>
      <c r="N605" s="57"/>
      <c r="P605" s="1"/>
      <c r="Q605" s="1"/>
      <c r="R605" s="1"/>
      <c r="S605" s="1"/>
    </row>
    <row r="606" spans="1:19" ht="15.75" customHeight="1">
      <c r="A606" s="1"/>
      <c r="C606" s="2"/>
      <c r="D606" s="6"/>
      <c r="I606" s="17"/>
      <c r="J606" s="41"/>
      <c r="N606" s="57"/>
      <c r="P606" s="1"/>
      <c r="Q606" s="1"/>
      <c r="R606" s="1"/>
      <c r="S606" s="1"/>
    </row>
    <row r="607" spans="1:19" ht="15.75" customHeight="1">
      <c r="A607" s="1"/>
      <c r="C607" s="2"/>
      <c r="D607" s="6"/>
      <c r="I607" s="17"/>
      <c r="J607" s="41"/>
      <c r="N607" s="57"/>
      <c r="P607" s="1"/>
      <c r="Q607" s="1"/>
      <c r="R607" s="1"/>
      <c r="S607" s="1"/>
    </row>
    <row r="608" spans="1:19" ht="15.75" customHeight="1">
      <c r="A608" s="1"/>
      <c r="C608" s="2"/>
      <c r="D608" s="6"/>
      <c r="I608" s="17"/>
      <c r="J608" s="41"/>
      <c r="N608" s="57"/>
      <c r="P608" s="1"/>
      <c r="Q608" s="1"/>
      <c r="R608" s="1"/>
      <c r="S608" s="1"/>
    </row>
    <row r="609" spans="1:19" ht="15.75" customHeight="1">
      <c r="A609" s="1"/>
      <c r="C609" s="2"/>
      <c r="D609" s="6"/>
      <c r="I609" s="17"/>
      <c r="J609" s="41"/>
      <c r="N609" s="57"/>
      <c r="P609" s="1"/>
      <c r="Q609" s="1"/>
      <c r="R609" s="1"/>
      <c r="S609" s="1"/>
    </row>
    <row r="610" spans="1:19" ht="15.75" customHeight="1">
      <c r="A610" s="1"/>
      <c r="C610" s="2"/>
      <c r="D610" s="6"/>
      <c r="I610" s="17"/>
      <c r="J610" s="41"/>
      <c r="N610" s="57"/>
      <c r="P610" s="1"/>
      <c r="Q610" s="1"/>
      <c r="R610" s="1"/>
      <c r="S610" s="1"/>
    </row>
    <row r="611" spans="1:19" ht="15.75" customHeight="1">
      <c r="A611" s="1"/>
      <c r="C611" s="2"/>
      <c r="D611" s="6"/>
      <c r="I611" s="17"/>
      <c r="J611" s="41"/>
      <c r="N611" s="57"/>
      <c r="P611" s="1"/>
      <c r="Q611" s="1"/>
      <c r="R611" s="1"/>
      <c r="S611" s="1"/>
    </row>
    <row r="612" spans="1:19" ht="15.75" customHeight="1">
      <c r="A612" s="1"/>
      <c r="C612" s="2"/>
      <c r="D612" s="6"/>
      <c r="I612" s="17"/>
      <c r="J612" s="41"/>
      <c r="N612" s="57"/>
      <c r="P612" s="1"/>
      <c r="Q612" s="1"/>
      <c r="R612" s="1"/>
      <c r="S612" s="1"/>
    </row>
    <row r="613" spans="1:19" ht="15.75" customHeight="1">
      <c r="A613" s="1"/>
      <c r="C613" s="2"/>
      <c r="D613" s="6"/>
      <c r="I613" s="17"/>
      <c r="J613" s="41"/>
      <c r="N613" s="57"/>
      <c r="P613" s="1"/>
      <c r="Q613" s="1"/>
      <c r="R613" s="1"/>
      <c r="S613" s="1"/>
    </row>
    <row r="614" spans="1:19" ht="15.75" customHeight="1">
      <c r="A614" s="1"/>
      <c r="C614" s="2"/>
      <c r="D614" s="6"/>
      <c r="I614" s="17"/>
      <c r="J614" s="41"/>
      <c r="N614" s="57"/>
      <c r="P614" s="1"/>
      <c r="Q614" s="1"/>
      <c r="R614" s="1"/>
      <c r="S614" s="1"/>
    </row>
    <row r="615" spans="1:19" ht="15.75" customHeight="1">
      <c r="A615" s="1"/>
      <c r="C615" s="2"/>
      <c r="D615" s="6"/>
      <c r="I615" s="17"/>
      <c r="J615" s="41"/>
      <c r="N615" s="57"/>
      <c r="P615" s="1"/>
      <c r="Q615" s="1"/>
      <c r="R615" s="1"/>
      <c r="S615" s="1"/>
    </row>
    <row r="616" spans="1:19" ht="15.75" customHeight="1">
      <c r="A616" s="1"/>
      <c r="C616" s="2"/>
      <c r="D616" s="6"/>
      <c r="I616" s="17"/>
      <c r="J616" s="41"/>
      <c r="N616" s="57"/>
      <c r="P616" s="1"/>
      <c r="Q616" s="1"/>
      <c r="R616" s="1"/>
      <c r="S616" s="1"/>
    </row>
    <row r="617" spans="1:19" ht="15.75" customHeight="1">
      <c r="A617" s="1"/>
      <c r="C617" s="2"/>
      <c r="D617" s="6"/>
      <c r="I617" s="17"/>
      <c r="J617" s="41"/>
      <c r="N617" s="57"/>
      <c r="P617" s="1"/>
      <c r="Q617" s="1"/>
      <c r="R617" s="1"/>
      <c r="S617" s="1"/>
    </row>
    <row r="618" spans="1:19" ht="15.75" customHeight="1">
      <c r="A618" s="1"/>
      <c r="C618" s="2"/>
      <c r="D618" s="6"/>
      <c r="I618" s="17"/>
      <c r="J618" s="41"/>
      <c r="N618" s="57"/>
      <c r="P618" s="1"/>
      <c r="Q618" s="1"/>
      <c r="R618" s="1"/>
      <c r="S618" s="1"/>
    </row>
    <row r="619" spans="1:19" ht="15.75" customHeight="1">
      <c r="A619" s="1"/>
      <c r="C619" s="2"/>
      <c r="D619" s="6"/>
      <c r="I619" s="17"/>
      <c r="J619" s="41"/>
      <c r="N619" s="57"/>
      <c r="P619" s="1"/>
      <c r="Q619" s="1"/>
      <c r="R619" s="1"/>
      <c r="S619" s="1"/>
    </row>
    <row r="620" spans="1:19" ht="15.75" customHeight="1">
      <c r="A620" s="1"/>
      <c r="C620" s="2"/>
      <c r="D620" s="6"/>
      <c r="I620" s="17"/>
      <c r="J620" s="41"/>
      <c r="N620" s="57"/>
      <c r="P620" s="1"/>
      <c r="Q620" s="1"/>
      <c r="R620" s="1"/>
      <c r="S620" s="1"/>
    </row>
    <row r="621" spans="1:19" ht="15.75" customHeight="1">
      <c r="A621" s="1"/>
      <c r="C621" s="2"/>
      <c r="D621" s="6"/>
      <c r="I621" s="17"/>
      <c r="J621" s="41"/>
      <c r="N621" s="57"/>
      <c r="P621" s="1"/>
      <c r="Q621" s="1"/>
      <c r="R621" s="1"/>
      <c r="S621" s="1"/>
    </row>
    <row r="622" spans="1:19" ht="15.75" customHeight="1">
      <c r="A622" s="1"/>
      <c r="C622" s="2"/>
      <c r="D622" s="6"/>
      <c r="I622" s="17"/>
      <c r="J622" s="41"/>
      <c r="N622" s="57"/>
      <c r="P622" s="1"/>
      <c r="Q622" s="1"/>
      <c r="R622" s="1"/>
      <c r="S622" s="1"/>
    </row>
    <row r="623" spans="1:19" ht="15.75" customHeight="1">
      <c r="A623" s="1"/>
      <c r="C623" s="2"/>
      <c r="D623" s="6"/>
      <c r="I623" s="17"/>
      <c r="J623" s="41"/>
      <c r="N623" s="57"/>
      <c r="P623" s="1"/>
      <c r="Q623" s="1"/>
      <c r="R623" s="1"/>
      <c r="S623" s="1"/>
    </row>
    <row r="624" spans="1:19" ht="15.75" customHeight="1">
      <c r="A624" s="1"/>
      <c r="C624" s="2"/>
      <c r="D624" s="6"/>
      <c r="I624" s="17"/>
      <c r="J624" s="41"/>
      <c r="N624" s="57"/>
      <c r="P624" s="1"/>
      <c r="Q624" s="1"/>
      <c r="R624" s="1"/>
      <c r="S624" s="1"/>
    </row>
    <row r="625" spans="1:19" ht="15.75" customHeight="1">
      <c r="A625" s="1"/>
      <c r="C625" s="2"/>
      <c r="D625" s="6"/>
      <c r="I625" s="17"/>
      <c r="J625" s="41"/>
      <c r="N625" s="57"/>
      <c r="P625" s="1"/>
      <c r="Q625" s="1"/>
      <c r="R625" s="1"/>
      <c r="S625" s="1"/>
    </row>
    <row r="626" spans="1:19" ht="15.75" customHeight="1">
      <c r="A626" s="1"/>
      <c r="C626" s="2"/>
      <c r="D626" s="6"/>
      <c r="I626" s="17"/>
      <c r="J626" s="41"/>
      <c r="N626" s="57"/>
      <c r="P626" s="1"/>
      <c r="Q626" s="1"/>
      <c r="R626" s="1"/>
      <c r="S626" s="1"/>
    </row>
    <row r="627" spans="1:19" ht="15.75" customHeight="1">
      <c r="A627" s="1"/>
      <c r="C627" s="2"/>
      <c r="D627" s="6"/>
      <c r="I627" s="17"/>
      <c r="J627" s="41"/>
      <c r="N627" s="57"/>
      <c r="P627" s="1"/>
      <c r="Q627" s="1"/>
      <c r="R627" s="1"/>
      <c r="S627" s="1"/>
    </row>
    <row r="628" spans="1:19" ht="15.75" customHeight="1">
      <c r="A628" s="1"/>
      <c r="C628" s="2"/>
      <c r="D628" s="6"/>
      <c r="I628" s="17"/>
      <c r="J628" s="41"/>
      <c r="N628" s="57"/>
      <c r="P628" s="1"/>
      <c r="Q628" s="1"/>
      <c r="R628" s="1"/>
      <c r="S628" s="1"/>
    </row>
    <row r="629" spans="1:19" ht="15.75" customHeight="1">
      <c r="A629" s="1"/>
      <c r="C629" s="2"/>
      <c r="D629" s="6"/>
      <c r="I629" s="17"/>
      <c r="J629" s="41"/>
      <c r="N629" s="57"/>
      <c r="P629" s="1"/>
      <c r="Q629" s="1"/>
      <c r="R629" s="1"/>
      <c r="S629" s="1"/>
    </row>
    <row r="630" spans="1:19" ht="15.75" customHeight="1">
      <c r="A630" s="1"/>
      <c r="C630" s="2"/>
      <c r="D630" s="6"/>
      <c r="I630" s="17"/>
      <c r="J630" s="41"/>
      <c r="N630" s="57"/>
      <c r="P630" s="1"/>
      <c r="Q630" s="1"/>
      <c r="R630" s="1"/>
      <c r="S630" s="1"/>
    </row>
    <row r="631" spans="1:19" ht="15.75" customHeight="1">
      <c r="A631" s="1"/>
      <c r="C631" s="2"/>
      <c r="D631" s="6"/>
      <c r="I631" s="17"/>
      <c r="J631" s="41"/>
      <c r="N631" s="57"/>
      <c r="P631" s="1"/>
      <c r="Q631" s="1"/>
      <c r="R631" s="1"/>
      <c r="S631" s="1"/>
    </row>
    <row r="632" spans="1:19" ht="15.75" customHeight="1">
      <c r="A632" s="1"/>
      <c r="C632" s="2"/>
      <c r="D632" s="6"/>
      <c r="I632" s="17"/>
      <c r="J632" s="41"/>
      <c r="N632" s="57"/>
      <c r="P632" s="1"/>
      <c r="Q632" s="1"/>
      <c r="R632" s="1"/>
      <c r="S632" s="1"/>
    </row>
    <row r="633" spans="1:19" ht="15.75" customHeight="1">
      <c r="A633" s="1"/>
      <c r="C633" s="2"/>
      <c r="D633" s="6"/>
      <c r="I633" s="17"/>
      <c r="J633" s="41"/>
      <c r="N633" s="57"/>
      <c r="P633" s="1"/>
      <c r="Q633" s="1"/>
      <c r="R633" s="1"/>
      <c r="S633" s="1"/>
    </row>
    <row r="634" spans="1:19" ht="15.75" customHeight="1">
      <c r="A634" s="1"/>
      <c r="C634" s="2"/>
      <c r="D634" s="6"/>
      <c r="I634" s="17"/>
      <c r="J634" s="41"/>
      <c r="N634" s="57"/>
      <c r="P634" s="1"/>
      <c r="Q634" s="1"/>
      <c r="R634" s="1"/>
      <c r="S634" s="1"/>
    </row>
    <row r="635" spans="1:19" ht="15.75" customHeight="1">
      <c r="A635" s="1"/>
      <c r="C635" s="2"/>
      <c r="D635" s="6"/>
      <c r="I635" s="17"/>
      <c r="J635" s="41"/>
      <c r="N635" s="57"/>
      <c r="P635" s="1"/>
      <c r="Q635" s="1"/>
      <c r="R635" s="1"/>
      <c r="S635" s="1"/>
    </row>
    <row r="636" spans="1:19" ht="15.75" customHeight="1">
      <c r="A636" s="1"/>
      <c r="C636" s="2"/>
      <c r="D636" s="6"/>
      <c r="I636" s="17"/>
      <c r="J636" s="41"/>
      <c r="N636" s="57"/>
      <c r="P636" s="1"/>
      <c r="Q636" s="1"/>
      <c r="R636" s="1"/>
      <c r="S636" s="1"/>
    </row>
    <row r="637" spans="1:19" ht="15.75" customHeight="1">
      <c r="A637" s="1"/>
      <c r="C637" s="2"/>
      <c r="D637" s="6"/>
      <c r="I637" s="17"/>
      <c r="J637" s="41"/>
      <c r="N637" s="57"/>
      <c r="P637" s="1"/>
      <c r="Q637" s="1"/>
      <c r="R637" s="1"/>
      <c r="S637" s="1"/>
    </row>
    <row r="638" spans="1:19" ht="15.75" customHeight="1">
      <c r="A638" s="1"/>
      <c r="C638" s="2"/>
      <c r="D638" s="6"/>
      <c r="I638" s="17"/>
      <c r="J638" s="41"/>
      <c r="N638" s="57"/>
      <c r="P638" s="1"/>
      <c r="Q638" s="1"/>
      <c r="R638" s="1"/>
      <c r="S638" s="1"/>
    </row>
    <row r="639" spans="1:19" ht="15.75" customHeight="1">
      <c r="A639" s="1"/>
      <c r="C639" s="2"/>
      <c r="D639" s="6"/>
      <c r="I639" s="17"/>
      <c r="J639" s="41"/>
      <c r="N639" s="57"/>
      <c r="P639" s="1"/>
      <c r="Q639" s="1"/>
      <c r="R639" s="1"/>
      <c r="S639" s="1"/>
    </row>
    <row r="640" spans="1:19" ht="15.75" customHeight="1">
      <c r="A640" s="1"/>
      <c r="C640" s="2"/>
      <c r="D640" s="6"/>
      <c r="I640" s="17"/>
      <c r="J640" s="41"/>
      <c r="N640" s="57"/>
      <c r="P640" s="1"/>
      <c r="Q640" s="1"/>
      <c r="R640" s="1"/>
      <c r="S640" s="1"/>
    </row>
    <row r="641" spans="1:19" ht="15.75" customHeight="1">
      <c r="A641" s="1"/>
      <c r="C641" s="2"/>
      <c r="D641" s="6"/>
      <c r="I641" s="17"/>
      <c r="J641" s="41"/>
      <c r="N641" s="57"/>
      <c r="P641" s="1"/>
      <c r="Q641" s="1"/>
      <c r="R641" s="1"/>
      <c r="S641" s="1"/>
    </row>
    <row r="642" spans="1:19" ht="15.75" customHeight="1">
      <c r="A642" s="1"/>
      <c r="C642" s="2"/>
      <c r="D642" s="6"/>
      <c r="I642" s="17"/>
      <c r="J642" s="41"/>
      <c r="N642" s="57"/>
      <c r="P642" s="1"/>
      <c r="Q642" s="1"/>
      <c r="R642" s="1"/>
      <c r="S642" s="1"/>
    </row>
    <row r="643" spans="1:19" ht="15.75" customHeight="1">
      <c r="A643" s="1"/>
      <c r="C643" s="2"/>
      <c r="D643" s="6"/>
      <c r="I643" s="17"/>
      <c r="J643" s="41"/>
      <c r="N643" s="57"/>
      <c r="P643" s="1"/>
      <c r="Q643" s="1"/>
      <c r="R643" s="1"/>
      <c r="S643" s="1"/>
    </row>
    <row r="644" spans="1:19" ht="15.75" customHeight="1">
      <c r="A644" s="1"/>
      <c r="C644" s="2"/>
      <c r="D644" s="6"/>
      <c r="I644" s="17"/>
      <c r="J644" s="41"/>
      <c r="N644" s="57"/>
      <c r="P644" s="1"/>
      <c r="Q644" s="1"/>
      <c r="R644" s="1"/>
      <c r="S644" s="1"/>
    </row>
    <row r="645" spans="1:19" ht="15.75" customHeight="1">
      <c r="A645" s="1"/>
      <c r="C645" s="2"/>
      <c r="D645" s="6"/>
      <c r="I645" s="17"/>
      <c r="J645" s="41"/>
      <c r="N645" s="57"/>
      <c r="P645" s="1"/>
      <c r="Q645" s="1"/>
      <c r="R645" s="1"/>
      <c r="S645" s="1"/>
    </row>
    <row r="646" spans="1:19" ht="15.75" customHeight="1">
      <c r="A646" s="1"/>
      <c r="C646" s="2"/>
      <c r="D646" s="6"/>
      <c r="I646" s="17"/>
      <c r="J646" s="41"/>
      <c r="N646" s="57"/>
      <c r="P646" s="1"/>
      <c r="Q646" s="1"/>
      <c r="R646" s="1"/>
      <c r="S646" s="1"/>
    </row>
    <row r="647" spans="1:19" ht="15.75" customHeight="1">
      <c r="A647" s="1"/>
      <c r="C647" s="2"/>
      <c r="D647" s="6"/>
      <c r="I647" s="17"/>
      <c r="J647" s="41"/>
      <c r="N647" s="57"/>
      <c r="P647" s="1"/>
      <c r="Q647" s="1"/>
      <c r="R647" s="1"/>
      <c r="S647" s="1"/>
    </row>
    <row r="648" spans="1:19" ht="15.75" customHeight="1">
      <c r="A648" s="1"/>
      <c r="C648" s="2"/>
      <c r="D648" s="6"/>
      <c r="I648" s="17"/>
      <c r="J648" s="41"/>
      <c r="N648" s="57"/>
      <c r="P648" s="1"/>
      <c r="Q648" s="1"/>
      <c r="R648" s="1"/>
      <c r="S648" s="1"/>
    </row>
    <row r="649" spans="1:19" ht="15.75" customHeight="1">
      <c r="A649" s="1"/>
      <c r="C649" s="2"/>
      <c r="D649" s="6"/>
      <c r="I649" s="17"/>
      <c r="J649" s="41"/>
      <c r="N649" s="57"/>
      <c r="P649" s="1"/>
      <c r="Q649" s="1"/>
      <c r="R649" s="1"/>
      <c r="S649" s="1"/>
    </row>
    <row r="650" spans="1:19" ht="15.75" customHeight="1">
      <c r="A650" s="1"/>
      <c r="C650" s="2"/>
      <c r="D650" s="6"/>
      <c r="I650" s="17"/>
      <c r="J650" s="41"/>
      <c r="N650" s="57"/>
      <c r="P650" s="1"/>
      <c r="Q650" s="1"/>
      <c r="R650" s="1"/>
      <c r="S650" s="1"/>
    </row>
    <row r="651" spans="1:19" ht="15.75" customHeight="1">
      <c r="A651" s="1"/>
      <c r="C651" s="2"/>
      <c r="D651" s="6"/>
      <c r="I651" s="17"/>
      <c r="J651" s="41"/>
      <c r="N651" s="57"/>
      <c r="P651" s="1"/>
      <c r="Q651" s="1"/>
      <c r="R651" s="1"/>
      <c r="S651" s="1"/>
    </row>
    <row r="652" spans="1:19" ht="15.75" customHeight="1">
      <c r="A652" s="1"/>
      <c r="C652" s="2"/>
      <c r="D652" s="6"/>
      <c r="I652" s="17"/>
      <c r="J652" s="41"/>
      <c r="N652" s="57"/>
      <c r="P652" s="1"/>
      <c r="Q652" s="1"/>
      <c r="R652" s="1"/>
      <c r="S652" s="1"/>
    </row>
    <row r="653" spans="1:19" ht="15.75" customHeight="1">
      <c r="A653" s="1"/>
      <c r="C653" s="2"/>
      <c r="D653" s="6"/>
      <c r="I653" s="17"/>
      <c r="J653" s="41"/>
      <c r="N653" s="57"/>
      <c r="P653" s="1"/>
      <c r="Q653" s="1"/>
      <c r="R653" s="1"/>
      <c r="S653" s="1"/>
    </row>
    <row r="654" spans="1:19" ht="15.75" customHeight="1">
      <c r="A654" s="1"/>
      <c r="C654" s="2"/>
      <c r="D654" s="6"/>
      <c r="I654" s="17"/>
      <c r="J654" s="41"/>
      <c r="N654" s="57"/>
      <c r="P654" s="1"/>
      <c r="Q654" s="1"/>
      <c r="R654" s="1"/>
      <c r="S654" s="1"/>
    </row>
    <row r="655" spans="1:19" ht="15.75" customHeight="1">
      <c r="A655" s="1"/>
      <c r="C655" s="2"/>
      <c r="D655" s="6"/>
      <c r="I655" s="17"/>
      <c r="J655" s="41"/>
      <c r="N655" s="57"/>
      <c r="P655" s="1"/>
      <c r="Q655" s="1"/>
      <c r="R655" s="1"/>
      <c r="S655" s="1"/>
    </row>
    <row r="656" spans="1:19" ht="15.75" customHeight="1">
      <c r="A656" s="1"/>
      <c r="C656" s="2"/>
      <c r="D656" s="6"/>
      <c r="I656" s="17"/>
      <c r="J656" s="41"/>
      <c r="N656" s="57"/>
      <c r="P656" s="1"/>
      <c r="Q656" s="1"/>
      <c r="R656" s="1"/>
      <c r="S656" s="1"/>
    </row>
    <row r="657" spans="1:19" ht="15.75" customHeight="1">
      <c r="A657" s="1"/>
      <c r="C657" s="2"/>
      <c r="D657" s="6"/>
      <c r="I657" s="17"/>
      <c r="J657" s="41"/>
      <c r="N657" s="57"/>
      <c r="P657" s="1"/>
      <c r="Q657" s="1"/>
      <c r="R657" s="1"/>
      <c r="S657" s="1"/>
    </row>
    <row r="658" spans="1:19" ht="15.75" customHeight="1">
      <c r="A658" s="1"/>
      <c r="C658" s="2"/>
      <c r="D658" s="6"/>
      <c r="I658" s="17"/>
      <c r="J658" s="41"/>
      <c r="N658" s="57"/>
      <c r="P658" s="1"/>
      <c r="Q658" s="1"/>
      <c r="R658" s="1"/>
      <c r="S658" s="1"/>
    </row>
    <row r="659" spans="1:19" ht="15.75" customHeight="1">
      <c r="A659" s="1"/>
      <c r="C659" s="2"/>
      <c r="D659" s="6"/>
      <c r="I659" s="17"/>
      <c r="J659" s="41"/>
      <c r="N659" s="57"/>
      <c r="P659" s="1"/>
      <c r="Q659" s="1"/>
      <c r="R659" s="1"/>
      <c r="S659" s="1"/>
    </row>
    <row r="660" spans="1:19" ht="15.75" customHeight="1">
      <c r="A660" s="1"/>
      <c r="C660" s="2"/>
      <c r="D660" s="6"/>
      <c r="I660" s="17"/>
      <c r="J660" s="41"/>
      <c r="N660" s="57"/>
      <c r="P660" s="1"/>
      <c r="Q660" s="1"/>
      <c r="R660" s="1"/>
      <c r="S660" s="1"/>
    </row>
    <row r="661" spans="1:19" ht="15.75" customHeight="1">
      <c r="A661" s="1"/>
      <c r="C661" s="2"/>
      <c r="D661" s="6"/>
      <c r="I661" s="17"/>
      <c r="J661" s="41"/>
      <c r="N661" s="57"/>
      <c r="P661" s="1"/>
      <c r="Q661" s="1"/>
      <c r="R661" s="1"/>
      <c r="S661" s="1"/>
    </row>
    <row r="662" spans="1:19" ht="15.75" customHeight="1">
      <c r="A662" s="1"/>
      <c r="C662" s="2"/>
      <c r="D662" s="6"/>
      <c r="I662" s="17"/>
      <c r="J662" s="41"/>
      <c r="N662" s="57"/>
      <c r="P662" s="1"/>
      <c r="Q662" s="1"/>
      <c r="R662" s="1"/>
      <c r="S662" s="1"/>
    </row>
    <row r="663" spans="1:19" ht="15.75" customHeight="1">
      <c r="A663" s="1"/>
      <c r="C663" s="2"/>
      <c r="D663" s="6"/>
      <c r="I663" s="17"/>
      <c r="J663" s="41"/>
      <c r="N663" s="57"/>
      <c r="P663" s="1"/>
      <c r="Q663" s="1"/>
      <c r="R663" s="1"/>
      <c r="S663" s="1"/>
    </row>
    <row r="664" spans="1:19" ht="15.75" customHeight="1">
      <c r="A664" s="1"/>
      <c r="C664" s="2"/>
      <c r="D664" s="6"/>
      <c r="I664" s="17"/>
      <c r="J664" s="41"/>
      <c r="N664" s="57"/>
      <c r="P664" s="1"/>
      <c r="Q664" s="1"/>
      <c r="R664" s="1"/>
      <c r="S664" s="1"/>
    </row>
    <row r="665" spans="1:19" ht="15.75" customHeight="1">
      <c r="A665" s="1"/>
      <c r="C665" s="2"/>
      <c r="D665" s="6"/>
      <c r="I665" s="17"/>
      <c r="J665" s="41"/>
      <c r="N665" s="57"/>
      <c r="P665" s="1"/>
      <c r="Q665" s="1"/>
      <c r="R665" s="1"/>
      <c r="S665" s="1"/>
    </row>
    <row r="666" spans="1:19" ht="15.75" customHeight="1">
      <c r="A666" s="1"/>
      <c r="C666" s="2"/>
      <c r="D666" s="6"/>
      <c r="I666" s="17"/>
      <c r="J666" s="41"/>
      <c r="N666" s="57"/>
      <c r="P666" s="1"/>
      <c r="Q666" s="1"/>
      <c r="R666" s="1"/>
      <c r="S666" s="1"/>
    </row>
    <row r="667" spans="1:19" ht="15.75" customHeight="1">
      <c r="A667" s="1"/>
      <c r="C667" s="2"/>
      <c r="D667" s="6"/>
      <c r="I667" s="17"/>
      <c r="J667" s="41"/>
      <c r="N667" s="57"/>
      <c r="P667" s="1"/>
      <c r="Q667" s="1"/>
      <c r="R667" s="1"/>
      <c r="S667" s="1"/>
    </row>
    <row r="668" spans="1:19" ht="15.75" customHeight="1">
      <c r="A668" s="1"/>
      <c r="C668" s="2"/>
      <c r="D668" s="6"/>
      <c r="I668" s="17"/>
      <c r="J668" s="41"/>
      <c r="N668" s="57"/>
      <c r="P668" s="1"/>
      <c r="Q668" s="1"/>
      <c r="R668" s="1"/>
      <c r="S668" s="1"/>
    </row>
    <row r="669" spans="1:19" ht="15.75" customHeight="1">
      <c r="A669" s="1"/>
      <c r="C669" s="2"/>
      <c r="D669" s="6"/>
      <c r="I669" s="17"/>
      <c r="J669" s="41"/>
      <c r="N669" s="57"/>
      <c r="P669" s="1"/>
      <c r="Q669" s="1"/>
      <c r="R669" s="1"/>
      <c r="S669" s="1"/>
    </row>
    <row r="670" spans="1:19" ht="15.75" customHeight="1">
      <c r="A670" s="1"/>
      <c r="C670" s="2"/>
      <c r="D670" s="6"/>
      <c r="I670" s="17"/>
      <c r="J670" s="41"/>
      <c r="N670" s="57"/>
      <c r="P670" s="1"/>
      <c r="Q670" s="1"/>
      <c r="R670" s="1"/>
      <c r="S670" s="1"/>
    </row>
    <row r="671" spans="1:19" ht="15.75" customHeight="1">
      <c r="A671" s="1"/>
      <c r="C671" s="2"/>
      <c r="D671" s="6"/>
      <c r="I671" s="17"/>
      <c r="J671" s="41"/>
      <c r="N671" s="57"/>
      <c r="P671" s="1"/>
      <c r="Q671" s="1"/>
      <c r="R671" s="1"/>
      <c r="S671" s="1"/>
    </row>
    <row r="672" spans="1:19" ht="15.75" customHeight="1">
      <c r="A672" s="1"/>
      <c r="C672" s="2"/>
      <c r="D672" s="6"/>
      <c r="I672" s="17"/>
      <c r="J672" s="41"/>
      <c r="N672" s="57"/>
      <c r="P672" s="1"/>
      <c r="Q672" s="1"/>
      <c r="R672" s="1"/>
      <c r="S672" s="1"/>
    </row>
    <row r="673" spans="1:19" ht="15.75" customHeight="1">
      <c r="A673" s="1"/>
      <c r="C673" s="2"/>
      <c r="D673" s="6"/>
      <c r="I673" s="17"/>
      <c r="J673" s="41"/>
      <c r="N673" s="57"/>
      <c r="P673" s="1"/>
      <c r="Q673" s="1"/>
      <c r="R673" s="1"/>
      <c r="S673" s="1"/>
    </row>
    <row r="674" spans="1:19" ht="15.75" customHeight="1">
      <c r="A674" s="1"/>
      <c r="C674" s="2"/>
      <c r="D674" s="6"/>
      <c r="I674" s="17"/>
      <c r="J674" s="41"/>
      <c r="N674" s="57"/>
      <c r="P674" s="1"/>
      <c r="Q674" s="1"/>
      <c r="R674" s="1"/>
      <c r="S674" s="1"/>
    </row>
    <row r="675" spans="1:19" ht="15.75" customHeight="1">
      <c r="A675" s="1"/>
      <c r="C675" s="2"/>
      <c r="D675" s="6"/>
      <c r="I675" s="17"/>
      <c r="J675" s="41"/>
      <c r="N675" s="57"/>
      <c r="P675" s="1"/>
      <c r="Q675" s="1"/>
      <c r="R675" s="1"/>
      <c r="S675" s="1"/>
    </row>
    <row r="676" spans="1:19" ht="15.75" customHeight="1">
      <c r="A676" s="1"/>
      <c r="C676" s="2"/>
      <c r="D676" s="6"/>
      <c r="I676" s="17"/>
      <c r="J676" s="41"/>
      <c r="N676" s="57"/>
      <c r="P676" s="1"/>
      <c r="Q676" s="1"/>
      <c r="R676" s="1"/>
      <c r="S676" s="1"/>
    </row>
    <row r="677" spans="1:19" ht="15.75" customHeight="1">
      <c r="A677" s="1"/>
      <c r="C677" s="2"/>
      <c r="D677" s="6"/>
      <c r="I677" s="17"/>
      <c r="J677" s="41"/>
      <c r="N677" s="57"/>
      <c r="P677" s="1"/>
      <c r="Q677" s="1"/>
      <c r="R677" s="1"/>
      <c r="S677" s="1"/>
    </row>
    <row r="678" spans="1:19" ht="15.75" customHeight="1">
      <c r="A678" s="1"/>
      <c r="C678" s="2"/>
      <c r="D678" s="6"/>
      <c r="I678" s="17"/>
      <c r="J678" s="41"/>
      <c r="N678" s="57"/>
      <c r="P678" s="1"/>
      <c r="Q678" s="1"/>
      <c r="R678" s="1"/>
      <c r="S678" s="1"/>
    </row>
    <row r="679" spans="1:19" ht="15.75" customHeight="1">
      <c r="A679" s="1"/>
      <c r="C679" s="2"/>
      <c r="D679" s="6"/>
      <c r="I679" s="17"/>
      <c r="J679" s="41"/>
      <c r="N679" s="57"/>
      <c r="P679" s="1"/>
      <c r="Q679" s="1"/>
      <c r="R679" s="1"/>
      <c r="S679" s="1"/>
    </row>
    <row r="680" spans="1:19" ht="15.75" customHeight="1">
      <c r="A680" s="1"/>
      <c r="C680" s="2"/>
      <c r="D680" s="6"/>
      <c r="I680" s="17"/>
      <c r="J680" s="41"/>
      <c r="N680" s="57"/>
      <c r="P680" s="1"/>
      <c r="Q680" s="1"/>
      <c r="R680" s="1"/>
      <c r="S680" s="1"/>
    </row>
    <row r="681" spans="1:19" ht="15.75" customHeight="1">
      <c r="A681" s="1"/>
      <c r="C681" s="2"/>
      <c r="D681" s="6"/>
      <c r="I681" s="17"/>
      <c r="J681" s="41"/>
      <c r="N681" s="57"/>
      <c r="P681" s="1"/>
      <c r="Q681" s="1"/>
      <c r="R681" s="1"/>
      <c r="S681" s="1"/>
    </row>
    <row r="682" spans="1:19" ht="15.75" customHeight="1">
      <c r="A682" s="1"/>
      <c r="C682" s="2"/>
      <c r="D682" s="6"/>
      <c r="I682" s="17"/>
      <c r="J682" s="41"/>
      <c r="N682" s="57"/>
      <c r="P682" s="1"/>
      <c r="Q682" s="1"/>
      <c r="R682" s="1"/>
      <c r="S682" s="1"/>
    </row>
    <row r="683" spans="1:19" ht="15.75" customHeight="1">
      <c r="A683" s="1"/>
      <c r="C683" s="2"/>
      <c r="D683" s="6"/>
      <c r="I683" s="17"/>
      <c r="J683" s="41"/>
      <c r="N683" s="57"/>
      <c r="P683" s="1"/>
      <c r="Q683" s="1"/>
      <c r="R683" s="1"/>
      <c r="S683" s="1"/>
    </row>
    <row r="684" spans="1:19" ht="15.75" customHeight="1">
      <c r="A684" s="1"/>
      <c r="C684" s="2"/>
      <c r="D684" s="6"/>
      <c r="I684" s="17"/>
      <c r="J684" s="41"/>
      <c r="N684" s="57"/>
      <c r="P684" s="1"/>
      <c r="Q684" s="1"/>
      <c r="R684" s="1"/>
      <c r="S684" s="1"/>
    </row>
    <row r="685" spans="1:19" ht="15.75" customHeight="1">
      <c r="A685" s="1"/>
      <c r="C685" s="2"/>
      <c r="D685" s="6"/>
      <c r="I685" s="17"/>
      <c r="J685" s="41"/>
      <c r="N685" s="57"/>
      <c r="P685" s="1"/>
      <c r="Q685" s="1"/>
      <c r="R685" s="1"/>
      <c r="S685" s="1"/>
    </row>
    <row r="686" spans="1:19" ht="15.75" customHeight="1">
      <c r="A686" s="1"/>
      <c r="C686" s="2"/>
      <c r="D686" s="6"/>
      <c r="I686" s="17"/>
      <c r="J686" s="41"/>
      <c r="N686" s="57"/>
      <c r="P686" s="1"/>
      <c r="Q686" s="1"/>
      <c r="R686" s="1"/>
      <c r="S686" s="1"/>
    </row>
    <row r="687" spans="1:19" ht="15.75" customHeight="1">
      <c r="A687" s="1"/>
      <c r="C687" s="2"/>
      <c r="D687" s="6"/>
      <c r="I687" s="17"/>
      <c r="J687" s="41"/>
      <c r="N687" s="57"/>
      <c r="P687" s="1"/>
      <c r="Q687" s="1"/>
      <c r="R687" s="1"/>
      <c r="S687" s="1"/>
    </row>
    <row r="688" spans="1:19" ht="15.75" customHeight="1">
      <c r="A688" s="1"/>
      <c r="C688" s="2"/>
      <c r="D688" s="6"/>
      <c r="I688" s="17"/>
      <c r="J688" s="41"/>
      <c r="N688" s="57"/>
      <c r="P688" s="1"/>
      <c r="Q688" s="1"/>
      <c r="R688" s="1"/>
      <c r="S688" s="1"/>
    </row>
    <row r="689" spans="1:19" ht="15.75" customHeight="1">
      <c r="A689" s="1"/>
      <c r="C689" s="2"/>
      <c r="D689" s="6"/>
      <c r="I689" s="17"/>
      <c r="J689" s="41"/>
      <c r="N689" s="57"/>
      <c r="P689" s="1"/>
      <c r="Q689" s="1"/>
      <c r="R689" s="1"/>
      <c r="S689" s="1"/>
    </row>
    <row r="690" spans="1:19" ht="15.75" customHeight="1">
      <c r="A690" s="1"/>
      <c r="C690" s="2"/>
      <c r="D690" s="6"/>
      <c r="I690" s="17"/>
      <c r="J690" s="41"/>
      <c r="N690" s="57"/>
      <c r="P690" s="1"/>
      <c r="Q690" s="1"/>
      <c r="R690" s="1"/>
      <c r="S690" s="1"/>
    </row>
    <row r="691" spans="1:19" ht="15.75" customHeight="1">
      <c r="A691" s="1"/>
      <c r="C691" s="2"/>
      <c r="D691" s="6"/>
      <c r="I691" s="17"/>
      <c r="J691" s="41"/>
      <c r="N691" s="57"/>
      <c r="P691" s="1"/>
      <c r="Q691" s="1"/>
      <c r="R691" s="1"/>
      <c r="S691" s="1"/>
    </row>
    <row r="692" spans="1:19" ht="15.75" customHeight="1">
      <c r="A692" s="1"/>
      <c r="C692" s="2"/>
      <c r="D692" s="6"/>
      <c r="I692" s="17"/>
      <c r="J692" s="41"/>
      <c r="N692" s="57"/>
      <c r="P692" s="1"/>
      <c r="Q692" s="1"/>
      <c r="R692" s="1"/>
      <c r="S692" s="1"/>
    </row>
    <row r="693" spans="1:19" ht="15.75" customHeight="1">
      <c r="A693" s="1"/>
      <c r="C693" s="2"/>
      <c r="D693" s="6"/>
      <c r="I693" s="17"/>
      <c r="J693" s="41"/>
      <c r="N693" s="57"/>
      <c r="P693" s="1"/>
      <c r="Q693" s="1"/>
      <c r="R693" s="1"/>
      <c r="S693" s="1"/>
    </row>
    <row r="694" spans="1:19" ht="15.75" customHeight="1">
      <c r="A694" s="1"/>
      <c r="C694" s="2"/>
      <c r="D694" s="6"/>
      <c r="I694" s="17"/>
      <c r="J694" s="41"/>
      <c r="N694" s="57"/>
      <c r="P694" s="1"/>
      <c r="Q694" s="1"/>
      <c r="R694" s="1"/>
      <c r="S694" s="1"/>
    </row>
    <row r="695" spans="1:19" ht="15.75" customHeight="1">
      <c r="A695" s="1"/>
      <c r="C695" s="2"/>
      <c r="D695" s="6"/>
      <c r="I695" s="17"/>
      <c r="J695" s="41"/>
      <c r="N695" s="57"/>
      <c r="P695" s="1"/>
      <c r="Q695" s="1"/>
      <c r="R695" s="1"/>
      <c r="S695" s="1"/>
    </row>
    <row r="696" spans="1:19" ht="15.75" customHeight="1">
      <c r="A696" s="1"/>
      <c r="C696" s="2"/>
      <c r="D696" s="6"/>
      <c r="I696" s="17"/>
      <c r="J696" s="41"/>
      <c r="N696" s="57"/>
      <c r="P696" s="1"/>
      <c r="Q696" s="1"/>
      <c r="R696" s="1"/>
      <c r="S696" s="1"/>
    </row>
    <row r="697" spans="1:19" ht="15.75" customHeight="1">
      <c r="A697" s="1"/>
      <c r="C697" s="2"/>
      <c r="D697" s="6"/>
      <c r="I697" s="17"/>
      <c r="J697" s="41"/>
      <c r="N697" s="57"/>
      <c r="P697" s="1"/>
      <c r="Q697" s="1"/>
      <c r="R697" s="1"/>
      <c r="S697" s="1"/>
    </row>
    <row r="698" spans="1:19" ht="15.75" customHeight="1">
      <c r="A698" s="1"/>
      <c r="C698" s="2"/>
      <c r="D698" s="6"/>
      <c r="I698" s="17"/>
      <c r="J698" s="41"/>
      <c r="N698" s="57"/>
      <c r="P698" s="1"/>
      <c r="Q698" s="1"/>
      <c r="R698" s="1"/>
      <c r="S698" s="1"/>
    </row>
    <row r="699" spans="1:19" ht="15.75" customHeight="1">
      <c r="A699" s="1"/>
      <c r="C699" s="2"/>
      <c r="D699" s="6"/>
      <c r="I699" s="17"/>
      <c r="J699" s="41"/>
      <c r="N699" s="57"/>
      <c r="P699" s="1"/>
      <c r="Q699" s="1"/>
      <c r="R699" s="1"/>
      <c r="S699" s="1"/>
    </row>
    <row r="700" spans="1:19" ht="15.75" customHeight="1">
      <c r="A700" s="1"/>
      <c r="C700" s="2"/>
      <c r="D700" s="6"/>
      <c r="I700" s="17"/>
      <c r="J700" s="41"/>
      <c r="N700" s="57"/>
      <c r="P700" s="1"/>
      <c r="Q700" s="1"/>
      <c r="R700" s="1"/>
      <c r="S700" s="1"/>
    </row>
    <row r="701" spans="1:19" ht="15.75" customHeight="1">
      <c r="A701" s="1"/>
      <c r="C701" s="2"/>
      <c r="D701" s="6"/>
      <c r="I701" s="17"/>
      <c r="J701" s="41"/>
      <c r="N701" s="57"/>
      <c r="P701" s="1"/>
      <c r="Q701" s="1"/>
      <c r="R701" s="1"/>
      <c r="S701" s="1"/>
    </row>
    <row r="702" spans="1:19" ht="15.75" customHeight="1">
      <c r="A702" s="1"/>
      <c r="C702" s="2"/>
      <c r="D702" s="6"/>
      <c r="I702" s="17"/>
      <c r="J702" s="41"/>
      <c r="N702" s="57"/>
      <c r="P702" s="1"/>
      <c r="Q702" s="1"/>
      <c r="R702" s="1"/>
      <c r="S702" s="1"/>
    </row>
    <row r="703" spans="1:19" ht="15.75" customHeight="1">
      <c r="A703" s="1"/>
      <c r="C703" s="2"/>
      <c r="D703" s="6"/>
      <c r="I703" s="17"/>
      <c r="J703" s="41"/>
      <c r="N703" s="57"/>
      <c r="P703" s="1"/>
      <c r="Q703" s="1"/>
      <c r="R703" s="1"/>
      <c r="S703" s="1"/>
    </row>
    <row r="704" spans="1:19" ht="15.75" customHeight="1">
      <c r="A704" s="1"/>
      <c r="C704" s="2"/>
      <c r="D704" s="6"/>
      <c r="I704" s="17"/>
      <c r="J704" s="41"/>
      <c r="N704" s="57"/>
      <c r="P704" s="1"/>
      <c r="Q704" s="1"/>
      <c r="R704" s="1"/>
      <c r="S704" s="1"/>
    </row>
    <row r="705" spans="1:19" ht="15.75" customHeight="1">
      <c r="A705" s="1"/>
      <c r="C705" s="2"/>
      <c r="D705" s="6"/>
      <c r="I705" s="17"/>
      <c r="J705" s="41"/>
      <c r="N705" s="57"/>
      <c r="P705" s="1"/>
      <c r="Q705" s="1"/>
      <c r="R705" s="1"/>
      <c r="S705" s="1"/>
    </row>
    <row r="706" spans="1:19" ht="15.75" customHeight="1">
      <c r="A706" s="1"/>
      <c r="C706" s="2"/>
      <c r="D706" s="6"/>
      <c r="I706" s="17"/>
      <c r="J706" s="41"/>
      <c r="N706" s="57"/>
      <c r="P706" s="1"/>
      <c r="Q706" s="1"/>
      <c r="R706" s="1"/>
      <c r="S706" s="1"/>
    </row>
    <row r="707" spans="1:19" ht="15.75" customHeight="1">
      <c r="A707" s="1"/>
      <c r="C707" s="2"/>
      <c r="D707" s="6"/>
      <c r="I707" s="17"/>
      <c r="J707" s="41"/>
      <c r="N707" s="57"/>
      <c r="P707" s="1"/>
      <c r="Q707" s="1"/>
      <c r="R707" s="1"/>
      <c r="S707" s="1"/>
    </row>
    <row r="708" spans="1:19" ht="15.75" customHeight="1">
      <c r="A708" s="1"/>
      <c r="C708" s="2"/>
      <c r="D708" s="6"/>
      <c r="I708" s="17"/>
      <c r="J708" s="41"/>
      <c r="N708" s="57"/>
      <c r="P708" s="1"/>
      <c r="Q708" s="1"/>
      <c r="R708" s="1"/>
      <c r="S708" s="1"/>
    </row>
    <row r="709" spans="1:19" ht="15.75" customHeight="1">
      <c r="A709" s="1"/>
      <c r="C709" s="2"/>
      <c r="D709" s="6"/>
      <c r="I709" s="17"/>
      <c r="J709" s="41"/>
      <c r="N709" s="57"/>
      <c r="P709" s="1"/>
      <c r="Q709" s="1"/>
      <c r="R709" s="1"/>
      <c r="S709" s="1"/>
    </row>
    <row r="710" spans="1:19" ht="15.75" customHeight="1">
      <c r="A710" s="1"/>
      <c r="C710" s="2"/>
      <c r="D710" s="6"/>
      <c r="I710" s="17"/>
      <c r="J710" s="41"/>
      <c r="N710" s="57"/>
      <c r="P710" s="1"/>
      <c r="Q710" s="1"/>
      <c r="R710" s="1"/>
      <c r="S710" s="1"/>
    </row>
    <row r="711" spans="1:19" ht="15.75" customHeight="1">
      <c r="A711" s="1"/>
      <c r="C711" s="2"/>
      <c r="D711" s="6"/>
      <c r="I711" s="17"/>
      <c r="J711" s="41"/>
      <c r="N711" s="57"/>
      <c r="P711" s="1"/>
      <c r="Q711" s="1"/>
      <c r="R711" s="1"/>
      <c r="S711" s="1"/>
    </row>
    <row r="712" spans="1:19" ht="15.75" customHeight="1">
      <c r="A712" s="1"/>
      <c r="C712" s="2"/>
      <c r="D712" s="6"/>
      <c r="I712" s="17"/>
      <c r="J712" s="41"/>
      <c r="N712" s="57"/>
      <c r="P712" s="1"/>
      <c r="Q712" s="1"/>
      <c r="R712" s="1"/>
      <c r="S712" s="1"/>
    </row>
    <row r="713" spans="1:19" ht="15.75" customHeight="1">
      <c r="A713" s="1"/>
      <c r="C713" s="2"/>
      <c r="D713" s="6"/>
      <c r="I713" s="17"/>
      <c r="J713" s="41"/>
      <c r="N713" s="57"/>
      <c r="P713" s="1"/>
      <c r="Q713" s="1"/>
      <c r="R713" s="1"/>
      <c r="S713" s="1"/>
    </row>
    <row r="714" spans="1:19" ht="15.75" customHeight="1">
      <c r="A714" s="1"/>
      <c r="C714" s="2"/>
      <c r="D714" s="6"/>
      <c r="I714" s="17"/>
      <c r="J714" s="41"/>
      <c r="N714" s="57"/>
      <c r="P714" s="1"/>
      <c r="Q714" s="1"/>
      <c r="R714" s="1"/>
      <c r="S714" s="1"/>
    </row>
    <row r="715" spans="1:19" ht="15.75" customHeight="1">
      <c r="A715" s="1"/>
      <c r="C715" s="2"/>
      <c r="D715" s="6"/>
      <c r="I715" s="17"/>
      <c r="J715" s="41"/>
      <c r="N715" s="57"/>
      <c r="P715" s="1"/>
      <c r="Q715" s="1"/>
      <c r="R715" s="1"/>
      <c r="S715" s="1"/>
    </row>
    <row r="716" spans="1:19" ht="15.75" customHeight="1">
      <c r="A716" s="1"/>
      <c r="C716" s="2"/>
      <c r="D716" s="6"/>
      <c r="I716" s="17"/>
      <c r="J716" s="41"/>
      <c r="N716" s="57"/>
      <c r="P716" s="1"/>
      <c r="Q716" s="1"/>
      <c r="R716" s="1"/>
      <c r="S716" s="1"/>
    </row>
    <row r="717" spans="1:19" ht="15.75" customHeight="1">
      <c r="A717" s="1"/>
      <c r="C717" s="2"/>
      <c r="D717" s="6"/>
      <c r="I717" s="17"/>
      <c r="J717" s="41"/>
      <c r="N717" s="57"/>
      <c r="P717" s="1"/>
      <c r="Q717" s="1"/>
      <c r="R717" s="1"/>
      <c r="S717" s="1"/>
    </row>
    <row r="718" spans="1:19" ht="15.75" customHeight="1">
      <c r="A718" s="1"/>
      <c r="C718" s="2"/>
      <c r="D718" s="6"/>
      <c r="I718" s="17"/>
      <c r="J718" s="41"/>
      <c r="N718" s="57"/>
      <c r="P718" s="1"/>
      <c r="Q718" s="1"/>
      <c r="R718" s="1"/>
      <c r="S718" s="1"/>
    </row>
    <row r="719" spans="1:19" ht="15.75" customHeight="1">
      <c r="A719" s="1"/>
      <c r="C719" s="2"/>
      <c r="D719" s="6"/>
      <c r="I719" s="17"/>
      <c r="J719" s="41"/>
      <c r="N719" s="57"/>
      <c r="P719" s="1"/>
      <c r="Q719" s="1"/>
      <c r="R719" s="1"/>
      <c r="S719" s="1"/>
    </row>
    <row r="720" spans="1:19" ht="15.75" customHeight="1">
      <c r="A720" s="1"/>
      <c r="C720" s="2"/>
      <c r="D720" s="6"/>
      <c r="I720" s="17"/>
      <c r="J720" s="41"/>
      <c r="N720" s="57"/>
      <c r="P720" s="1"/>
      <c r="Q720" s="1"/>
      <c r="R720" s="1"/>
      <c r="S720" s="1"/>
    </row>
    <row r="721" spans="1:19" ht="15.75" customHeight="1">
      <c r="A721" s="1"/>
      <c r="C721" s="2"/>
      <c r="D721" s="6"/>
      <c r="I721" s="17"/>
      <c r="J721" s="41"/>
      <c r="N721" s="57"/>
      <c r="P721" s="1"/>
      <c r="Q721" s="1"/>
      <c r="R721" s="1"/>
      <c r="S721" s="1"/>
    </row>
    <row r="722" spans="1:19" ht="15.75" customHeight="1">
      <c r="A722" s="1"/>
      <c r="C722" s="2"/>
      <c r="D722" s="6"/>
      <c r="I722" s="17"/>
      <c r="J722" s="41"/>
      <c r="N722" s="57"/>
      <c r="P722" s="1"/>
      <c r="Q722" s="1"/>
      <c r="R722" s="1"/>
      <c r="S722" s="1"/>
    </row>
    <row r="723" spans="1:19" ht="15.75" customHeight="1">
      <c r="A723" s="1"/>
      <c r="C723" s="2"/>
      <c r="D723" s="6"/>
      <c r="I723" s="17"/>
      <c r="J723" s="41"/>
      <c r="N723" s="57"/>
      <c r="P723" s="1"/>
      <c r="Q723" s="1"/>
      <c r="R723" s="1"/>
      <c r="S723" s="1"/>
    </row>
    <row r="724" spans="1:19" ht="15.75" customHeight="1">
      <c r="A724" s="1"/>
      <c r="C724" s="2"/>
      <c r="D724" s="6"/>
      <c r="I724" s="17"/>
      <c r="J724" s="41"/>
      <c r="N724" s="57"/>
      <c r="P724" s="1"/>
      <c r="Q724" s="1"/>
      <c r="R724" s="1"/>
      <c r="S724" s="1"/>
    </row>
    <row r="725" spans="1:19" ht="15.75" customHeight="1">
      <c r="A725" s="1"/>
      <c r="C725" s="2"/>
      <c r="D725" s="6"/>
      <c r="I725" s="17"/>
      <c r="J725" s="41"/>
      <c r="N725" s="57"/>
      <c r="P725" s="1"/>
      <c r="Q725" s="1"/>
      <c r="R725" s="1"/>
      <c r="S725" s="1"/>
    </row>
    <row r="726" spans="1:19" ht="15.75" customHeight="1">
      <c r="A726" s="1"/>
      <c r="C726" s="2"/>
      <c r="D726" s="6"/>
      <c r="I726" s="17"/>
      <c r="J726" s="41"/>
      <c r="N726" s="57"/>
      <c r="P726" s="1"/>
      <c r="Q726" s="1"/>
      <c r="R726" s="1"/>
      <c r="S726" s="1"/>
    </row>
    <row r="727" spans="1:19" ht="15.75" customHeight="1">
      <c r="A727" s="1"/>
      <c r="C727" s="2"/>
      <c r="D727" s="6"/>
      <c r="I727" s="17"/>
      <c r="J727" s="41"/>
      <c r="N727" s="57"/>
      <c r="P727" s="1"/>
      <c r="Q727" s="1"/>
      <c r="R727" s="1"/>
      <c r="S727" s="1"/>
    </row>
    <row r="728" spans="1:19" ht="15.75" customHeight="1">
      <c r="A728" s="1"/>
      <c r="C728" s="2"/>
      <c r="D728" s="6"/>
      <c r="I728" s="17"/>
      <c r="J728" s="41"/>
      <c r="N728" s="57"/>
      <c r="P728" s="1"/>
      <c r="Q728" s="1"/>
      <c r="R728" s="1"/>
      <c r="S728" s="1"/>
    </row>
    <row r="729" spans="1:19" ht="15.75" customHeight="1">
      <c r="A729" s="1"/>
      <c r="C729" s="2"/>
      <c r="D729" s="6"/>
      <c r="I729" s="17"/>
      <c r="J729" s="41"/>
      <c r="N729" s="57"/>
      <c r="P729" s="1"/>
      <c r="Q729" s="1"/>
      <c r="R729" s="1"/>
      <c r="S729" s="1"/>
    </row>
    <row r="730" spans="1:19" ht="15.75" customHeight="1">
      <c r="A730" s="1"/>
      <c r="C730" s="2"/>
      <c r="D730" s="6"/>
      <c r="I730" s="17"/>
      <c r="J730" s="41"/>
      <c r="N730" s="57"/>
      <c r="P730" s="1"/>
      <c r="Q730" s="1"/>
      <c r="R730" s="1"/>
      <c r="S730" s="1"/>
    </row>
    <row r="731" spans="1:19" ht="15.75" customHeight="1">
      <c r="A731" s="1"/>
      <c r="C731" s="2"/>
      <c r="D731" s="6"/>
      <c r="I731" s="17"/>
      <c r="J731" s="41"/>
      <c r="N731" s="57"/>
      <c r="P731" s="1"/>
      <c r="Q731" s="1"/>
      <c r="R731" s="1"/>
      <c r="S731" s="1"/>
    </row>
    <row r="732" spans="1:19" ht="15.75" customHeight="1">
      <c r="A732" s="1"/>
      <c r="C732" s="2"/>
      <c r="D732" s="6"/>
      <c r="I732" s="17"/>
      <c r="J732" s="41"/>
      <c r="N732" s="57"/>
      <c r="P732" s="1"/>
      <c r="Q732" s="1"/>
      <c r="R732" s="1"/>
      <c r="S732" s="1"/>
    </row>
    <row r="733" spans="1:19" ht="15.75" customHeight="1">
      <c r="A733" s="1"/>
      <c r="C733" s="2"/>
      <c r="D733" s="6"/>
      <c r="I733" s="17"/>
      <c r="J733" s="41"/>
      <c r="N733" s="57"/>
      <c r="P733" s="1"/>
      <c r="Q733" s="1"/>
      <c r="R733" s="1"/>
      <c r="S733" s="1"/>
    </row>
    <row r="734" spans="1:19" ht="15.75" customHeight="1">
      <c r="A734" s="1"/>
      <c r="C734" s="2"/>
      <c r="D734" s="6"/>
      <c r="I734" s="17"/>
      <c r="J734" s="41"/>
      <c r="N734" s="57"/>
      <c r="P734" s="1"/>
      <c r="Q734" s="1"/>
      <c r="R734" s="1"/>
      <c r="S734" s="1"/>
    </row>
    <row r="735" spans="1:19" ht="15.75" customHeight="1">
      <c r="A735" s="1"/>
      <c r="C735" s="2"/>
      <c r="D735" s="6"/>
      <c r="I735" s="17"/>
      <c r="J735" s="41"/>
      <c r="N735" s="57"/>
      <c r="P735" s="1"/>
      <c r="Q735" s="1"/>
      <c r="R735" s="1"/>
      <c r="S735" s="1"/>
    </row>
    <row r="736" spans="1:19" ht="15.75" customHeight="1">
      <c r="A736" s="1"/>
      <c r="C736" s="2"/>
      <c r="D736" s="6"/>
      <c r="I736" s="17"/>
      <c r="J736" s="41"/>
      <c r="N736" s="57"/>
      <c r="P736" s="1"/>
      <c r="Q736" s="1"/>
      <c r="R736" s="1"/>
      <c r="S736" s="1"/>
    </row>
    <row r="737" spans="1:19" ht="15.75" customHeight="1">
      <c r="A737" s="1"/>
      <c r="C737" s="2"/>
      <c r="D737" s="6"/>
      <c r="I737" s="17"/>
      <c r="J737" s="41"/>
      <c r="N737" s="57"/>
      <c r="P737" s="1"/>
      <c r="Q737" s="1"/>
      <c r="R737" s="1"/>
      <c r="S737" s="1"/>
    </row>
    <row r="738" spans="1:19" ht="15.75" customHeight="1">
      <c r="A738" s="1"/>
      <c r="C738" s="2"/>
      <c r="D738" s="6"/>
      <c r="I738" s="17"/>
      <c r="J738" s="41"/>
      <c r="N738" s="57"/>
      <c r="P738" s="1"/>
      <c r="Q738" s="1"/>
      <c r="R738" s="1"/>
      <c r="S738" s="1"/>
    </row>
    <row r="739" spans="1:19" ht="15.75" customHeight="1">
      <c r="A739" s="1"/>
      <c r="C739" s="2"/>
      <c r="D739" s="6"/>
      <c r="I739" s="17"/>
      <c r="J739" s="41"/>
      <c r="N739" s="57"/>
      <c r="P739" s="1"/>
      <c r="Q739" s="1"/>
      <c r="R739" s="1"/>
      <c r="S739" s="1"/>
    </row>
    <row r="740" spans="1:19" ht="15.75" customHeight="1">
      <c r="A740" s="1"/>
      <c r="C740" s="2"/>
      <c r="D740" s="6"/>
      <c r="I740" s="17"/>
      <c r="J740" s="41"/>
      <c r="N740" s="57"/>
      <c r="P740" s="1"/>
      <c r="Q740" s="1"/>
      <c r="R740" s="1"/>
      <c r="S740" s="1"/>
    </row>
    <row r="741" spans="1:19" ht="15.75" customHeight="1">
      <c r="A741" s="1"/>
      <c r="C741" s="2"/>
      <c r="D741" s="6"/>
      <c r="I741" s="17"/>
      <c r="J741" s="41"/>
      <c r="N741" s="57"/>
      <c r="P741" s="1"/>
      <c r="Q741" s="1"/>
      <c r="R741" s="1"/>
      <c r="S741" s="1"/>
    </row>
    <row r="742" spans="1:19" ht="15.75" customHeight="1">
      <c r="A742" s="1"/>
      <c r="C742" s="2"/>
      <c r="D742" s="6"/>
      <c r="I742" s="17"/>
      <c r="J742" s="41"/>
      <c r="N742" s="57"/>
      <c r="P742" s="1"/>
      <c r="Q742" s="1"/>
      <c r="R742" s="1"/>
      <c r="S742" s="1"/>
    </row>
    <row r="743" spans="1:19" ht="15.75" customHeight="1">
      <c r="A743" s="1"/>
      <c r="C743" s="2"/>
      <c r="D743" s="6"/>
      <c r="I743" s="17"/>
      <c r="J743" s="41"/>
      <c r="N743" s="57"/>
      <c r="P743" s="1"/>
      <c r="Q743" s="1"/>
      <c r="R743" s="1"/>
      <c r="S743" s="1"/>
    </row>
    <row r="744" spans="1:19" ht="15.75" customHeight="1">
      <c r="A744" s="1"/>
      <c r="C744" s="2"/>
      <c r="D744" s="6"/>
      <c r="I744" s="17"/>
      <c r="J744" s="41"/>
      <c r="N744" s="57"/>
      <c r="P744" s="1"/>
      <c r="Q744" s="1"/>
      <c r="R744" s="1"/>
      <c r="S744" s="1"/>
    </row>
    <row r="745" spans="1:19" ht="15.75" customHeight="1">
      <c r="A745" s="1"/>
      <c r="C745" s="2"/>
      <c r="D745" s="6"/>
      <c r="I745" s="17"/>
      <c r="J745" s="41"/>
      <c r="N745" s="57"/>
      <c r="P745" s="1"/>
      <c r="Q745" s="1"/>
      <c r="R745" s="1"/>
      <c r="S745" s="1"/>
    </row>
    <row r="746" spans="1:19" ht="15.75" customHeight="1">
      <c r="A746" s="1"/>
      <c r="C746" s="2"/>
      <c r="D746" s="6"/>
      <c r="I746" s="17"/>
      <c r="J746" s="41"/>
      <c r="N746" s="57"/>
      <c r="P746" s="1"/>
      <c r="Q746" s="1"/>
      <c r="R746" s="1"/>
      <c r="S746" s="1"/>
    </row>
    <row r="747" spans="1:19" ht="15.75" customHeight="1">
      <c r="A747" s="1"/>
      <c r="C747" s="2"/>
      <c r="D747" s="6"/>
      <c r="I747" s="17"/>
      <c r="J747" s="41"/>
      <c r="N747" s="57"/>
      <c r="P747" s="1"/>
      <c r="Q747" s="1"/>
      <c r="R747" s="1"/>
      <c r="S747" s="1"/>
    </row>
    <row r="748" spans="1:19" ht="15.75" customHeight="1">
      <c r="A748" s="1"/>
      <c r="C748" s="2"/>
      <c r="D748" s="6"/>
      <c r="I748" s="17"/>
      <c r="J748" s="41"/>
      <c r="N748" s="57"/>
      <c r="P748" s="1"/>
      <c r="Q748" s="1"/>
      <c r="R748" s="1"/>
      <c r="S748" s="1"/>
    </row>
    <row r="749" spans="1:19" ht="15.75" customHeight="1">
      <c r="A749" s="1"/>
      <c r="C749" s="2"/>
      <c r="D749" s="6"/>
      <c r="I749" s="17"/>
      <c r="J749" s="41"/>
      <c r="N749" s="57"/>
      <c r="P749" s="1"/>
      <c r="Q749" s="1"/>
      <c r="R749" s="1"/>
      <c r="S749" s="1"/>
    </row>
    <row r="750" spans="1:19" ht="15.75" customHeight="1">
      <c r="A750" s="1"/>
      <c r="C750" s="2"/>
      <c r="D750" s="6"/>
      <c r="I750" s="17"/>
      <c r="J750" s="41"/>
      <c r="N750" s="57"/>
      <c r="P750" s="1"/>
      <c r="Q750" s="1"/>
      <c r="R750" s="1"/>
      <c r="S750" s="1"/>
    </row>
    <row r="751" spans="1:19" ht="15.75" customHeight="1">
      <c r="A751" s="1"/>
      <c r="C751" s="2"/>
      <c r="D751" s="6"/>
      <c r="I751" s="17"/>
      <c r="J751" s="41"/>
      <c r="N751" s="57"/>
      <c r="P751" s="1"/>
      <c r="Q751" s="1"/>
      <c r="R751" s="1"/>
      <c r="S751" s="1"/>
    </row>
    <row r="752" spans="1:19" ht="15.75" customHeight="1">
      <c r="A752" s="1"/>
      <c r="C752" s="2"/>
      <c r="D752" s="6"/>
      <c r="I752" s="17"/>
      <c r="J752" s="41"/>
      <c r="N752" s="57"/>
      <c r="P752" s="1"/>
      <c r="Q752" s="1"/>
      <c r="R752" s="1"/>
      <c r="S752" s="1"/>
    </row>
    <row r="753" spans="1:19" ht="15.75" customHeight="1">
      <c r="A753" s="1"/>
      <c r="C753" s="2"/>
      <c r="D753" s="6"/>
      <c r="I753" s="17"/>
      <c r="J753" s="41"/>
      <c r="N753" s="57"/>
      <c r="P753" s="1"/>
      <c r="Q753" s="1"/>
      <c r="R753" s="1"/>
      <c r="S753" s="1"/>
    </row>
    <row r="754" spans="1:19" ht="15.75" customHeight="1">
      <c r="A754" s="1"/>
      <c r="C754" s="2"/>
      <c r="D754" s="6"/>
      <c r="I754" s="17"/>
      <c r="J754" s="41"/>
      <c r="N754" s="57"/>
      <c r="P754" s="1"/>
      <c r="Q754" s="1"/>
      <c r="R754" s="1"/>
      <c r="S754" s="1"/>
    </row>
    <row r="755" spans="1:19" ht="15.75" customHeight="1">
      <c r="A755" s="1"/>
      <c r="C755" s="2"/>
      <c r="D755" s="6"/>
      <c r="I755" s="17"/>
      <c r="J755" s="41"/>
      <c r="N755" s="57"/>
      <c r="P755" s="1"/>
      <c r="Q755" s="1"/>
      <c r="R755" s="1"/>
      <c r="S755" s="1"/>
    </row>
    <row r="756" spans="1:19" ht="15.75" customHeight="1">
      <c r="A756" s="1"/>
      <c r="C756" s="2"/>
      <c r="D756" s="6"/>
      <c r="I756" s="17"/>
      <c r="J756" s="41"/>
      <c r="N756" s="57"/>
      <c r="P756" s="1"/>
      <c r="Q756" s="1"/>
      <c r="R756" s="1"/>
      <c r="S756" s="1"/>
    </row>
    <row r="757" spans="1:19" ht="15.75" customHeight="1">
      <c r="A757" s="1"/>
      <c r="C757" s="2"/>
      <c r="D757" s="6"/>
      <c r="I757" s="17"/>
      <c r="J757" s="41"/>
      <c r="N757" s="57"/>
      <c r="P757" s="1"/>
      <c r="Q757" s="1"/>
      <c r="R757" s="1"/>
      <c r="S757" s="1"/>
    </row>
    <row r="758" spans="1:19" ht="15.75" customHeight="1">
      <c r="A758" s="1"/>
      <c r="C758" s="2"/>
      <c r="D758" s="6"/>
      <c r="I758" s="17"/>
      <c r="J758" s="41"/>
      <c r="N758" s="57"/>
      <c r="P758" s="1"/>
      <c r="Q758" s="1"/>
      <c r="R758" s="1"/>
      <c r="S758" s="1"/>
    </row>
    <row r="759" spans="1:19" ht="15.75" customHeight="1">
      <c r="A759" s="1"/>
      <c r="C759" s="2"/>
      <c r="D759" s="6"/>
      <c r="I759" s="17"/>
      <c r="J759" s="41"/>
      <c r="N759" s="57"/>
      <c r="P759" s="1"/>
      <c r="Q759" s="1"/>
      <c r="R759" s="1"/>
      <c r="S759" s="1"/>
    </row>
    <row r="760" spans="1:19" ht="15.75" customHeight="1">
      <c r="A760" s="1"/>
      <c r="C760" s="2"/>
      <c r="D760" s="6"/>
      <c r="I760" s="17"/>
      <c r="J760" s="41"/>
      <c r="N760" s="57"/>
      <c r="P760" s="1"/>
      <c r="Q760" s="1"/>
      <c r="R760" s="1"/>
      <c r="S760" s="1"/>
    </row>
    <row r="761" spans="1:19" ht="15.75" customHeight="1">
      <c r="A761" s="1"/>
      <c r="C761" s="2"/>
      <c r="D761" s="6"/>
      <c r="I761" s="17"/>
      <c r="J761" s="41"/>
      <c r="N761" s="57"/>
      <c r="P761" s="1"/>
      <c r="Q761" s="1"/>
      <c r="R761" s="1"/>
      <c r="S761" s="1"/>
    </row>
    <row r="762" spans="1:19" ht="15.75" customHeight="1">
      <c r="A762" s="1"/>
      <c r="C762" s="2"/>
      <c r="D762" s="6"/>
      <c r="I762" s="17"/>
      <c r="J762" s="41"/>
      <c r="N762" s="57"/>
      <c r="P762" s="1"/>
      <c r="Q762" s="1"/>
      <c r="R762" s="1"/>
      <c r="S762" s="1"/>
    </row>
    <row r="763" spans="1:19" ht="15.75" customHeight="1">
      <c r="A763" s="1"/>
      <c r="C763" s="2"/>
      <c r="D763" s="6"/>
      <c r="I763" s="17"/>
      <c r="J763" s="41"/>
      <c r="N763" s="57"/>
      <c r="P763" s="1"/>
      <c r="Q763" s="1"/>
      <c r="R763" s="1"/>
      <c r="S763" s="1"/>
    </row>
    <row r="764" spans="1:19" ht="15.75" customHeight="1">
      <c r="A764" s="1"/>
      <c r="C764" s="2"/>
      <c r="D764" s="6"/>
      <c r="I764" s="17"/>
      <c r="J764" s="41"/>
      <c r="N764" s="57"/>
      <c r="P764" s="1"/>
      <c r="Q764" s="1"/>
      <c r="R764" s="1"/>
      <c r="S764" s="1"/>
    </row>
    <row r="765" spans="1:19" ht="15.75" customHeight="1">
      <c r="A765" s="1"/>
      <c r="C765" s="2"/>
      <c r="D765" s="6"/>
      <c r="I765" s="17"/>
      <c r="J765" s="41"/>
      <c r="N765" s="57"/>
      <c r="P765" s="1"/>
      <c r="Q765" s="1"/>
      <c r="R765" s="1"/>
      <c r="S765" s="1"/>
    </row>
    <row r="766" spans="1:19" ht="15.75" customHeight="1">
      <c r="A766" s="1"/>
      <c r="C766" s="2"/>
      <c r="D766" s="6"/>
      <c r="I766" s="17"/>
      <c r="J766" s="41"/>
      <c r="N766" s="57"/>
      <c r="P766" s="1"/>
      <c r="Q766" s="1"/>
      <c r="R766" s="1"/>
      <c r="S766" s="1"/>
    </row>
    <row r="767" spans="1:19" ht="15.75" customHeight="1">
      <c r="A767" s="1"/>
      <c r="C767" s="2"/>
      <c r="D767" s="6"/>
      <c r="I767" s="17"/>
      <c r="J767" s="41"/>
      <c r="N767" s="57"/>
      <c r="P767" s="1"/>
      <c r="Q767" s="1"/>
      <c r="R767" s="1"/>
      <c r="S767" s="1"/>
    </row>
    <row r="768" spans="1:19" ht="15.75" customHeight="1">
      <c r="A768" s="1"/>
      <c r="C768" s="2"/>
      <c r="D768" s="6"/>
      <c r="I768" s="17"/>
      <c r="J768" s="41"/>
      <c r="N768" s="57"/>
      <c r="P768" s="1"/>
      <c r="Q768" s="1"/>
      <c r="R768" s="1"/>
      <c r="S768" s="1"/>
    </row>
    <row r="769" spans="1:19" ht="15.75" customHeight="1">
      <c r="A769" s="1"/>
      <c r="C769" s="2"/>
      <c r="D769" s="6"/>
      <c r="I769" s="17"/>
      <c r="J769" s="41"/>
      <c r="N769" s="57"/>
      <c r="P769" s="1"/>
      <c r="Q769" s="1"/>
      <c r="R769" s="1"/>
      <c r="S769" s="1"/>
    </row>
    <row r="770" spans="1:19" ht="15.75" customHeight="1">
      <c r="A770" s="1"/>
      <c r="C770" s="2"/>
      <c r="D770" s="6"/>
      <c r="I770" s="17"/>
      <c r="J770" s="41"/>
      <c r="N770" s="57"/>
      <c r="P770" s="1"/>
      <c r="Q770" s="1"/>
      <c r="R770" s="1"/>
      <c r="S770" s="1"/>
    </row>
    <row r="771" spans="1:19" ht="15.75" customHeight="1">
      <c r="A771" s="1"/>
      <c r="C771" s="2"/>
      <c r="D771" s="6"/>
      <c r="I771" s="17"/>
      <c r="J771" s="41"/>
      <c r="N771" s="57"/>
      <c r="P771" s="1"/>
      <c r="Q771" s="1"/>
      <c r="R771" s="1"/>
      <c r="S771" s="1"/>
    </row>
    <row r="772" spans="1:19" ht="15.75" customHeight="1">
      <c r="A772" s="1"/>
      <c r="C772" s="2"/>
      <c r="D772" s="6"/>
      <c r="I772" s="17"/>
      <c r="J772" s="41"/>
      <c r="N772" s="57"/>
      <c r="P772" s="1"/>
      <c r="Q772" s="1"/>
      <c r="R772" s="1"/>
      <c r="S772" s="1"/>
    </row>
    <row r="773" spans="1:19" ht="15.75" customHeight="1">
      <c r="A773" s="1"/>
      <c r="C773" s="2"/>
      <c r="D773" s="6"/>
      <c r="I773" s="17"/>
      <c r="J773" s="41"/>
      <c r="N773" s="57"/>
      <c r="P773" s="1"/>
      <c r="Q773" s="1"/>
      <c r="R773" s="1"/>
      <c r="S773" s="1"/>
    </row>
    <row r="774" spans="1:19" ht="15.75" customHeight="1">
      <c r="A774" s="1"/>
      <c r="C774" s="2"/>
      <c r="D774" s="6"/>
      <c r="I774" s="17"/>
      <c r="J774" s="41"/>
      <c r="N774" s="57"/>
      <c r="P774" s="1"/>
      <c r="Q774" s="1"/>
      <c r="R774" s="1"/>
      <c r="S774" s="1"/>
    </row>
    <row r="775" spans="1:19" ht="15.75" customHeight="1">
      <c r="A775" s="1"/>
      <c r="C775" s="2"/>
      <c r="D775" s="6"/>
      <c r="I775" s="17"/>
      <c r="J775" s="41"/>
      <c r="N775" s="57"/>
      <c r="P775" s="1"/>
      <c r="Q775" s="1"/>
      <c r="R775" s="1"/>
      <c r="S775" s="1"/>
    </row>
    <row r="776" spans="1:19" ht="15.75" customHeight="1">
      <c r="A776" s="1"/>
      <c r="C776" s="2"/>
      <c r="D776" s="6"/>
      <c r="I776" s="17"/>
      <c r="J776" s="41"/>
      <c r="N776" s="57"/>
      <c r="P776" s="1"/>
      <c r="Q776" s="1"/>
      <c r="R776" s="1"/>
      <c r="S776" s="1"/>
    </row>
    <row r="777" spans="1:19" ht="15.75" customHeight="1">
      <c r="A777" s="1"/>
      <c r="C777" s="2"/>
      <c r="D777" s="6"/>
      <c r="I777" s="17"/>
      <c r="J777" s="41"/>
      <c r="N777" s="57"/>
      <c r="P777" s="1"/>
      <c r="Q777" s="1"/>
      <c r="R777" s="1"/>
      <c r="S777" s="1"/>
    </row>
    <row r="778" spans="1:19" ht="15.75" customHeight="1">
      <c r="A778" s="1"/>
      <c r="C778" s="2"/>
      <c r="D778" s="6"/>
      <c r="I778" s="17"/>
      <c r="J778" s="41"/>
      <c r="N778" s="57"/>
      <c r="P778" s="1"/>
      <c r="Q778" s="1"/>
      <c r="R778" s="1"/>
      <c r="S778" s="1"/>
    </row>
    <row r="779" spans="1:19" ht="15.75" customHeight="1">
      <c r="A779" s="1"/>
      <c r="C779" s="2"/>
      <c r="D779" s="6"/>
      <c r="I779" s="17"/>
      <c r="J779" s="41"/>
      <c r="N779" s="57"/>
      <c r="P779" s="1"/>
      <c r="Q779" s="1"/>
      <c r="R779" s="1"/>
      <c r="S779" s="1"/>
    </row>
    <row r="780" spans="1:19" ht="15.75" customHeight="1">
      <c r="A780" s="1"/>
      <c r="C780" s="2"/>
      <c r="D780" s="6"/>
      <c r="I780" s="17"/>
      <c r="J780" s="41"/>
      <c r="N780" s="57"/>
      <c r="P780" s="1"/>
      <c r="Q780" s="1"/>
      <c r="R780" s="1"/>
      <c r="S780" s="1"/>
    </row>
    <row r="781" spans="1:19" ht="15.75" customHeight="1">
      <c r="A781" s="1"/>
      <c r="C781" s="2"/>
      <c r="D781" s="6"/>
      <c r="I781" s="17"/>
      <c r="J781" s="41"/>
      <c r="N781" s="57"/>
      <c r="P781" s="1"/>
      <c r="Q781" s="1"/>
      <c r="R781" s="1"/>
      <c r="S781" s="1"/>
    </row>
    <row r="782" spans="1:19" ht="15.75" customHeight="1">
      <c r="A782" s="1"/>
      <c r="C782" s="2"/>
      <c r="D782" s="6"/>
      <c r="I782" s="17"/>
      <c r="J782" s="41"/>
      <c r="N782" s="57"/>
      <c r="P782" s="1"/>
      <c r="Q782" s="1"/>
      <c r="R782" s="1"/>
      <c r="S782" s="1"/>
    </row>
    <row r="783" spans="1:19" ht="15.75" customHeight="1">
      <c r="A783" s="1"/>
      <c r="C783" s="2"/>
      <c r="D783" s="6"/>
      <c r="I783" s="17"/>
      <c r="J783" s="41"/>
      <c r="N783" s="57"/>
      <c r="P783" s="1"/>
      <c r="Q783" s="1"/>
      <c r="R783" s="1"/>
      <c r="S783" s="1"/>
    </row>
    <row r="784" spans="1:19" ht="15.75" customHeight="1">
      <c r="A784" s="1"/>
      <c r="C784" s="2"/>
      <c r="D784" s="6"/>
      <c r="I784" s="17"/>
      <c r="J784" s="41"/>
      <c r="N784" s="57"/>
      <c r="P784" s="1"/>
      <c r="Q784" s="1"/>
      <c r="R784" s="1"/>
      <c r="S784" s="1"/>
    </row>
    <row r="785" spans="1:19" ht="15.75" customHeight="1">
      <c r="A785" s="1"/>
      <c r="C785" s="2"/>
      <c r="D785" s="6"/>
      <c r="I785" s="17"/>
      <c r="J785" s="41"/>
      <c r="N785" s="57"/>
      <c r="P785" s="1"/>
      <c r="Q785" s="1"/>
      <c r="R785" s="1"/>
      <c r="S785" s="1"/>
    </row>
    <row r="786" spans="1:19" ht="15.75" customHeight="1">
      <c r="A786" s="1"/>
      <c r="C786" s="2"/>
      <c r="D786" s="6"/>
      <c r="I786" s="17"/>
      <c r="J786" s="41"/>
      <c r="N786" s="57"/>
      <c r="P786" s="1"/>
      <c r="Q786" s="1"/>
      <c r="R786" s="1"/>
      <c r="S786" s="1"/>
    </row>
    <row r="787" spans="1:19" ht="15.75" customHeight="1">
      <c r="A787" s="1"/>
      <c r="C787" s="2"/>
      <c r="D787" s="6"/>
      <c r="I787" s="17"/>
      <c r="J787" s="41"/>
      <c r="N787" s="57"/>
      <c r="P787" s="1"/>
      <c r="Q787" s="1"/>
      <c r="R787" s="1"/>
      <c r="S787" s="1"/>
    </row>
    <row r="788" spans="1:19" ht="15.75" customHeight="1">
      <c r="A788" s="1"/>
      <c r="C788" s="2"/>
      <c r="D788" s="6"/>
      <c r="I788" s="17"/>
      <c r="J788" s="41"/>
      <c r="N788" s="57"/>
      <c r="P788" s="1"/>
      <c r="Q788" s="1"/>
      <c r="R788" s="1"/>
      <c r="S788" s="1"/>
    </row>
    <row r="789" spans="1:19" ht="15.75" customHeight="1">
      <c r="A789" s="1"/>
      <c r="C789" s="2"/>
      <c r="D789" s="6"/>
      <c r="I789" s="17"/>
      <c r="J789" s="41"/>
      <c r="N789" s="57"/>
      <c r="P789" s="1"/>
      <c r="Q789" s="1"/>
      <c r="R789" s="1"/>
      <c r="S789" s="1"/>
    </row>
    <row r="790" spans="1:19" ht="15.75" customHeight="1">
      <c r="A790" s="1"/>
      <c r="C790" s="2"/>
      <c r="D790" s="6"/>
      <c r="I790" s="17"/>
      <c r="J790" s="41"/>
      <c r="N790" s="57"/>
      <c r="P790" s="1"/>
      <c r="Q790" s="1"/>
      <c r="R790" s="1"/>
      <c r="S790" s="1"/>
    </row>
    <row r="791" spans="1:19" ht="15.75" customHeight="1">
      <c r="A791" s="1"/>
      <c r="C791" s="2"/>
      <c r="D791" s="6"/>
      <c r="I791" s="17"/>
      <c r="J791" s="41"/>
      <c r="N791" s="57"/>
      <c r="P791" s="1"/>
      <c r="Q791" s="1"/>
      <c r="R791" s="1"/>
      <c r="S791" s="1"/>
    </row>
    <row r="792" spans="1:19" ht="15.75" customHeight="1">
      <c r="A792" s="1"/>
      <c r="C792" s="2"/>
      <c r="D792" s="6"/>
      <c r="I792" s="17"/>
      <c r="J792" s="41"/>
      <c r="N792" s="57"/>
      <c r="P792" s="1"/>
      <c r="Q792" s="1"/>
      <c r="R792" s="1"/>
      <c r="S792" s="1"/>
    </row>
    <row r="793" spans="1:19" ht="15.75" customHeight="1">
      <c r="A793" s="1"/>
      <c r="C793" s="2"/>
      <c r="D793" s="6"/>
      <c r="I793" s="17"/>
      <c r="J793" s="41"/>
      <c r="N793" s="57"/>
      <c r="P793" s="1"/>
      <c r="Q793" s="1"/>
      <c r="R793" s="1"/>
      <c r="S793" s="1"/>
    </row>
    <row r="794" spans="1:19" ht="15.75" customHeight="1">
      <c r="A794" s="1"/>
      <c r="C794" s="2"/>
      <c r="D794" s="6"/>
      <c r="I794" s="17"/>
      <c r="J794" s="41"/>
      <c r="N794" s="57"/>
      <c r="P794" s="1"/>
      <c r="Q794" s="1"/>
      <c r="R794" s="1"/>
      <c r="S794" s="1"/>
    </row>
    <row r="795" spans="1:19" ht="15.75" customHeight="1">
      <c r="A795" s="1"/>
      <c r="C795" s="2"/>
      <c r="D795" s="6"/>
      <c r="I795" s="17"/>
      <c r="J795" s="41"/>
      <c r="N795" s="57"/>
      <c r="P795" s="1"/>
      <c r="Q795" s="1"/>
      <c r="R795" s="1"/>
      <c r="S795" s="1"/>
    </row>
    <row r="796" spans="1:19" ht="15.75" customHeight="1">
      <c r="A796" s="1"/>
      <c r="C796" s="2"/>
      <c r="D796" s="6"/>
      <c r="I796" s="17"/>
      <c r="J796" s="41"/>
      <c r="N796" s="57"/>
      <c r="P796" s="1"/>
      <c r="Q796" s="1"/>
      <c r="R796" s="1"/>
      <c r="S796" s="1"/>
    </row>
    <row r="797" spans="1:19" ht="15.75" customHeight="1">
      <c r="A797" s="1"/>
      <c r="C797" s="2"/>
      <c r="D797" s="6"/>
      <c r="I797" s="17"/>
      <c r="J797" s="41"/>
      <c r="N797" s="57"/>
      <c r="P797" s="1"/>
      <c r="Q797" s="1"/>
      <c r="R797" s="1"/>
      <c r="S797" s="1"/>
    </row>
    <row r="798" spans="1:19" ht="15.75" customHeight="1">
      <c r="A798" s="1"/>
      <c r="C798" s="2"/>
      <c r="D798" s="6"/>
      <c r="I798" s="17"/>
      <c r="J798" s="41"/>
      <c r="N798" s="57"/>
      <c r="P798" s="1"/>
      <c r="Q798" s="1"/>
      <c r="R798" s="1"/>
      <c r="S798" s="1"/>
    </row>
    <row r="799" spans="1:19" ht="15.75" customHeight="1">
      <c r="A799" s="1"/>
      <c r="C799" s="2"/>
      <c r="D799" s="6"/>
      <c r="I799" s="17"/>
      <c r="J799" s="41"/>
      <c r="N799" s="57"/>
      <c r="P799" s="1"/>
      <c r="Q799" s="1"/>
      <c r="R799" s="1"/>
      <c r="S799" s="1"/>
    </row>
    <row r="800" spans="1:19" ht="15.75" customHeight="1">
      <c r="A800" s="1"/>
      <c r="C800" s="2"/>
      <c r="D800" s="6"/>
      <c r="I800" s="17"/>
      <c r="J800" s="41"/>
      <c r="N800" s="57"/>
      <c r="P800" s="1"/>
      <c r="Q800" s="1"/>
      <c r="R800" s="1"/>
      <c r="S800" s="1"/>
    </row>
    <row r="801" spans="1:19" ht="15.75" customHeight="1">
      <c r="A801" s="1"/>
      <c r="C801" s="2"/>
      <c r="D801" s="6"/>
      <c r="I801" s="17"/>
      <c r="J801" s="41"/>
      <c r="N801" s="57"/>
      <c r="P801" s="1"/>
      <c r="Q801" s="1"/>
      <c r="R801" s="1"/>
      <c r="S801" s="1"/>
    </row>
    <row r="802" spans="1:19" ht="15.75" customHeight="1">
      <c r="A802" s="1"/>
      <c r="C802" s="2"/>
      <c r="D802" s="6"/>
      <c r="I802" s="17"/>
      <c r="J802" s="41"/>
      <c r="N802" s="57"/>
      <c r="P802" s="1"/>
      <c r="Q802" s="1"/>
      <c r="R802" s="1"/>
      <c r="S802" s="1"/>
    </row>
    <row r="803" spans="1:19" ht="15.75" customHeight="1">
      <c r="A803" s="1"/>
      <c r="C803" s="2"/>
      <c r="D803" s="6"/>
      <c r="I803" s="17"/>
      <c r="J803" s="41"/>
      <c r="N803" s="57"/>
      <c r="P803" s="1"/>
      <c r="Q803" s="1"/>
      <c r="R803" s="1"/>
      <c r="S803" s="1"/>
    </row>
    <row r="804" spans="1:19" ht="15.75" customHeight="1">
      <c r="A804" s="1"/>
      <c r="C804" s="2"/>
      <c r="D804" s="6"/>
      <c r="I804" s="17"/>
      <c r="J804" s="41"/>
      <c r="N804" s="57"/>
      <c r="P804" s="1"/>
      <c r="Q804" s="1"/>
      <c r="R804" s="1"/>
      <c r="S804" s="1"/>
    </row>
    <row r="805" spans="1:19" ht="15.75" customHeight="1">
      <c r="A805" s="1"/>
      <c r="C805" s="2"/>
      <c r="D805" s="6"/>
      <c r="I805" s="17"/>
      <c r="J805" s="41"/>
      <c r="N805" s="57"/>
      <c r="P805" s="1"/>
      <c r="Q805" s="1"/>
      <c r="R805" s="1"/>
      <c r="S805" s="1"/>
    </row>
    <row r="806" spans="1:19" ht="15.75" customHeight="1">
      <c r="A806" s="1"/>
      <c r="C806" s="2"/>
      <c r="D806" s="6"/>
      <c r="I806" s="17"/>
      <c r="J806" s="41"/>
      <c r="N806" s="57"/>
      <c r="P806" s="1"/>
      <c r="Q806" s="1"/>
      <c r="R806" s="1"/>
      <c r="S806" s="1"/>
    </row>
    <row r="807" spans="1:19" ht="15.75" customHeight="1">
      <c r="A807" s="1"/>
      <c r="C807" s="2"/>
      <c r="D807" s="6"/>
      <c r="I807" s="17"/>
      <c r="J807" s="41"/>
      <c r="N807" s="57"/>
      <c r="P807" s="1"/>
      <c r="Q807" s="1"/>
      <c r="R807" s="1"/>
      <c r="S807" s="1"/>
    </row>
    <row r="808" spans="1:19" ht="15.75" customHeight="1">
      <c r="A808" s="1"/>
      <c r="C808" s="2"/>
      <c r="D808" s="6"/>
      <c r="I808" s="17"/>
      <c r="J808" s="41"/>
      <c r="N808" s="57"/>
      <c r="P808" s="1"/>
      <c r="Q808" s="1"/>
      <c r="R808" s="1"/>
      <c r="S808" s="1"/>
    </row>
    <row r="809" spans="1:19" ht="15.75" customHeight="1">
      <c r="A809" s="1"/>
      <c r="C809" s="2"/>
      <c r="D809" s="6"/>
      <c r="I809" s="17"/>
      <c r="J809" s="41"/>
      <c r="N809" s="57"/>
      <c r="P809" s="1"/>
      <c r="Q809" s="1"/>
      <c r="R809" s="1"/>
      <c r="S809" s="1"/>
    </row>
    <row r="810" spans="1:19" ht="15.75" customHeight="1">
      <c r="A810" s="1"/>
      <c r="C810" s="2"/>
      <c r="D810" s="6"/>
      <c r="I810" s="17"/>
      <c r="J810" s="41"/>
      <c r="N810" s="57"/>
      <c r="P810" s="1"/>
      <c r="Q810" s="1"/>
      <c r="R810" s="1"/>
      <c r="S810" s="1"/>
    </row>
    <row r="811" spans="1:19" ht="15.75" customHeight="1">
      <c r="A811" s="1"/>
      <c r="C811" s="2"/>
      <c r="D811" s="6"/>
      <c r="I811" s="17"/>
      <c r="J811" s="41"/>
      <c r="N811" s="57"/>
      <c r="P811" s="1"/>
      <c r="Q811" s="1"/>
      <c r="R811" s="1"/>
      <c r="S811" s="1"/>
    </row>
    <row r="812" spans="1:19" ht="15.75" customHeight="1">
      <c r="A812" s="1"/>
      <c r="C812" s="2"/>
      <c r="D812" s="6"/>
      <c r="I812" s="17"/>
      <c r="J812" s="41"/>
      <c r="N812" s="57"/>
      <c r="P812" s="1"/>
      <c r="Q812" s="1"/>
      <c r="R812" s="1"/>
      <c r="S812" s="1"/>
    </row>
    <row r="813" spans="1:19" ht="15.75" customHeight="1">
      <c r="A813" s="1"/>
      <c r="C813" s="2"/>
      <c r="D813" s="6"/>
      <c r="I813" s="17"/>
      <c r="J813" s="41"/>
      <c r="N813" s="57"/>
      <c r="P813" s="1"/>
      <c r="Q813" s="1"/>
      <c r="R813" s="1"/>
      <c r="S813" s="1"/>
    </row>
    <row r="814" spans="1:19" ht="15.75" customHeight="1">
      <c r="A814" s="1"/>
      <c r="C814" s="2"/>
      <c r="D814" s="6"/>
      <c r="I814" s="17"/>
      <c r="J814" s="41"/>
      <c r="N814" s="57"/>
      <c r="P814" s="1"/>
      <c r="Q814" s="1"/>
      <c r="R814" s="1"/>
      <c r="S814" s="1"/>
    </row>
    <row r="815" spans="1:19" ht="15.75" customHeight="1">
      <c r="A815" s="1"/>
      <c r="C815" s="2"/>
      <c r="D815" s="6"/>
      <c r="I815" s="17"/>
      <c r="J815" s="41"/>
      <c r="N815" s="57"/>
      <c r="P815" s="1"/>
      <c r="Q815" s="1"/>
      <c r="R815" s="1"/>
      <c r="S815" s="1"/>
    </row>
    <row r="816" spans="1:19" ht="15.75" customHeight="1">
      <c r="A816" s="1"/>
      <c r="C816" s="2"/>
      <c r="D816" s="6"/>
      <c r="I816" s="17"/>
      <c r="J816" s="41"/>
      <c r="N816" s="57"/>
      <c r="P816" s="1"/>
      <c r="Q816" s="1"/>
      <c r="R816" s="1"/>
      <c r="S816" s="1"/>
    </row>
    <row r="817" spans="1:19" ht="15.75" customHeight="1">
      <c r="A817" s="1"/>
      <c r="C817" s="2"/>
      <c r="D817" s="6"/>
      <c r="I817" s="17"/>
      <c r="J817" s="41"/>
      <c r="N817" s="57"/>
      <c r="P817" s="1"/>
      <c r="Q817" s="1"/>
      <c r="R817" s="1"/>
      <c r="S817" s="1"/>
    </row>
    <row r="818" spans="1:19" ht="15.75" customHeight="1">
      <c r="A818" s="1"/>
      <c r="C818" s="2"/>
      <c r="D818" s="6"/>
      <c r="I818" s="17"/>
      <c r="J818" s="41"/>
      <c r="N818" s="57"/>
      <c r="P818" s="1"/>
      <c r="Q818" s="1"/>
      <c r="R818" s="1"/>
      <c r="S818" s="1"/>
    </row>
    <row r="819" spans="1:19" ht="15.75" customHeight="1">
      <c r="A819" s="1"/>
      <c r="C819" s="2"/>
      <c r="D819" s="6"/>
      <c r="I819" s="17"/>
      <c r="J819" s="41"/>
      <c r="N819" s="57"/>
      <c r="P819" s="1"/>
      <c r="Q819" s="1"/>
      <c r="R819" s="1"/>
      <c r="S819" s="1"/>
    </row>
    <row r="820" spans="1:19" ht="15.75" customHeight="1">
      <c r="A820" s="1"/>
      <c r="C820" s="2"/>
      <c r="D820" s="6"/>
      <c r="I820" s="17"/>
      <c r="J820" s="41"/>
      <c r="N820" s="57"/>
      <c r="P820" s="1"/>
      <c r="Q820" s="1"/>
      <c r="R820" s="1"/>
      <c r="S820" s="1"/>
    </row>
    <row r="821" spans="1:19" ht="15.75" customHeight="1">
      <c r="A821" s="1"/>
      <c r="C821" s="2"/>
      <c r="D821" s="6"/>
      <c r="I821" s="17"/>
      <c r="J821" s="41"/>
      <c r="N821" s="57"/>
      <c r="P821" s="1"/>
      <c r="Q821" s="1"/>
      <c r="R821" s="1"/>
      <c r="S821" s="1"/>
    </row>
    <row r="822" spans="1:19" ht="15.75" customHeight="1">
      <c r="A822" s="1"/>
      <c r="C822" s="2"/>
      <c r="D822" s="6"/>
      <c r="I822" s="17"/>
      <c r="J822" s="41"/>
      <c r="N822" s="57"/>
      <c r="P822" s="1"/>
      <c r="Q822" s="1"/>
      <c r="R822" s="1"/>
      <c r="S822" s="1"/>
    </row>
    <row r="823" spans="1:19" ht="15.75" customHeight="1">
      <c r="A823" s="1"/>
      <c r="C823" s="2"/>
      <c r="D823" s="6"/>
      <c r="I823" s="17"/>
      <c r="J823" s="41"/>
      <c r="N823" s="57"/>
      <c r="P823" s="1"/>
      <c r="Q823" s="1"/>
      <c r="R823" s="1"/>
      <c r="S823" s="1"/>
    </row>
    <row r="824" spans="1:19" ht="15.75" customHeight="1">
      <c r="A824" s="1"/>
      <c r="C824" s="2"/>
      <c r="D824" s="6"/>
      <c r="I824" s="17"/>
      <c r="J824" s="41"/>
      <c r="N824" s="57"/>
      <c r="P824" s="1"/>
      <c r="Q824" s="1"/>
      <c r="R824" s="1"/>
      <c r="S824" s="1"/>
    </row>
    <row r="825" spans="1:19" ht="15.75" customHeight="1">
      <c r="A825" s="1"/>
      <c r="C825" s="2"/>
      <c r="D825" s="6"/>
      <c r="I825" s="17"/>
      <c r="J825" s="41"/>
      <c r="N825" s="57"/>
      <c r="P825" s="1"/>
      <c r="Q825" s="1"/>
      <c r="R825" s="1"/>
      <c r="S825" s="1"/>
    </row>
    <row r="826" spans="1:19" ht="15.75" customHeight="1">
      <c r="A826" s="1"/>
      <c r="C826" s="2"/>
      <c r="D826" s="6"/>
      <c r="I826" s="17"/>
      <c r="J826" s="41"/>
      <c r="N826" s="57"/>
      <c r="P826" s="1"/>
      <c r="Q826" s="1"/>
      <c r="R826" s="1"/>
      <c r="S826" s="1"/>
    </row>
    <row r="827" spans="1:19" ht="15.75" customHeight="1">
      <c r="A827" s="1"/>
      <c r="C827" s="2"/>
      <c r="D827" s="6"/>
      <c r="I827" s="17"/>
      <c r="J827" s="41"/>
      <c r="N827" s="57"/>
      <c r="P827" s="1"/>
      <c r="Q827" s="1"/>
      <c r="R827" s="1"/>
      <c r="S827" s="1"/>
    </row>
    <row r="828" spans="1:19" ht="15.75" customHeight="1">
      <c r="A828" s="1"/>
      <c r="C828" s="2"/>
      <c r="D828" s="6"/>
      <c r="I828" s="17"/>
      <c r="J828" s="41"/>
      <c r="N828" s="57"/>
      <c r="P828" s="1"/>
      <c r="Q828" s="1"/>
      <c r="R828" s="1"/>
      <c r="S828" s="1"/>
    </row>
    <row r="829" spans="1:19" ht="15.75" customHeight="1">
      <c r="A829" s="1"/>
      <c r="C829" s="2"/>
      <c r="D829" s="6"/>
      <c r="I829" s="17"/>
      <c r="J829" s="41"/>
      <c r="N829" s="57"/>
      <c r="P829" s="1"/>
      <c r="Q829" s="1"/>
      <c r="R829" s="1"/>
      <c r="S829" s="1"/>
    </row>
    <row r="830" spans="1:19" ht="15.75" customHeight="1">
      <c r="A830" s="1"/>
      <c r="C830" s="2"/>
      <c r="D830" s="6"/>
      <c r="I830" s="17"/>
      <c r="J830" s="41"/>
      <c r="N830" s="57"/>
      <c r="P830" s="1"/>
      <c r="Q830" s="1"/>
      <c r="R830" s="1"/>
      <c r="S830" s="1"/>
    </row>
    <row r="831" spans="1:19" ht="15.75" customHeight="1">
      <c r="A831" s="1"/>
      <c r="C831" s="2"/>
      <c r="D831" s="6"/>
      <c r="I831" s="17"/>
      <c r="J831" s="41"/>
      <c r="N831" s="57"/>
      <c r="P831" s="1"/>
      <c r="Q831" s="1"/>
      <c r="R831" s="1"/>
      <c r="S831" s="1"/>
    </row>
    <row r="832" spans="1:19" ht="15.75" customHeight="1">
      <c r="A832" s="1"/>
      <c r="C832" s="2"/>
      <c r="D832" s="6"/>
      <c r="I832" s="17"/>
      <c r="J832" s="41"/>
      <c r="N832" s="57"/>
      <c r="P832" s="1"/>
      <c r="Q832" s="1"/>
      <c r="R832" s="1"/>
      <c r="S832" s="1"/>
    </row>
    <row r="833" spans="1:19" ht="15.75" customHeight="1">
      <c r="A833" s="1"/>
      <c r="C833" s="2"/>
      <c r="D833" s="6"/>
      <c r="I833" s="17"/>
      <c r="J833" s="41"/>
      <c r="N833" s="57"/>
      <c r="P833" s="1"/>
      <c r="Q833" s="1"/>
      <c r="R833" s="1"/>
      <c r="S833" s="1"/>
    </row>
    <row r="834" spans="1:19" ht="15.75" customHeight="1">
      <c r="A834" s="1"/>
      <c r="C834" s="2"/>
      <c r="D834" s="6"/>
      <c r="I834" s="17"/>
      <c r="J834" s="41"/>
      <c r="N834" s="57"/>
      <c r="P834" s="1"/>
      <c r="Q834" s="1"/>
      <c r="R834" s="1"/>
      <c r="S834" s="1"/>
    </row>
    <row r="835" spans="1:19" ht="15.75" customHeight="1">
      <c r="A835" s="1"/>
      <c r="C835" s="2"/>
      <c r="D835" s="6"/>
      <c r="I835" s="17"/>
      <c r="J835" s="41"/>
      <c r="N835" s="57"/>
      <c r="P835" s="1"/>
      <c r="Q835" s="1"/>
      <c r="R835" s="1"/>
      <c r="S835" s="1"/>
    </row>
    <row r="836" spans="1:19" ht="15.75" customHeight="1">
      <c r="A836" s="1"/>
      <c r="C836" s="2"/>
      <c r="D836" s="6"/>
      <c r="I836" s="17"/>
      <c r="J836" s="41"/>
      <c r="N836" s="57"/>
      <c r="P836" s="1"/>
      <c r="Q836" s="1"/>
      <c r="R836" s="1"/>
      <c r="S836" s="1"/>
    </row>
    <row r="837" spans="1:19" ht="15.75" customHeight="1">
      <c r="A837" s="1"/>
      <c r="C837" s="2"/>
      <c r="D837" s="6"/>
      <c r="I837" s="17"/>
      <c r="J837" s="41"/>
      <c r="N837" s="57"/>
      <c r="P837" s="1"/>
      <c r="Q837" s="1"/>
      <c r="R837" s="1"/>
      <c r="S837" s="1"/>
    </row>
    <row r="838" spans="1:19" ht="15.75" customHeight="1">
      <c r="A838" s="1"/>
      <c r="C838" s="2"/>
      <c r="D838" s="6"/>
      <c r="I838" s="17"/>
      <c r="J838" s="41"/>
      <c r="N838" s="57"/>
      <c r="P838" s="1"/>
      <c r="Q838" s="1"/>
      <c r="R838" s="1"/>
      <c r="S838" s="1"/>
    </row>
    <row r="839" spans="1:19" ht="15.75" customHeight="1">
      <c r="A839" s="1"/>
      <c r="C839" s="2"/>
      <c r="D839" s="6"/>
      <c r="I839" s="17"/>
      <c r="J839" s="41"/>
      <c r="N839" s="57"/>
      <c r="P839" s="1"/>
      <c r="Q839" s="1"/>
      <c r="R839" s="1"/>
      <c r="S839" s="1"/>
    </row>
    <row r="840" spans="1:19" ht="15.75" customHeight="1">
      <c r="A840" s="1"/>
      <c r="C840" s="2"/>
      <c r="D840" s="6"/>
      <c r="I840" s="17"/>
      <c r="J840" s="41"/>
      <c r="N840" s="57"/>
      <c r="P840" s="1"/>
      <c r="Q840" s="1"/>
      <c r="R840" s="1"/>
      <c r="S840" s="1"/>
    </row>
    <row r="841" spans="1:19" ht="15.75" customHeight="1">
      <c r="A841" s="1"/>
      <c r="C841" s="2"/>
      <c r="D841" s="6"/>
      <c r="I841" s="17"/>
      <c r="J841" s="41"/>
      <c r="N841" s="57"/>
      <c r="P841" s="1"/>
      <c r="Q841" s="1"/>
      <c r="R841" s="1"/>
      <c r="S841" s="1"/>
    </row>
    <row r="842" spans="1:19" ht="15.75" customHeight="1">
      <c r="A842" s="1"/>
      <c r="C842" s="2"/>
      <c r="D842" s="6"/>
      <c r="I842" s="17"/>
      <c r="J842" s="41"/>
      <c r="N842" s="57"/>
      <c r="P842" s="1"/>
      <c r="Q842" s="1"/>
      <c r="R842" s="1"/>
      <c r="S842" s="1"/>
    </row>
    <row r="843" spans="1:19" ht="15.75" customHeight="1">
      <c r="A843" s="1"/>
      <c r="C843" s="2"/>
      <c r="D843" s="6"/>
      <c r="I843" s="17"/>
      <c r="J843" s="41"/>
      <c r="N843" s="57"/>
      <c r="P843" s="1"/>
      <c r="Q843" s="1"/>
      <c r="R843" s="1"/>
      <c r="S843" s="1"/>
    </row>
    <row r="844" spans="1:19" ht="15.75" customHeight="1">
      <c r="A844" s="1"/>
      <c r="C844" s="2"/>
      <c r="D844" s="6"/>
      <c r="I844" s="17"/>
      <c r="J844" s="41"/>
      <c r="N844" s="57"/>
      <c r="P844" s="1"/>
      <c r="Q844" s="1"/>
      <c r="R844" s="1"/>
      <c r="S844" s="1"/>
    </row>
    <row r="845" spans="1:19" ht="15.75" customHeight="1">
      <c r="A845" s="1"/>
      <c r="C845" s="2"/>
      <c r="D845" s="6"/>
      <c r="I845" s="17"/>
      <c r="J845" s="41"/>
      <c r="N845" s="57"/>
      <c r="P845" s="1"/>
      <c r="Q845" s="1"/>
      <c r="R845" s="1"/>
      <c r="S845" s="1"/>
    </row>
    <row r="846" spans="1:19" ht="15.75" customHeight="1">
      <c r="A846" s="1"/>
      <c r="C846" s="2"/>
      <c r="D846" s="6"/>
      <c r="I846" s="17"/>
      <c r="J846" s="41"/>
      <c r="N846" s="57"/>
      <c r="P846" s="1"/>
      <c r="Q846" s="1"/>
      <c r="R846" s="1"/>
      <c r="S846" s="1"/>
    </row>
    <row r="847" spans="1:19" ht="15.75" customHeight="1">
      <c r="A847" s="1"/>
      <c r="C847" s="2"/>
      <c r="D847" s="6"/>
      <c r="I847" s="17"/>
      <c r="J847" s="41"/>
      <c r="N847" s="57"/>
      <c r="P847" s="1"/>
      <c r="Q847" s="1"/>
      <c r="R847" s="1"/>
      <c r="S847" s="1"/>
    </row>
    <row r="848" spans="1:19" ht="15.75" customHeight="1">
      <c r="A848" s="1"/>
      <c r="C848" s="2"/>
      <c r="D848" s="6"/>
      <c r="I848" s="17"/>
      <c r="J848" s="41"/>
      <c r="N848" s="57"/>
      <c r="P848" s="1"/>
      <c r="Q848" s="1"/>
      <c r="R848" s="1"/>
      <c r="S848" s="1"/>
    </row>
    <row r="849" spans="1:19" ht="15.75" customHeight="1">
      <c r="A849" s="1"/>
      <c r="C849" s="2"/>
      <c r="D849" s="6"/>
      <c r="I849" s="17"/>
      <c r="J849" s="41"/>
      <c r="N849" s="57"/>
      <c r="P849" s="1"/>
      <c r="Q849" s="1"/>
      <c r="R849" s="1"/>
      <c r="S849" s="1"/>
    </row>
    <row r="850" spans="1:19" ht="15.75" customHeight="1">
      <c r="A850" s="1"/>
      <c r="C850" s="2"/>
      <c r="D850" s="6"/>
      <c r="I850" s="17"/>
      <c r="J850" s="41"/>
      <c r="N850" s="57"/>
      <c r="P850" s="1"/>
      <c r="Q850" s="1"/>
      <c r="R850" s="1"/>
      <c r="S850" s="1"/>
    </row>
    <row r="851" spans="1:19" ht="15.75" customHeight="1">
      <c r="A851" s="1"/>
      <c r="C851" s="2"/>
      <c r="D851" s="6"/>
      <c r="I851" s="17"/>
      <c r="J851" s="41"/>
      <c r="N851" s="57"/>
      <c r="P851" s="1"/>
      <c r="Q851" s="1"/>
      <c r="R851" s="1"/>
      <c r="S851" s="1"/>
    </row>
    <row r="852" spans="1:19" ht="15.75" customHeight="1">
      <c r="A852" s="1"/>
      <c r="C852" s="2"/>
      <c r="D852" s="6"/>
      <c r="I852" s="17"/>
      <c r="J852" s="41"/>
      <c r="N852" s="57"/>
      <c r="P852" s="1"/>
      <c r="Q852" s="1"/>
      <c r="R852" s="1"/>
      <c r="S852" s="1"/>
    </row>
    <row r="853" spans="1:19" ht="15.75" customHeight="1">
      <c r="A853" s="1"/>
      <c r="C853" s="2"/>
      <c r="D853" s="6"/>
      <c r="I853" s="17"/>
      <c r="J853" s="41"/>
      <c r="N853" s="57"/>
      <c r="P853" s="1"/>
      <c r="Q853" s="1"/>
      <c r="R853" s="1"/>
      <c r="S853" s="1"/>
    </row>
    <row r="854" spans="1:19" ht="15.75" customHeight="1">
      <c r="A854" s="1"/>
      <c r="C854" s="2"/>
      <c r="D854" s="6"/>
      <c r="I854" s="17"/>
      <c r="J854" s="41"/>
      <c r="N854" s="57"/>
      <c r="P854" s="1"/>
      <c r="Q854" s="1"/>
      <c r="R854" s="1"/>
      <c r="S854" s="1"/>
    </row>
    <row r="855" spans="1:19" ht="15.75" customHeight="1">
      <c r="A855" s="1"/>
      <c r="C855" s="2"/>
      <c r="D855" s="6"/>
      <c r="I855" s="17"/>
      <c r="J855" s="41"/>
      <c r="N855" s="57"/>
      <c r="P855" s="1"/>
      <c r="Q855" s="1"/>
      <c r="R855" s="1"/>
      <c r="S855" s="1"/>
    </row>
    <row r="856" spans="1:19" ht="15.75" customHeight="1">
      <c r="A856" s="1"/>
      <c r="C856" s="2"/>
      <c r="D856" s="6"/>
      <c r="I856" s="17"/>
      <c r="J856" s="41"/>
      <c r="N856" s="57"/>
      <c r="P856" s="1"/>
      <c r="Q856" s="1"/>
      <c r="R856" s="1"/>
      <c r="S856" s="1"/>
    </row>
    <row r="857" spans="1:19" ht="15.75" customHeight="1">
      <c r="A857" s="1"/>
      <c r="C857" s="2"/>
      <c r="D857" s="6"/>
      <c r="I857" s="17"/>
      <c r="J857" s="41"/>
      <c r="N857" s="57"/>
      <c r="P857" s="1"/>
      <c r="Q857" s="1"/>
      <c r="R857" s="1"/>
      <c r="S857" s="1"/>
    </row>
    <row r="858" spans="1:19" ht="15.75" customHeight="1">
      <c r="A858" s="1"/>
      <c r="C858" s="2"/>
      <c r="D858" s="6"/>
      <c r="I858" s="17"/>
      <c r="J858" s="41"/>
      <c r="N858" s="57"/>
      <c r="P858" s="1"/>
      <c r="Q858" s="1"/>
      <c r="R858" s="1"/>
      <c r="S858" s="1"/>
    </row>
    <row r="859" spans="1:19" ht="15.75" customHeight="1">
      <c r="A859" s="1"/>
      <c r="C859" s="2"/>
      <c r="D859" s="6"/>
      <c r="I859" s="17"/>
      <c r="J859" s="41"/>
      <c r="N859" s="57"/>
      <c r="P859" s="1"/>
      <c r="Q859" s="1"/>
      <c r="R859" s="1"/>
      <c r="S859" s="1"/>
    </row>
    <row r="860" spans="1:19" ht="15.75" customHeight="1">
      <c r="A860" s="1"/>
      <c r="C860" s="2"/>
      <c r="D860" s="6"/>
      <c r="I860" s="17"/>
      <c r="J860" s="41"/>
      <c r="N860" s="57"/>
      <c r="P860" s="1"/>
      <c r="Q860" s="1"/>
      <c r="R860" s="1"/>
      <c r="S860" s="1"/>
    </row>
    <row r="861" spans="1:19" ht="15.75" customHeight="1">
      <c r="A861" s="1"/>
      <c r="C861" s="2"/>
      <c r="D861" s="6"/>
      <c r="I861" s="17"/>
      <c r="J861" s="41"/>
      <c r="N861" s="57"/>
      <c r="P861" s="1"/>
      <c r="Q861" s="1"/>
      <c r="R861" s="1"/>
      <c r="S861" s="1"/>
    </row>
    <row r="862" spans="1:19" ht="15.75" customHeight="1">
      <c r="A862" s="1"/>
      <c r="C862" s="2"/>
      <c r="D862" s="6"/>
      <c r="I862" s="17"/>
      <c r="J862" s="41"/>
      <c r="N862" s="57"/>
      <c r="P862" s="1"/>
      <c r="Q862" s="1"/>
      <c r="R862" s="1"/>
      <c r="S862" s="1"/>
    </row>
    <row r="863" spans="1:19" ht="15.75" customHeight="1">
      <c r="A863" s="1"/>
      <c r="C863" s="2"/>
      <c r="D863" s="6"/>
      <c r="I863" s="17"/>
      <c r="J863" s="41"/>
      <c r="N863" s="57"/>
      <c r="P863" s="1"/>
      <c r="Q863" s="1"/>
      <c r="R863" s="1"/>
      <c r="S863" s="1"/>
    </row>
    <row r="864" spans="1:19" ht="15.75" customHeight="1">
      <c r="A864" s="1"/>
      <c r="C864" s="2"/>
      <c r="D864" s="6"/>
      <c r="I864" s="17"/>
      <c r="J864" s="41"/>
      <c r="N864" s="57"/>
      <c r="P864" s="1"/>
      <c r="Q864" s="1"/>
      <c r="R864" s="1"/>
      <c r="S864" s="1"/>
    </row>
    <row r="865" spans="1:19" ht="15.75" customHeight="1">
      <c r="A865" s="1"/>
      <c r="C865" s="2"/>
      <c r="D865" s="6"/>
      <c r="I865" s="17"/>
      <c r="J865" s="41"/>
      <c r="N865" s="57"/>
      <c r="P865" s="1"/>
      <c r="Q865" s="1"/>
      <c r="R865" s="1"/>
      <c r="S865" s="1"/>
    </row>
    <row r="866" spans="1:19" ht="15.75" customHeight="1">
      <c r="A866" s="1"/>
      <c r="C866" s="2"/>
      <c r="D866" s="6"/>
      <c r="I866" s="17"/>
      <c r="J866" s="41"/>
      <c r="N866" s="57"/>
      <c r="P866" s="1"/>
      <c r="Q866" s="1"/>
      <c r="R866" s="1"/>
      <c r="S866" s="1"/>
    </row>
    <row r="867" spans="1:19" ht="15.75" customHeight="1">
      <c r="A867" s="1"/>
      <c r="C867" s="2"/>
      <c r="D867" s="6"/>
      <c r="I867" s="17"/>
      <c r="J867" s="41"/>
      <c r="N867" s="57"/>
      <c r="P867" s="1"/>
      <c r="Q867" s="1"/>
      <c r="R867" s="1"/>
      <c r="S867" s="1"/>
    </row>
    <row r="868" spans="1:19" ht="15.75" customHeight="1">
      <c r="A868" s="1"/>
      <c r="C868" s="2"/>
      <c r="D868" s="6"/>
      <c r="I868" s="17"/>
      <c r="J868" s="41"/>
      <c r="N868" s="57"/>
      <c r="P868" s="1"/>
      <c r="Q868" s="1"/>
      <c r="R868" s="1"/>
      <c r="S868" s="1"/>
    </row>
    <row r="869" spans="1:19" ht="15.75" customHeight="1">
      <c r="A869" s="1"/>
      <c r="C869" s="2"/>
      <c r="D869" s="6"/>
      <c r="I869" s="17"/>
      <c r="J869" s="41"/>
      <c r="N869" s="57"/>
      <c r="P869" s="1"/>
      <c r="Q869" s="1"/>
      <c r="R869" s="1"/>
      <c r="S869" s="1"/>
    </row>
    <row r="870" spans="1:19" ht="15.75" customHeight="1">
      <c r="A870" s="1"/>
      <c r="C870" s="2"/>
      <c r="D870" s="6"/>
      <c r="I870" s="17"/>
      <c r="J870" s="41"/>
      <c r="N870" s="57"/>
      <c r="P870" s="1"/>
      <c r="Q870" s="1"/>
      <c r="R870" s="1"/>
      <c r="S870" s="1"/>
    </row>
    <row r="871" spans="1:19" ht="15.75" customHeight="1">
      <c r="A871" s="1"/>
      <c r="C871" s="2"/>
      <c r="D871" s="6"/>
      <c r="I871" s="17"/>
      <c r="J871" s="41"/>
      <c r="N871" s="57"/>
      <c r="P871" s="1"/>
      <c r="Q871" s="1"/>
      <c r="R871" s="1"/>
      <c r="S871" s="1"/>
    </row>
    <row r="872" spans="1:19" ht="15.75" customHeight="1">
      <c r="A872" s="1"/>
      <c r="C872" s="2"/>
      <c r="D872" s="6"/>
      <c r="I872" s="17"/>
      <c r="J872" s="41"/>
      <c r="N872" s="57"/>
      <c r="P872" s="1"/>
      <c r="Q872" s="1"/>
      <c r="R872" s="1"/>
      <c r="S872" s="1"/>
    </row>
    <row r="873" spans="1:19" ht="15.75" customHeight="1">
      <c r="A873" s="1"/>
      <c r="C873" s="2"/>
      <c r="D873" s="6"/>
      <c r="I873" s="17"/>
      <c r="J873" s="41"/>
      <c r="N873" s="57"/>
      <c r="P873" s="1"/>
      <c r="Q873" s="1"/>
      <c r="R873" s="1"/>
      <c r="S873" s="1"/>
    </row>
    <row r="874" spans="1:19" ht="15.75" customHeight="1">
      <c r="A874" s="1"/>
      <c r="C874" s="2"/>
      <c r="D874" s="6"/>
      <c r="I874" s="17"/>
      <c r="J874" s="41"/>
      <c r="N874" s="57"/>
      <c r="P874" s="1"/>
      <c r="Q874" s="1"/>
      <c r="R874" s="1"/>
      <c r="S874" s="1"/>
    </row>
    <row r="875" spans="1:19" ht="15.75" customHeight="1">
      <c r="A875" s="1"/>
      <c r="C875" s="2"/>
      <c r="D875" s="6"/>
      <c r="I875" s="17"/>
      <c r="J875" s="41"/>
      <c r="N875" s="57"/>
      <c r="P875" s="1"/>
      <c r="Q875" s="1"/>
      <c r="R875" s="1"/>
      <c r="S875" s="1"/>
    </row>
    <row r="876" spans="1:19" ht="15.75" customHeight="1">
      <c r="A876" s="1"/>
      <c r="C876" s="2"/>
      <c r="D876" s="6"/>
      <c r="I876" s="17"/>
      <c r="J876" s="41"/>
      <c r="N876" s="57"/>
      <c r="P876" s="1"/>
      <c r="Q876" s="1"/>
      <c r="R876" s="1"/>
      <c r="S876" s="1"/>
    </row>
    <row r="877" spans="1:19" ht="15.75" customHeight="1">
      <c r="A877" s="1"/>
      <c r="C877" s="2"/>
      <c r="D877" s="6"/>
      <c r="I877" s="17"/>
      <c r="J877" s="41"/>
      <c r="N877" s="57"/>
      <c r="P877" s="1"/>
      <c r="Q877" s="1"/>
      <c r="R877" s="1"/>
      <c r="S877" s="1"/>
    </row>
    <row r="878" spans="1:19" ht="15.75" customHeight="1">
      <c r="A878" s="1"/>
      <c r="C878" s="2"/>
      <c r="D878" s="6"/>
      <c r="I878" s="17"/>
      <c r="J878" s="41"/>
      <c r="N878" s="57"/>
      <c r="P878" s="1"/>
      <c r="Q878" s="1"/>
      <c r="R878" s="1"/>
      <c r="S878" s="1"/>
    </row>
    <row r="879" spans="1:19" ht="15.75" customHeight="1">
      <c r="A879" s="1"/>
      <c r="C879" s="2"/>
      <c r="D879" s="6"/>
      <c r="I879" s="17"/>
      <c r="J879" s="41"/>
      <c r="N879" s="57"/>
      <c r="P879" s="1"/>
      <c r="Q879" s="1"/>
      <c r="R879" s="1"/>
      <c r="S879" s="1"/>
    </row>
    <row r="880" spans="1:19" ht="15.75" customHeight="1">
      <c r="A880" s="1"/>
      <c r="C880" s="2"/>
      <c r="D880" s="6"/>
      <c r="I880" s="17"/>
      <c r="J880" s="41"/>
      <c r="N880" s="57"/>
      <c r="P880" s="1"/>
      <c r="Q880" s="1"/>
      <c r="R880" s="1"/>
      <c r="S880" s="1"/>
    </row>
    <row r="881" spans="1:19" ht="15.75" customHeight="1">
      <c r="A881" s="1"/>
      <c r="C881" s="2"/>
      <c r="D881" s="6"/>
      <c r="I881" s="17"/>
      <c r="J881" s="41"/>
      <c r="N881" s="57"/>
      <c r="P881" s="1"/>
      <c r="Q881" s="1"/>
      <c r="R881" s="1"/>
      <c r="S881" s="1"/>
    </row>
    <row r="882" spans="1:19" ht="15.75" customHeight="1">
      <c r="A882" s="1"/>
      <c r="C882" s="2"/>
      <c r="D882" s="6"/>
      <c r="I882" s="17"/>
      <c r="J882" s="41"/>
      <c r="N882" s="57"/>
      <c r="P882" s="1"/>
      <c r="Q882" s="1"/>
      <c r="R882" s="1"/>
      <c r="S882" s="1"/>
    </row>
    <row r="883" spans="1:19" ht="15.75" customHeight="1">
      <c r="A883" s="1"/>
      <c r="C883" s="2"/>
      <c r="D883" s="6"/>
      <c r="I883" s="17"/>
      <c r="J883" s="41"/>
      <c r="N883" s="57"/>
      <c r="P883" s="1"/>
      <c r="Q883" s="1"/>
      <c r="R883" s="1"/>
      <c r="S883" s="1"/>
    </row>
    <row r="884" spans="1:19" ht="15.75" customHeight="1">
      <c r="A884" s="1"/>
      <c r="C884" s="2"/>
      <c r="D884" s="6"/>
      <c r="I884" s="17"/>
      <c r="J884" s="41"/>
      <c r="N884" s="57"/>
      <c r="P884" s="1"/>
      <c r="Q884" s="1"/>
      <c r="R884" s="1"/>
      <c r="S884" s="1"/>
    </row>
    <row r="885" spans="1:19" ht="15.75" customHeight="1">
      <c r="A885" s="1"/>
      <c r="C885" s="2"/>
      <c r="D885" s="6"/>
      <c r="I885" s="17"/>
      <c r="J885" s="41"/>
      <c r="N885" s="57"/>
      <c r="P885" s="1"/>
      <c r="Q885" s="1"/>
      <c r="R885" s="1"/>
      <c r="S885" s="1"/>
    </row>
    <row r="886" spans="1:19" ht="15.75" customHeight="1">
      <c r="A886" s="1"/>
      <c r="C886" s="2"/>
      <c r="D886" s="6"/>
      <c r="I886" s="17"/>
      <c r="J886" s="41"/>
      <c r="N886" s="57"/>
      <c r="P886" s="1"/>
      <c r="Q886" s="1"/>
      <c r="R886" s="1"/>
      <c r="S886" s="1"/>
    </row>
    <row r="887" spans="1:19" ht="15.75" customHeight="1">
      <c r="A887" s="1"/>
      <c r="C887" s="2"/>
      <c r="D887" s="6"/>
      <c r="I887" s="17"/>
      <c r="J887" s="41"/>
      <c r="N887" s="57"/>
      <c r="P887" s="1"/>
      <c r="Q887" s="1"/>
      <c r="R887" s="1"/>
      <c r="S887" s="1"/>
    </row>
    <row r="888" spans="1:19" ht="15.75" customHeight="1">
      <c r="A888" s="1"/>
      <c r="C888" s="2"/>
      <c r="D888" s="6"/>
      <c r="I888" s="17"/>
      <c r="J888" s="41"/>
      <c r="N888" s="57"/>
      <c r="P888" s="1"/>
      <c r="Q888" s="1"/>
      <c r="R888" s="1"/>
      <c r="S888" s="1"/>
    </row>
    <row r="889" spans="1:19" ht="15.75" customHeight="1">
      <c r="A889" s="1"/>
      <c r="C889" s="2"/>
      <c r="D889" s="6"/>
      <c r="I889" s="17"/>
      <c r="J889" s="41"/>
      <c r="N889" s="57"/>
      <c r="P889" s="1"/>
      <c r="Q889" s="1"/>
      <c r="R889" s="1"/>
      <c r="S889" s="1"/>
    </row>
    <row r="890" spans="1:19" ht="15.75" customHeight="1">
      <c r="A890" s="1"/>
      <c r="C890" s="2"/>
      <c r="D890" s="6"/>
      <c r="I890" s="17"/>
      <c r="J890" s="41"/>
      <c r="N890" s="57"/>
      <c r="P890" s="1"/>
      <c r="Q890" s="1"/>
      <c r="R890" s="1"/>
      <c r="S890" s="1"/>
    </row>
    <row r="891" spans="1:19" ht="15.75" customHeight="1">
      <c r="A891" s="1"/>
      <c r="C891" s="2"/>
      <c r="D891" s="6"/>
      <c r="I891" s="17"/>
      <c r="J891" s="41"/>
      <c r="N891" s="57"/>
      <c r="P891" s="1"/>
      <c r="Q891" s="1"/>
      <c r="R891" s="1"/>
      <c r="S891" s="1"/>
    </row>
    <row r="892" spans="1:19" ht="15.75" customHeight="1">
      <c r="A892" s="1"/>
      <c r="C892" s="2"/>
      <c r="D892" s="6"/>
      <c r="I892" s="17"/>
      <c r="J892" s="41"/>
      <c r="N892" s="57"/>
      <c r="P892" s="1"/>
      <c r="Q892" s="1"/>
      <c r="R892" s="1"/>
      <c r="S892" s="1"/>
    </row>
    <row r="893" spans="1:19" ht="15.75" customHeight="1">
      <c r="A893" s="1"/>
      <c r="C893" s="2"/>
      <c r="D893" s="6"/>
      <c r="I893" s="17"/>
      <c r="J893" s="41"/>
      <c r="N893" s="57"/>
      <c r="P893" s="1"/>
      <c r="Q893" s="1"/>
      <c r="R893" s="1"/>
      <c r="S893" s="1"/>
    </row>
    <row r="894" spans="1:19" ht="15.75" customHeight="1">
      <c r="A894" s="1"/>
      <c r="C894" s="2"/>
      <c r="D894" s="6"/>
      <c r="I894" s="17"/>
      <c r="J894" s="41"/>
      <c r="N894" s="57"/>
      <c r="P894" s="1"/>
      <c r="Q894" s="1"/>
      <c r="R894" s="1"/>
      <c r="S894" s="1"/>
    </row>
    <row r="895" spans="1:19" ht="15.75" customHeight="1">
      <c r="A895" s="1"/>
      <c r="C895" s="2"/>
      <c r="D895" s="6"/>
      <c r="I895" s="17"/>
      <c r="J895" s="41"/>
      <c r="N895" s="57"/>
      <c r="P895" s="1"/>
      <c r="Q895" s="1"/>
      <c r="R895" s="1"/>
      <c r="S895" s="1"/>
    </row>
    <row r="896" spans="1:19" ht="15.75" customHeight="1">
      <c r="A896" s="1"/>
      <c r="C896" s="2"/>
      <c r="D896" s="6"/>
      <c r="I896" s="17"/>
      <c r="J896" s="41"/>
      <c r="N896" s="57"/>
      <c r="P896" s="1"/>
      <c r="Q896" s="1"/>
      <c r="R896" s="1"/>
      <c r="S896" s="1"/>
    </row>
    <row r="897" spans="1:19" ht="15.75" customHeight="1">
      <c r="A897" s="1"/>
      <c r="C897" s="2"/>
      <c r="D897" s="6"/>
      <c r="I897" s="17"/>
      <c r="J897" s="41"/>
      <c r="N897" s="57"/>
      <c r="P897" s="1"/>
      <c r="Q897" s="1"/>
      <c r="R897" s="1"/>
      <c r="S897" s="1"/>
    </row>
    <row r="898" spans="1:19" ht="15.75" customHeight="1">
      <c r="A898" s="1"/>
      <c r="C898" s="2"/>
      <c r="D898" s="6"/>
      <c r="I898" s="17"/>
      <c r="J898" s="41"/>
      <c r="N898" s="57"/>
      <c r="P898" s="1"/>
      <c r="Q898" s="1"/>
      <c r="R898" s="1"/>
      <c r="S898" s="1"/>
    </row>
    <row r="899" spans="1:19" ht="15.75" customHeight="1">
      <c r="A899" s="1"/>
      <c r="C899" s="2"/>
      <c r="D899" s="6"/>
      <c r="I899" s="17"/>
      <c r="J899" s="41"/>
      <c r="N899" s="57"/>
      <c r="P899" s="1"/>
      <c r="Q899" s="1"/>
      <c r="R899" s="1"/>
      <c r="S899" s="1"/>
    </row>
    <row r="900" spans="1:19" ht="15.75" customHeight="1">
      <c r="A900" s="1"/>
      <c r="C900" s="2"/>
      <c r="D900" s="6"/>
      <c r="I900" s="17"/>
      <c r="J900" s="41"/>
      <c r="N900" s="57"/>
      <c r="P900" s="1"/>
      <c r="Q900" s="1"/>
      <c r="R900" s="1"/>
      <c r="S900" s="1"/>
    </row>
    <row r="901" spans="1:19" ht="15.75" customHeight="1">
      <c r="A901" s="1"/>
      <c r="C901" s="2"/>
      <c r="D901" s="6"/>
      <c r="I901" s="17"/>
      <c r="J901" s="41"/>
      <c r="N901" s="57"/>
      <c r="P901" s="1"/>
      <c r="Q901" s="1"/>
      <c r="R901" s="1"/>
      <c r="S901" s="1"/>
    </row>
    <row r="902" spans="1:19" ht="15.75" customHeight="1">
      <c r="A902" s="1"/>
      <c r="C902" s="2"/>
      <c r="D902" s="6"/>
      <c r="I902" s="17"/>
      <c r="J902" s="41"/>
      <c r="N902" s="57"/>
      <c r="P902" s="1"/>
      <c r="Q902" s="1"/>
      <c r="R902" s="1"/>
      <c r="S902" s="1"/>
    </row>
    <row r="903" spans="1:19" ht="15.75" customHeight="1">
      <c r="A903" s="1"/>
      <c r="C903" s="2"/>
      <c r="D903" s="6"/>
      <c r="I903" s="17"/>
      <c r="J903" s="41"/>
      <c r="N903" s="57"/>
      <c r="P903" s="1"/>
      <c r="Q903" s="1"/>
      <c r="R903" s="1"/>
      <c r="S903" s="1"/>
    </row>
    <row r="904" spans="1:19" ht="15.75" customHeight="1">
      <c r="A904" s="1"/>
      <c r="C904" s="2"/>
      <c r="D904" s="6"/>
      <c r="I904" s="17"/>
      <c r="J904" s="41"/>
      <c r="N904" s="57"/>
      <c r="P904" s="1"/>
      <c r="Q904" s="1"/>
      <c r="R904" s="1"/>
      <c r="S904" s="1"/>
    </row>
    <row r="905" spans="1:19" ht="15.75" customHeight="1">
      <c r="A905" s="1"/>
      <c r="C905" s="2"/>
      <c r="D905" s="6"/>
      <c r="I905" s="17"/>
      <c r="J905" s="41"/>
      <c r="N905" s="57"/>
      <c r="P905" s="1"/>
      <c r="Q905" s="1"/>
      <c r="R905" s="1"/>
      <c r="S905" s="1"/>
    </row>
    <row r="906" spans="1:19" ht="15.75" customHeight="1">
      <c r="A906" s="1"/>
      <c r="C906" s="2"/>
      <c r="D906" s="6"/>
      <c r="I906" s="17"/>
      <c r="J906" s="41"/>
      <c r="N906" s="57"/>
      <c r="P906" s="1"/>
      <c r="Q906" s="1"/>
      <c r="R906" s="1"/>
      <c r="S906" s="1"/>
    </row>
    <row r="907" spans="1:19" ht="15.75" customHeight="1">
      <c r="A907" s="1"/>
      <c r="C907" s="2"/>
      <c r="D907" s="6"/>
      <c r="I907" s="17"/>
      <c r="J907" s="41"/>
      <c r="N907" s="57"/>
      <c r="P907" s="1"/>
      <c r="Q907" s="1"/>
      <c r="R907" s="1"/>
      <c r="S907" s="1"/>
    </row>
    <row r="908" spans="1:19" ht="15.75" customHeight="1">
      <c r="A908" s="1"/>
      <c r="C908" s="2"/>
      <c r="D908" s="6"/>
      <c r="I908" s="17"/>
      <c r="J908" s="41"/>
      <c r="N908" s="57"/>
      <c r="P908" s="1"/>
      <c r="Q908" s="1"/>
      <c r="R908" s="1"/>
      <c r="S908" s="1"/>
    </row>
    <row r="909" spans="1:19" ht="15.75" customHeight="1">
      <c r="A909" s="1"/>
      <c r="C909" s="2"/>
      <c r="D909" s="6"/>
      <c r="I909" s="17"/>
      <c r="J909" s="41"/>
      <c r="N909" s="57"/>
      <c r="P909" s="1"/>
      <c r="Q909" s="1"/>
      <c r="R909" s="1"/>
      <c r="S909" s="1"/>
    </row>
    <row r="910" spans="1:19" ht="15.75" customHeight="1">
      <c r="A910" s="1"/>
      <c r="C910" s="2"/>
      <c r="D910" s="6"/>
      <c r="I910" s="17"/>
      <c r="J910" s="41"/>
      <c r="N910" s="57"/>
      <c r="P910" s="1"/>
      <c r="Q910" s="1"/>
      <c r="R910" s="1"/>
      <c r="S910" s="1"/>
    </row>
    <row r="911" spans="1:19" ht="15.75" customHeight="1">
      <c r="A911" s="1"/>
      <c r="C911" s="2"/>
      <c r="D911" s="6"/>
      <c r="I911" s="17"/>
      <c r="J911" s="41"/>
      <c r="N911" s="57"/>
      <c r="P911" s="1"/>
      <c r="Q911" s="1"/>
      <c r="R911" s="1"/>
      <c r="S911" s="1"/>
    </row>
    <row r="912" spans="1:19" ht="15.75" customHeight="1">
      <c r="A912" s="1"/>
      <c r="C912" s="2"/>
      <c r="D912" s="6"/>
      <c r="I912" s="17"/>
      <c r="J912" s="41"/>
      <c r="N912" s="57"/>
      <c r="P912" s="1"/>
      <c r="Q912" s="1"/>
      <c r="R912" s="1"/>
      <c r="S912" s="1"/>
    </row>
    <row r="913" spans="1:19" ht="15.75" customHeight="1">
      <c r="A913" s="1"/>
      <c r="C913" s="2"/>
      <c r="D913" s="6"/>
      <c r="I913" s="17"/>
      <c r="J913" s="41"/>
      <c r="N913" s="57"/>
      <c r="P913" s="1"/>
      <c r="Q913" s="1"/>
      <c r="R913" s="1"/>
      <c r="S913" s="1"/>
    </row>
    <row r="914" spans="1:19" ht="15.75" customHeight="1">
      <c r="A914" s="1"/>
      <c r="C914" s="2"/>
      <c r="D914" s="6"/>
      <c r="I914" s="17"/>
      <c r="J914" s="41"/>
      <c r="N914" s="57"/>
      <c r="P914" s="1"/>
      <c r="Q914" s="1"/>
      <c r="R914" s="1"/>
      <c r="S914" s="1"/>
    </row>
    <row r="915" spans="1:19" ht="15.75" customHeight="1">
      <c r="A915" s="1"/>
      <c r="C915" s="2"/>
      <c r="D915" s="6"/>
      <c r="I915" s="17"/>
      <c r="J915" s="41"/>
      <c r="N915" s="57"/>
      <c r="P915" s="1"/>
      <c r="Q915" s="1"/>
      <c r="R915" s="1"/>
      <c r="S915" s="1"/>
    </row>
    <row r="916" spans="1:19" ht="15.75" customHeight="1">
      <c r="A916" s="1"/>
      <c r="C916" s="2"/>
      <c r="D916" s="6"/>
      <c r="I916" s="17"/>
      <c r="J916" s="41"/>
      <c r="N916" s="57"/>
      <c r="P916" s="1"/>
      <c r="Q916" s="1"/>
      <c r="R916" s="1"/>
      <c r="S916" s="1"/>
    </row>
    <row r="917" spans="1:19" ht="15.75" customHeight="1">
      <c r="A917" s="1"/>
      <c r="C917" s="2"/>
      <c r="D917" s="6"/>
      <c r="I917" s="17"/>
      <c r="J917" s="41"/>
      <c r="N917" s="57"/>
      <c r="P917" s="1"/>
      <c r="Q917" s="1"/>
      <c r="R917" s="1"/>
      <c r="S917" s="1"/>
    </row>
    <row r="918" spans="1:19" ht="15.75" customHeight="1">
      <c r="A918" s="1"/>
      <c r="C918" s="2"/>
      <c r="D918" s="6"/>
      <c r="I918" s="17"/>
      <c r="J918" s="41"/>
      <c r="N918" s="57"/>
      <c r="P918" s="1"/>
      <c r="Q918" s="1"/>
      <c r="R918" s="1"/>
      <c r="S918" s="1"/>
    </row>
    <row r="919" spans="1:19" ht="15.75" customHeight="1">
      <c r="A919" s="1"/>
      <c r="C919" s="2"/>
      <c r="D919" s="6"/>
      <c r="I919" s="17"/>
      <c r="J919" s="41"/>
      <c r="N919" s="57"/>
      <c r="P919" s="1"/>
      <c r="Q919" s="1"/>
      <c r="R919" s="1"/>
      <c r="S919" s="1"/>
    </row>
    <row r="920" spans="1:19" ht="15.75" customHeight="1">
      <c r="A920" s="1"/>
      <c r="C920" s="2"/>
      <c r="D920" s="6"/>
      <c r="I920" s="17"/>
      <c r="J920" s="41"/>
      <c r="N920" s="57"/>
      <c r="P920" s="1"/>
      <c r="Q920" s="1"/>
      <c r="R920" s="1"/>
      <c r="S920" s="1"/>
    </row>
    <row r="921" spans="1:19" ht="15.75" customHeight="1">
      <c r="A921" s="1"/>
      <c r="C921" s="2"/>
      <c r="D921" s="6"/>
      <c r="I921" s="17"/>
      <c r="J921" s="41"/>
      <c r="N921" s="57"/>
      <c r="P921" s="1"/>
      <c r="Q921" s="1"/>
      <c r="R921" s="1"/>
      <c r="S921" s="1"/>
    </row>
    <row r="922" spans="1:19" ht="15.75" customHeight="1">
      <c r="A922" s="1"/>
      <c r="C922" s="2"/>
      <c r="D922" s="6"/>
      <c r="I922" s="17"/>
      <c r="J922" s="41"/>
      <c r="N922" s="57"/>
      <c r="P922" s="1"/>
      <c r="Q922" s="1"/>
      <c r="R922" s="1"/>
      <c r="S922" s="1"/>
    </row>
    <row r="923" spans="1:19" ht="15.75" customHeight="1">
      <c r="A923" s="1"/>
      <c r="C923" s="2"/>
      <c r="D923" s="6"/>
      <c r="I923" s="17"/>
      <c r="J923" s="41"/>
      <c r="N923" s="57"/>
      <c r="P923" s="1"/>
      <c r="Q923" s="1"/>
      <c r="R923" s="1"/>
      <c r="S923" s="1"/>
    </row>
    <row r="924" spans="1:19" ht="15.75" customHeight="1">
      <c r="A924" s="1"/>
      <c r="C924" s="2"/>
      <c r="D924" s="6"/>
      <c r="I924" s="17"/>
      <c r="J924" s="41"/>
      <c r="N924" s="57"/>
      <c r="P924" s="1"/>
      <c r="Q924" s="1"/>
      <c r="R924" s="1"/>
      <c r="S924" s="1"/>
    </row>
    <row r="925" spans="1:19" ht="15.75" customHeight="1">
      <c r="A925" s="1"/>
      <c r="C925" s="2"/>
      <c r="D925" s="6"/>
      <c r="I925" s="17"/>
      <c r="J925" s="41"/>
      <c r="N925" s="57"/>
      <c r="P925" s="1"/>
      <c r="Q925" s="1"/>
      <c r="R925" s="1"/>
      <c r="S925" s="1"/>
    </row>
    <row r="926" spans="1:19" ht="15.75" customHeight="1">
      <c r="A926" s="1"/>
      <c r="C926" s="2"/>
      <c r="D926" s="6"/>
      <c r="I926" s="17"/>
      <c r="J926" s="41"/>
      <c r="N926" s="57"/>
      <c r="P926" s="1"/>
      <c r="Q926" s="1"/>
      <c r="R926" s="1"/>
      <c r="S926" s="1"/>
    </row>
    <row r="927" spans="1:19" ht="15.75" customHeight="1">
      <c r="A927" s="1"/>
      <c r="C927" s="2"/>
      <c r="D927" s="6"/>
      <c r="I927" s="17"/>
      <c r="J927" s="41"/>
      <c r="N927" s="57"/>
      <c r="P927" s="1"/>
      <c r="Q927" s="1"/>
      <c r="R927" s="1"/>
      <c r="S927" s="1"/>
    </row>
    <row r="928" spans="1:19" ht="15.75" customHeight="1">
      <c r="A928" s="1"/>
      <c r="C928" s="2"/>
      <c r="D928" s="6"/>
      <c r="I928" s="17"/>
      <c r="J928" s="41"/>
      <c r="N928" s="57"/>
      <c r="P928" s="1"/>
      <c r="Q928" s="1"/>
      <c r="R928" s="1"/>
      <c r="S928" s="1"/>
    </row>
    <row r="929" spans="1:19" ht="15.75" customHeight="1">
      <c r="A929" s="1"/>
      <c r="C929" s="2"/>
      <c r="D929" s="6"/>
      <c r="I929" s="17"/>
      <c r="J929" s="41"/>
      <c r="N929" s="57"/>
      <c r="P929" s="1"/>
      <c r="Q929" s="1"/>
      <c r="R929" s="1"/>
      <c r="S929" s="1"/>
    </row>
    <row r="930" spans="1:19" ht="15.75" customHeight="1">
      <c r="A930" s="1"/>
      <c r="C930" s="2"/>
      <c r="D930" s="6"/>
      <c r="I930" s="17"/>
      <c r="J930" s="41"/>
      <c r="N930" s="57"/>
      <c r="P930" s="1"/>
      <c r="Q930" s="1"/>
      <c r="R930" s="1"/>
      <c r="S930" s="1"/>
    </row>
    <row r="931" spans="1:19" ht="15.75" customHeight="1">
      <c r="A931" s="1"/>
      <c r="C931" s="2"/>
      <c r="D931" s="6"/>
      <c r="I931" s="17"/>
      <c r="J931" s="41"/>
      <c r="N931" s="57"/>
      <c r="P931" s="1"/>
      <c r="Q931" s="1"/>
      <c r="R931" s="1"/>
      <c r="S931" s="1"/>
    </row>
    <row r="932" spans="1:19" ht="15.75" customHeight="1">
      <c r="A932" s="1"/>
      <c r="C932" s="2"/>
      <c r="D932" s="6"/>
      <c r="I932" s="17"/>
      <c r="J932" s="41"/>
      <c r="N932" s="57"/>
      <c r="P932" s="1"/>
      <c r="Q932" s="1"/>
      <c r="R932" s="1"/>
      <c r="S932" s="1"/>
    </row>
    <row r="933" spans="1:19" ht="15.75" customHeight="1">
      <c r="A933" s="1"/>
      <c r="C933" s="2"/>
      <c r="D933" s="6"/>
      <c r="I933" s="17"/>
      <c r="J933" s="41"/>
      <c r="N933" s="57"/>
      <c r="P933" s="1"/>
      <c r="Q933" s="1"/>
      <c r="R933" s="1"/>
      <c r="S933" s="1"/>
    </row>
    <row r="934" spans="1:19" ht="15.75" customHeight="1">
      <c r="A934" s="1"/>
      <c r="C934" s="2"/>
      <c r="D934" s="6"/>
      <c r="I934" s="17"/>
      <c r="J934" s="41"/>
      <c r="N934" s="57"/>
      <c r="P934" s="1"/>
      <c r="Q934" s="1"/>
      <c r="R934" s="1"/>
      <c r="S934" s="1"/>
    </row>
    <row r="935" spans="1:19" ht="15.75" customHeight="1">
      <c r="A935" s="1"/>
      <c r="C935" s="2"/>
      <c r="D935" s="6"/>
      <c r="I935" s="17"/>
      <c r="J935" s="41"/>
      <c r="N935" s="57"/>
      <c r="P935" s="1"/>
      <c r="Q935" s="1"/>
      <c r="R935" s="1"/>
      <c r="S935" s="1"/>
    </row>
    <row r="936" spans="1:19" ht="15.75" customHeight="1">
      <c r="A936" s="1"/>
      <c r="C936" s="2"/>
      <c r="D936" s="6"/>
      <c r="I936" s="17"/>
      <c r="J936" s="41"/>
      <c r="N936" s="57"/>
      <c r="P936" s="1"/>
      <c r="Q936" s="1"/>
      <c r="R936" s="1"/>
      <c r="S936" s="1"/>
    </row>
    <row r="937" spans="1:19" ht="15.75" customHeight="1">
      <c r="A937" s="1"/>
      <c r="C937" s="2"/>
      <c r="D937" s="6"/>
      <c r="I937" s="17"/>
      <c r="J937" s="41"/>
      <c r="N937" s="57"/>
      <c r="P937" s="1"/>
      <c r="Q937" s="1"/>
      <c r="R937" s="1"/>
      <c r="S937" s="1"/>
    </row>
    <row r="938" spans="1:19" ht="15.75" customHeight="1">
      <c r="A938" s="1"/>
      <c r="C938" s="2"/>
      <c r="D938" s="6"/>
      <c r="I938" s="17"/>
      <c r="J938" s="41"/>
      <c r="N938" s="57"/>
      <c r="P938" s="1"/>
      <c r="Q938" s="1"/>
      <c r="R938" s="1"/>
      <c r="S938" s="1"/>
    </row>
    <row r="939" spans="1:19" ht="15.75" customHeight="1">
      <c r="A939" s="1"/>
      <c r="C939" s="2"/>
      <c r="D939" s="6"/>
      <c r="I939" s="17"/>
      <c r="J939" s="41"/>
      <c r="N939" s="57"/>
      <c r="P939" s="1"/>
      <c r="Q939" s="1"/>
      <c r="R939" s="1"/>
      <c r="S939" s="1"/>
    </row>
    <row r="940" spans="1:19" ht="15.75" customHeight="1">
      <c r="A940" s="1"/>
      <c r="C940" s="2"/>
      <c r="D940" s="6"/>
      <c r="I940" s="17"/>
      <c r="J940" s="41"/>
      <c r="N940" s="57"/>
      <c r="P940" s="1"/>
      <c r="Q940" s="1"/>
      <c r="R940" s="1"/>
      <c r="S940" s="1"/>
    </row>
    <row r="941" spans="1:19" ht="15.75" customHeight="1">
      <c r="A941" s="1"/>
      <c r="C941" s="2"/>
      <c r="D941" s="6"/>
      <c r="I941" s="17"/>
      <c r="J941" s="41"/>
      <c r="N941" s="57"/>
      <c r="P941" s="1"/>
      <c r="Q941" s="1"/>
      <c r="R941" s="1"/>
      <c r="S941" s="1"/>
    </row>
    <row r="942" spans="1:19" ht="15.75" customHeight="1">
      <c r="A942" s="1"/>
      <c r="C942" s="2"/>
      <c r="D942" s="6"/>
      <c r="I942" s="17"/>
      <c r="J942" s="41"/>
      <c r="N942" s="57"/>
      <c r="P942" s="1"/>
      <c r="Q942" s="1"/>
      <c r="R942" s="1"/>
      <c r="S942" s="1"/>
    </row>
    <row r="943" spans="1:19" ht="15.75" customHeight="1">
      <c r="A943" s="1"/>
      <c r="C943" s="2"/>
      <c r="D943" s="6"/>
      <c r="I943" s="17"/>
      <c r="J943" s="41"/>
      <c r="N943" s="57"/>
      <c r="P943" s="1"/>
      <c r="Q943" s="1"/>
      <c r="R943" s="1"/>
      <c r="S943" s="1"/>
    </row>
    <row r="944" spans="1:19" ht="15.75" customHeight="1">
      <c r="A944" s="1"/>
      <c r="C944" s="2"/>
      <c r="D944" s="6"/>
      <c r="I944" s="17"/>
      <c r="J944" s="41"/>
      <c r="N944" s="57"/>
      <c r="P944" s="1"/>
      <c r="Q944" s="1"/>
      <c r="R944" s="1"/>
      <c r="S944" s="1"/>
    </row>
    <row r="945" spans="1:19" ht="15.75" customHeight="1">
      <c r="A945" s="1"/>
      <c r="C945" s="2"/>
      <c r="D945" s="6"/>
      <c r="I945" s="17"/>
      <c r="J945" s="41"/>
      <c r="N945" s="57"/>
      <c r="P945" s="1"/>
      <c r="Q945" s="1"/>
      <c r="R945" s="1"/>
      <c r="S945" s="1"/>
    </row>
    <row r="946" spans="1:19" ht="15.75" customHeight="1">
      <c r="A946" s="1"/>
      <c r="C946" s="2"/>
      <c r="D946" s="6"/>
      <c r="I946" s="17"/>
      <c r="J946" s="41"/>
      <c r="N946" s="57"/>
      <c r="P946" s="1"/>
      <c r="Q946" s="1"/>
      <c r="R946" s="1"/>
      <c r="S946" s="1"/>
    </row>
    <row r="947" spans="1:19" ht="15.75" customHeight="1">
      <c r="A947" s="1"/>
      <c r="C947" s="2"/>
      <c r="D947" s="6"/>
      <c r="I947" s="17"/>
      <c r="J947" s="41"/>
      <c r="N947" s="57"/>
      <c r="P947" s="1"/>
      <c r="Q947" s="1"/>
      <c r="R947" s="1"/>
      <c r="S947" s="1"/>
    </row>
    <row r="948" spans="1:19" ht="15.75" customHeight="1">
      <c r="A948" s="1"/>
      <c r="C948" s="2"/>
      <c r="D948" s="6"/>
      <c r="I948" s="17"/>
      <c r="J948" s="41"/>
      <c r="N948" s="57"/>
      <c r="P948" s="1"/>
      <c r="Q948" s="1"/>
      <c r="R948" s="1"/>
      <c r="S948" s="1"/>
    </row>
    <row r="949" spans="1:19" ht="15.75" customHeight="1">
      <c r="A949" s="1"/>
      <c r="C949" s="2"/>
      <c r="D949" s="6"/>
      <c r="I949" s="17"/>
      <c r="J949" s="41"/>
      <c r="N949" s="57"/>
      <c r="P949" s="1"/>
      <c r="Q949" s="1"/>
      <c r="R949" s="1"/>
      <c r="S949" s="1"/>
    </row>
    <row r="950" spans="1:19" ht="15.75" customHeight="1">
      <c r="A950" s="1"/>
      <c r="C950" s="2"/>
      <c r="D950" s="6"/>
      <c r="I950" s="17"/>
      <c r="J950" s="41"/>
      <c r="N950" s="57"/>
      <c r="P950" s="1"/>
      <c r="Q950" s="1"/>
      <c r="R950" s="1"/>
      <c r="S950" s="1"/>
    </row>
    <row r="951" spans="1:19" ht="15.75" customHeight="1">
      <c r="A951" s="1"/>
      <c r="C951" s="2"/>
      <c r="D951" s="6"/>
      <c r="I951" s="17"/>
      <c r="J951" s="41"/>
      <c r="N951" s="57"/>
      <c r="P951" s="1"/>
      <c r="Q951" s="1"/>
      <c r="R951" s="1"/>
      <c r="S951" s="1"/>
    </row>
    <row r="952" spans="1:19" ht="15.75" customHeight="1">
      <c r="A952" s="1"/>
      <c r="C952" s="2"/>
      <c r="D952" s="6"/>
      <c r="I952" s="17"/>
      <c r="J952" s="41"/>
      <c r="N952" s="57"/>
      <c r="P952" s="1"/>
      <c r="Q952" s="1"/>
      <c r="R952" s="1"/>
      <c r="S952" s="1"/>
    </row>
    <row r="953" spans="1:19" ht="15.75" customHeight="1">
      <c r="A953" s="1"/>
      <c r="C953" s="2"/>
      <c r="D953" s="6"/>
      <c r="I953" s="17"/>
      <c r="J953" s="41"/>
      <c r="N953" s="57"/>
      <c r="P953" s="1"/>
      <c r="Q953" s="1"/>
      <c r="R953" s="1"/>
      <c r="S953" s="1"/>
    </row>
    <row r="954" spans="1:19" ht="15.75" customHeight="1">
      <c r="A954" s="1"/>
      <c r="C954" s="2"/>
      <c r="D954" s="6"/>
      <c r="I954" s="17"/>
      <c r="J954" s="41"/>
      <c r="N954" s="57"/>
      <c r="P954" s="1"/>
      <c r="Q954" s="1"/>
      <c r="R954" s="1"/>
      <c r="S954" s="1"/>
    </row>
    <row r="955" spans="1:19" ht="15.75" customHeight="1">
      <c r="A955" s="1"/>
      <c r="C955" s="2"/>
      <c r="D955" s="6"/>
      <c r="I955" s="17"/>
      <c r="J955" s="41"/>
      <c r="N955" s="57"/>
      <c r="P955" s="1"/>
      <c r="Q955" s="1"/>
      <c r="R955" s="1"/>
      <c r="S955" s="1"/>
    </row>
    <row r="956" spans="1:19" ht="15.75" customHeight="1">
      <c r="A956" s="1"/>
      <c r="C956" s="2"/>
      <c r="D956" s="6"/>
      <c r="I956" s="17"/>
      <c r="J956" s="41"/>
      <c r="N956" s="57"/>
      <c r="P956" s="1"/>
      <c r="Q956" s="1"/>
      <c r="R956" s="1"/>
      <c r="S956" s="1"/>
    </row>
    <row r="957" spans="1:19" ht="15.75" customHeight="1">
      <c r="A957" s="1"/>
      <c r="C957" s="2"/>
      <c r="D957" s="6"/>
      <c r="I957" s="17"/>
      <c r="J957" s="41"/>
      <c r="N957" s="57"/>
      <c r="P957" s="1"/>
      <c r="Q957" s="1"/>
      <c r="R957" s="1"/>
      <c r="S957" s="1"/>
    </row>
    <row r="958" spans="1:19" ht="15.75" customHeight="1">
      <c r="A958" s="1"/>
      <c r="C958" s="2"/>
      <c r="D958" s="6"/>
      <c r="I958" s="17"/>
      <c r="J958" s="41"/>
      <c r="N958" s="57"/>
      <c r="P958" s="1"/>
      <c r="Q958" s="1"/>
      <c r="R958" s="1"/>
      <c r="S958" s="1"/>
    </row>
    <row r="959" spans="1:19" ht="15.75" customHeight="1">
      <c r="A959" s="1"/>
      <c r="C959" s="2"/>
      <c r="D959" s="6"/>
      <c r="I959" s="17"/>
      <c r="J959" s="41"/>
      <c r="N959" s="57"/>
      <c r="P959" s="1"/>
      <c r="Q959" s="1"/>
      <c r="R959" s="1"/>
      <c r="S959" s="1"/>
    </row>
    <row r="960" spans="1:19" ht="15.75" customHeight="1">
      <c r="A960" s="1"/>
      <c r="C960" s="2"/>
      <c r="D960" s="6"/>
      <c r="I960" s="17"/>
      <c r="J960" s="41"/>
      <c r="N960" s="57"/>
      <c r="P960" s="1"/>
      <c r="Q960" s="1"/>
      <c r="R960" s="1"/>
      <c r="S960" s="1"/>
    </row>
    <row r="961" spans="1:19" ht="15.75" customHeight="1">
      <c r="A961" s="1"/>
      <c r="C961" s="2"/>
      <c r="D961" s="6"/>
      <c r="I961" s="17"/>
      <c r="J961" s="41"/>
      <c r="N961" s="57"/>
      <c r="P961" s="1"/>
      <c r="Q961" s="1"/>
      <c r="R961" s="1"/>
      <c r="S961" s="1"/>
    </row>
    <row r="962" spans="1:19" ht="15.75" customHeight="1">
      <c r="A962" s="1"/>
      <c r="C962" s="2"/>
      <c r="D962" s="6"/>
      <c r="I962" s="17"/>
      <c r="J962" s="41"/>
      <c r="N962" s="57"/>
      <c r="P962" s="1"/>
      <c r="Q962" s="1"/>
      <c r="R962" s="1"/>
      <c r="S962" s="1"/>
    </row>
    <row r="963" spans="1:19" ht="15.75" customHeight="1">
      <c r="A963" s="1"/>
      <c r="C963" s="2"/>
      <c r="D963" s="6"/>
      <c r="I963" s="17"/>
      <c r="J963" s="41"/>
      <c r="N963" s="57"/>
      <c r="P963" s="1"/>
      <c r="Q963" s="1"/>
      <c r="R963" s="1"/>
      <c r="S963" s="1"/>
    </row>
    <row r="964" spans="1:19" ht="15.75" customHeight="1">
      <c r="A964" s="1"/>
      <c r="C964" s="2"/>
      <c r="D964" s="6"/>
      <c r="I964" s="17"/>
      <c r="J964" s="41"/>
      <c r="N964" s="57"/>
      <c r="P964" s="1"/>
      <c r="Q964" s="1"/>
      <c r="R964" s="1"/>
      <c r="S964" s="1"/>
    </row>
    <row r="965" spans="1:19" ht="15.75" customHeight="1">
      <c r="A965" s="1"/>
      <c r="C965" s="2"/>
      <c r="D965" s="6"/>
      <c r="I965" s="17"/>
      <c r="J965" s="41"/>
      <c r="N965" s="57"/>
      <c r="P965" s="1"/>
      <c r="Q965" s="1"/>
      <c r="R965" s="1"/>
      <c r="S965" s="1"/>
    </row>
    <row r="966" spans="1:19" ht="15.75" customHeight="1">
      <c r="A966" s="1"/>
      <c r="C966" s="2"/>
      <c r="D966" s="6"/>
      <c r="I966" s="17"/>
      <c r="J966" s="41"/>
      <c r="N966" s="57"/>
      <c r="P966" s="1"/>
      <c r="Q966" s="1"/>
      <c r="R966" s="1"/>
      <c r="S966" s="1"/>
    </row>
    <row r="967" spans="1:19" ht="15.75" customHeight="1">
      <c r="A967" s="1"/>
      <c r="C967" s="2"/>
      <c r="D967" s="6"/>
      <c r="I967" s="17"/>
      <c r="J967" s="41"/>
      <c r="N967" s="57"/>
      <c r="P967" s="1"/>
      <c r="Q967" s="1"/>
      <c r="R967" s="1"/>
      <c r="S967" s="1"/>
    </row>
    <row r="968" spans="1:19" ht="15.75" customHeight="1">
      <c r="A968" s="1"/>
      <c r="C968" s="2"/>
      <c r="D968" s="6"/>
      <c r="I968" s="17"/>
      <c r="J968" s="41"/>
      <c r="N968" s="57"/>
      <c r="P968" s="1"/>
      <c r="Q968" s="1"/>
      <c r="R968" s="1"/>
      <c r="S968" s="1"/>
    </row>
    <row r="969" spans="1:19" ht="15.75" customHeight="1">
      <c r="A969" s="1"/>
      <c r="C969" s="2"/>
      <c r="D969" s="6"/>
      <c r="I969" s="17"/>
      <c r="J969" s="41"/>
      <c r="N969" s="57"/>
      <c r="P969" s="1"/>
      <c r="Q969" s="1"/>
      <c r="R969" s="1"/>
      <c r="S969" s="1"/>
    </row>
    <row r="970" spans="1:19" ht="15.75" customHeight="1">
      <c r="A970" s="1"/>
      <c r="C970" s="2"/>
      <c r="D970" s="6"/>
      <c r="I970" s="17"/>
      <c r="J970" s="41"/>
      <c r="N970" s="57"/>
      <c r="P970" s="1"/>
      <c r="Q970" s="1"/>
      <c r="R970" s="1"/>
      <c r="S970" s="1"/>
    </row>
    <row r="971" spans="1:19" ht="15.75" customHeight="1">
      <c r="A971" s="1"/>
      <c r="C971" s="2"/>
      <c r="D971" s="6"/>
      <c r="I971" s="17"/>
      <c r="J971" s="41"/>
      <c r="N971" s="57"/>
      <c r="P971" s="1"/>
      <c r="Q971" s="1"/>
      <c r="R971" s="1"/>
      <c r="S971" s="1"/>
    </row>
    <row r="972" spans="1:19" ht="15.75" customHeight="1">
      <c r="A972" s="1"/>
      <c r="C972" s="2"/>
      <c r="D972" s="6"/>
      <c r="I972" s="17"/>
      <c r="J972" s="41"/>
      <c r="N972" s="57"/>
      <c r="P972" s="1"/>
      <c r="Q972" s="1"/>
      <c r="R972" s="1"/>
      <c r="S972" s="1"/>
    </row>
    <row r="973" spans="1:19" ht="15.75" customHeight="1">
      <c r="A973" s="1"/>
      <c r="C973" s="2"/>
      <c r="D973" s="6"/>
      <c r="I973" s="17"/>
      <c r="J973" s="41"/>
      <c r="N973" s="57"/>
      <c r="P973" s="1"/>
      <c r="Q973" s="1"/>
      <c r="R973" s="1"/>
      <c r="S973" s="1"/>
    </row>
    <row r="974" spans="1:19" ht="15.75" customHeight="1">
      <c r="A974" s="1"/>
      <c r="C974" s="2"/>
      <c r="D974" s="6"/>
      <c r="I974" s="17"/>
      <c r="J974" s="41"/>
      <c r="N974" s="57"/>
      <c r="P974" s="1"/>
      <c r="Q974" s="1"/>
      <c r="R974" s="1"/>
      <c r="S974" s="1"/>
    </row>
    <row r="975" spans="1:19" ht="15.75" customHeight="1">
      <c r="A975" s="1"/>
      <c r="C975" s="2"/>
      <c r="D975" s="6"/>
      <c r="I975" s="17"/>
      <c r="J975" s="41"/>
      <c r="N975" s="57"/>
      <c r="P975" s="1"/>
      <c r="Q975" s="1"/>
      <c r="R975" s="1"/>
      <c r="S975" s="1"/>
    </row>
    <row r="976" spans="1:19" ht="15.75" customHeight="1">
      <c r="A976" s="1"/>
      <c r="C976" s="2"/>
      <c r="D976" s="6"/>
      <c r="I976" s="17"/>
      <c r="J976" s="41"/>
      <c r="N976" s="57"/>
      <c r="P976" s="1"/>
      <c r="Q976" s="1"/>
      <c r="R976" s="1"/>
      <c r="S976" s="1"/>
    </row>
    <row r="977" spans="1:19" ht="15.75" customHeight="1">
      <c r="A977" s="1"/>
      <c r="C977" s="2"/>
      <c r="D977" s="6"/>
      <c r="I977" s="17"/>
      <c r="J977" s="41"/>
      <c r="N977" s="57"/>
      <c r="P977" s="1"/>
      <c r="Q977" s="1"/>
      <c r="R977" s="1"/>
      <c r="S977" s="1"/>
    </row>
    <row r="978" spans="1:19" ht="15.75" customHeight="1">
      <c r="A978" s="1"/>
      <c r="C978" s="2"/>
      <c r="D978" s="6"/>
      <c r="I978" s="17"/>
      <c r="J978" s="41"/>
      <c r="N978" s="57"/>
      <c r="P978" s="1"/>
      <c r="Q978" s="1"/>
      <c r="R978" s="1"/>
      <c r="S978" s="1"/>
    </row>
    <row r="979" spans="1:19" ht="15.75" customHeight="1">
      <c r="A979" s="1"/>
      <c r="C979" s="2"/>
      <c r="D979" s="6"/>
      <c r="I979" s="17"/>
      <c r="J979" s="41"/>
      <c r="N979" s="57"/>
      <c r="P979" s="1"/>
      <c r="Q979" s="1"/>
      <c r="R979" s="1"/>
      <c r="S979" s="1"/>
    </row>
    <row r="980" spans="1:19" ht="15.75" customHeight="1">
      <c r="A980" s="1"/>
      <c r="C980" s="2"/>
      <c r="D980" s="6"/>
      <c r="I980" s="17"/>
      <c r="J980" s="41"/>
      <c r="N980" s="57"/>
      <c r="P980" s="1"/>
      <c r="Q980" s="1"/>
      <c r="R980" s="1"/>
      <c r="S980" s="1"/>
    </row>
    <row r="981" spans="1:19" ht="15.75" customHeight="1">
      <c r="A981" s="1"/>
      <c r="C981" s="2"/>
      <c r="D981" s="6"/>
      <c r="I981" s="17"/>
      <c r="J981" s="41"/>
      <c r="N981" s="57"/>
      <c r="P981" s="1"/>
      <c r="Q981" s="1"/>
      <c r="R981" s="1"/>
      <c r="S981" s="1"/>
    </row>
    <row r="982" spans="1:19" ht="15.75" customHeight="1">
      <c r="A982" s="1"/>
      <c r="C982" s="2"/>
      <c r="D982" s="6"/>
      <c r="I982" s="17"/>
      <c r="J982" s="41"/>
      <c r="N982" s="57"/>
      <c r="P982" s="1"/>
      <c r="Q982" s="1"/>
      <c r="R982" s="1"/>
      <c r="S982" s="1"/>
    </row>
    <row r="983" spans="1:19" ht="15.75" customHeight="1">
      <c r="A983" s="1"/>
      <c r="C983" s="2"/>
      <c r="D983" s="6"/>
      <c r="I983" s="17"/>
      <c r="J983" s="41"/>
      <c r="N983" s="57"/>
      <c r="P983" s="1"/>
      <c r="Q983" s="1"/>
      <c r="R983" s="1"/>
      <c r="S983" s="1"/>
    </row>
    <row r="984" spans="1:19" ht="15.75" customHeight="1">
      <c r="A984" s="1"/>
      <c r="C984" s="2"/>
      <c r="D984" s="6"/>
      <c r="I984" s="17"/>
      <c r="J984" s="41"/>
      <c r="N984" s="57"/>
      <c r="P984" s="1"/>
      <c r="Q984" s="1"/>
      <c r="R984" s="1"/>
      <c r="S984" s="1"/>
    </row>
    <row r="985" spans="1:19" ht="15.75" customHeight="1">
      <c r="A985" s="1"/>
      <c r="C985" s="2"/>
      <c r="D985" s="6"/>
      <c r="I985" s="17"/>
      <c r="J985" s="41"/>
      <c r="N985" s="57"/>
      <c r="P985" s="1"/>
      <c r="Q985" s="1"/>
      <c r="R985" s="1"/>
      <c r="S985" s="1"/>
    </row>
    <row r="986" spans="1:19" ht="15.75" customHeight="1">
      <c r="A986" s="1"/>
      <c r="C986" s="2"/>
      <c r="D986" s="6"/>
      <c r="I986" s="17"/>
      <c r="J986" s="41"/>
      <c r="N986" s="57"/>
      <c r="P986" s="1"/>
      <c r="Q986" s="1"/>
      <c r="R986" s="1"/>
      <c r="S986" s="1"/>
    </row>
    <row r="987" spans="1:19" ht="15.75" customHeight="1">
      <c r="A987" s="1"/>
      <c r="C987" s="2"/>
      <c r="D987" s="6"/>
      <c r="I987" s="17"/>
      <c r="J987" s="41"/>
      <c r="N987" s="57"/>
      <c r="P987" s="1"/>
      <c r="Q987" s="1"/>
      <c r="R987" s="1"/>
      <c r="S987" s="1"/>
    </row>
    <row r="988" spans="1:19" ht="15.75" customHeight="1">
      <c r="A988" s="1"/>
      <c r="C988" s="2"/>
      <c r="D988" s="6"/>
      <c r="I988" s="17"/>
      <c r="J988" s="41"/>
      <c r="N988" s="57"/>
      <c r="P988" s="1"/>
      <c r="Q988" s="1"/>
      <c r="R988" s="1"/>
      <c r="S988" s="1"/>
    </row>
    <row r="989" spans="1:19" ht="15.75" customHeight="1">
      <c r="A989" s="1"/>
      <c r="C989" s="2"/>
      <c r="D989" s="6"/>
      <c r="I989" s="17"/>
      <c r="J989" s="41"/>
      <c r="N989" s="57"/>
      <c r="P989" s="1"/>
      <c r="Q989" s="1"/>
      <c r="R989" s="1"/>
      <c r="S989" s="1"/>
    </row>
    <row r="990" spans="1:19" ht="15.75" customHeight="1">
      <c r="A990" s="1"/>
      <c r="C990" s="2"/>
      <c r="D990" s="6"/>
      <c r="I990" s="17"/>
      <c r="J990" s="41"/>
      <c r="N990" s="57"/>
      <c r="P990" s="1"/>
      <c r="Q990" s="1"/>
      <c r="R990" s="1"/>
      <c r="S990" s="1"/>
    </row>
    <row r="991" spans="1:19" ht="15.75" customHeight="1">
      <c r="P991" s="1"/>
      <c r="Q991" s="1"/>
      <c r="R991" s="1"/>
      <c r="S991" s="1"/>
    </row>
    <row r="992" spans="1:19" ht="15.75" customHeight="1">
      <c r="P992" s="1"/>
      <c r="Q992" s="1"/>
      <c r="R992" s="1"/>
      <c r="S992" s="1"/>
    </row>
    <row r="993" spans="16:19" ht="15.75" customHeight="1">
      <c r="P993" s="1"/>
      <c r="Q993" s="1"/>
      <c r="R993" s="1"/>
      <c r="S993" s="1"/>
    </row>
    <row r="994" spans="16:19" ht="15.75" customHeight="1">
      <c r="P994" s="1"/>
      <c r="Q994" s="1"/>
      <c r="R994" s="1"/>
      <c r="S994" s="1"/>
    </row>
    <row r="995" spans="16:19" ht="15.75" customHeight="1">
      <c r="P995" s="1"/>
      <c r="Q995" s="1"/>
      <c r="R995" s="1"/>
      <c r="S995" s="1"/>
    </row>
    <row r="996" spans="16:19" ht="15.75" customHeight="1">
      <c r="P996" s="1"/>
      <c r="Q996" s="1"/>
      <c r="R996" s="1"/>
      <c r="S996" s="1"/>
    </row>
    <row r="997" spans="16:19" ht="15.75" customHeight="1">
      <c r="P997" s="1"/>
      <c r="Q997" s="1"/>
      <c r="R997" s="1"/>
      <c r="S997" s="1"/>
    </row>
  </sheetData>
  <autoFilter ref="A2:O2"/>
  <mergeCells count="2">
    <mergeCell ref="A1:N1"/>
    <mergeCell ref="S3:S11"/>
  </mergeCells>
  <pageMargins left="0.7" right="0.7" top="0.75" bottom="0.75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opLeftCell="A125" zoomScale="70" zoomScaleNormal="70" workbookViewId="0">
      <selection activeCell="A131" sqref="A131:C131"/>
    </sheetView>
  </sheetViews>
  <sheetFormatPr baseColWidth="10" defaultRowHeight="15"/>
  <cols>
    <col min="1" max="1" width="18" style="14" customWidth="1"/>
    <col min="2" max="2" width="18.85546875" style="68" customWidth="1"/>
    <col min="3" max="3" width="36" style="2" customWidth="1"/>
    <col min="4" max="4" width="19.42578125" style="14" customWidth="1"/>
    <col min="5" max="5" width="17.140625" style="67" customWidth="1"/>
    <col min="6" max="6" width="40" style="2" customWidth="1"/>
    <col min="7" max="7" width="19.5703125" style="128" customWidth="1"/>
    <col min="8" max="8" width="19.140625" style="128" customWidth="1"/>
    <col min="9" max="9" width="34.42578125" style="128" customWidth="1"/>
    <col min="12" max="12" width="12.140625" customWidth="1"/>
    <col min="13" max="13" width="37.140625" customWidth="1"/>
  </cols>
  <sheetData>
    <row r="1" spans="1:16" ht="30.75" customHeight="1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20"/>
      <c r="K1" s="20"/>
      <c r="L1" s="21"/>
      <c r="M1" s="20"/>
      <c r="N1" s="20"/>
      <c r="O1" s="20"/>
    </row>
    <row r="2" spans="1:16">
      <c r="A2" s="144" t="s">
        <v>436</v>
      </c>
      <c r="B2" s="141" t="s">
        <v>178</v>
      </c>
      <c r="C2" s="145" t="s">
        <v>177</v>
      </c>
      <c r="D2" s="146" t="s">
        <v>435</v>
      </c>
      <c r="E2" s="143" t="s">
        <v>178</v>
      </c>
      <c r="F2" s="147" t="s">
        <v>14</v>
      </c>
      <c r="G2" s="148" t="s">
        <v>438</v>
      </c>
      <c r="H2" s="149" t="s">
        <v>178</v>
      </c>
      <c r="I2" s="150" t="s">
        <v>14</v>
      </c>
      <c r="J2" s="20"/>
      <c r="K2" s="20"/>
      <c r="L2" s="21"/>
      <c r="M2" s="200" t="s">
        <v>782</v>
      </c>
      <c r="N2" s="20"/>
      <c r="O2" s="20"/>
    </row>
    <row r="3" spans="1:16">
      <c r="A3" s="87">
        <v>294000</v>
      </c>
      <c r="B3" s="88">
        <v>43545</v>
      </c>
      <c r="C3" s="89" t="s">
        <v>222</v>
      </c>
      <c r="D3" s="87">
        <v>45000</v>
      </c>
      <c r="E3" s="88">
        <v>43573</v>
      </c>
      <c r="F3" s="52" t="s">
        <v>272</v>
      </c>
      <c r="G3" s="87">
        <v>250000</v>
      </c>
      <c r="H3" s="88">
        <v>43572</v>
      </c>
      <c r="I3" s="89" t="s">
        <v>285</v>
      </c>
      <c r="J3" s="20"/>
      <c r="K3" s="20"/>
      <c r="L3" s="20"/>
      <c r="M3" s="200"/>
      <c r="N3" s="20"/>
      <c r="O3" s="20"/>
    </row>
    <row r="4" spans="1:16">
      <c r="A4" s="87">
        <v>30000</v>
      </c>
      <c r="B4" s="88">
        <v>43555</v>
      </c>
      <c r="C4" s="89" t="s">
        <v>268</v>
      </c>
      <c r="D4" s="87">
        <v>40000</v>
      </c>
      <c r="E4" s="88">
        <v>43574</v>
      </c>
      <c r="F4" s="89" t="s">
        <v>287</v>
      </c>
      <c r="G4" s="87">
        <v>125000</v>
      </c>
      <c r="H4" s="88">
        <v>43577</v>
      </c>
      <c r="I4" s="89" t="s">
        <v>292</v>
      </c>
      <c r="J4" s="20"/>
      <c r="K4" s="20"/>
      <c r="L4" s="20"/>
      <c r="M4" s="200"/>
      <c r="N4" s="20"/>
      <c r="O4" s="20"/>
    </row>
    <row r="5" spans="1:16">
      <c r="A5" s="87">
        <v>35000</v>
      </c>
      <c r="B5" s="88">
        <v>43557</v>
      </c>
      <c r="C5" s="89" t="s">
        <v>269</v>
      </c>
      <c r="D5" s="87">
        <v>10000</v>
      </c>
      <c r="E5" s="88">
        <v>43581</v>
      </c>
      <c r="F5" s="89" t="s">
        <v>305</v>
      </c>
      <c r="G5" s="87">
        <v>8000</v>
      </c>
      <c r="H5" s="88">
        <v>43581</v>
      </c>
      <c r="I5" s="89" t="s">
        <v>303</v>
      </c>
      <c r="J5" s="20"/>
      <c r="K5" s="20"/>
      <c r="L5" s="20"/>
      <c r="M5" s="201">
        <f>M91+VENTAS!S16+'INV RBCG'!P13+'INV BISUTERIA'!N23</f>
        <v>2804285.5</v>
      </c>
      <c r="N5" s="20"/>
      <c r="O5" s="20"/>
      <c r="P5" s="20"/>
    </row>
    <row r="6" spans="1:16">
      <c r="A6" s="87">
        <v>95000</v>
      </c>
      <c r="B6" s="88">
        <v>43557</v>
      </c>
      <c r="C6" s="89" t="s">
        <v>270</v>
      </c>
      <c r="D6" s="87">
        <v>2000</v>
      </c>
      <c r="E6" s="88">
        <v>43581</v>
      </c>
      <c r="F6" s="89" t="s">
        <v>306</v>
      </c>
      <c r="G6" s="87">
        <v>33000</v>
      </c>
      <c r="H6" s="88">
        <v>43582</v>
      </c>
      <c r="I6" s="89" t="s">
        <v>308</v>
      </c>
      <c r="J6" s="20"/>
      <c r="K6" s="20"/>
      <c r="L6" s="20"/>
      <c r="M6" s="201"/>
      <c r="N6" s="20"/>
      <c r="O6" s="20"/>
      <c r="P6" s="20"/>
    </row>
    <row r="7" spans="1:16" ht="30">
      <c r="A7" s="87">
        <v>65000</v>
      </c>
      <c r="B7" s="88">
        <v>43560</v>
      </c>
      <c r="C7" s="89" t="s">
        <v>271</v>
      </c>
      <c r="D7" s="14">
        <v>10000</v>
      </c>
      <c r="E7" s="67" t="s">
        <v>309</v>
      </c>
      <c r="F7" s="2" t="s">
        <v>310</v>
      </c>
      <c r="G7" s="87">
        <v>301000</v>
      </c>
      <c r="H7" s="88">
        <v>43584</v>
      </c>
      <c r="I7" s="89" t="s">
        <v>318</v>
      </c>
      <c r="J7" s="20"/>
      <c r="K7" s="20"/>
      <c r="L7" s="20"/>
      <c r="M7" s="201"/>
      <c r="N7" s="20"/>
      <c r="O7" s="20"/>
      <c r="P7" s="20"/>
    </row>
    <row r="8" spans="1:16">
      <c r="A8" s="87">
        <v>50000</v>
      </c>
      <c r="B8" s="88">
        <v>43558</v>
      </c>
      <c r="C8" s="89" t="s">
        <v>276</v>
      </c>
      <c r="D8" s="87">
        <v>10000</v>
      </c>
      <c r="E8" s="88">
        <v>43581</v>
      </c>
      <c r="F8" s="89" t="s">
        <v>304</v>
      </c>
      <c r="G8" s="139">
        <v>22000</v>
      </c>
      <c r="H8" s="67">
        <v>43587</v>
      </c>
      <c r="I8" s="2" t="s">
        <v>326</v>
      </c>
      <c r="J8" s="20"/>
      <c r="K8" s="20"/>
      <c r="L8" s="20"/>
      <c r="M8" s="21"/>
      <c r="N8" s="20"/>
      <c r="O8" s="20"/>
      <c r="P8" s="20"/>
    </row>
    <row r="9" spans="1:16">
      <c r="A9" s="87">
        <v>25000</v>
      </c>
      <c r="B9" s="88">
        <v>43571</v>
      </c>
      <c r="C9" s="89" t="s">
        <v>284</v>
      </c>
      <c r="D9" s="87">
        <v>3000</v>
      </c>
      <c r="E9" s="88">
        <v>43582</v>
      </c>
      <c r="F9" s="89" t="s">
        <v>305</v>
      </c>
      <c r="G9" s="87">
        <v>205000</v>
      </c>
      <c r="H9" s="88">
        <v>43588</v>
      </c>
      <c r="I9" s="89" t="s">
        <v>325</v>
      </c>
      <c r="J9" s="20"/>
      <c r="K9" s="20"/>
      <c r="L9" s="20"/>
      <c r="M9" s="21"/>
      <c r="N9" s="20"/>
      <c r="O9" s="20"/>
      <c r="P9" s="20"/>
    </row>
    <row r="10" spans="1:16">
      <c r="A10" s="87">
        <v>40000</v>
      </c>
      <c r="B10" s="88">
        <v>43577</v>
      </c>
      <c r="C10" s="89" t="s">
        <v>286</v>
      </c>
      <c r="D10" s="87">
        <v>2000</v>
      </c>
      <c r="E10" s="88">
        <v>43582</v>
      </c>
      <c r="F10" s="89" t="s">
        <v>314</v>
      </c>
      <c r="G10" s="139">
        <v>35000</v>
      </c>
      <c r="H10" s="67">
        <v>43588</v>
      </c>
      <c r="I10" s="2" t="s">
        <v>346</v>
      </c>
      <c r="J10" s="20"/>
      <c r="K10" s="20"/>
      <c r="L10" s="20"/>
      <c r="M10" s="21"/>
      <c r="N10" s="20"/>
      <c r="O10" s="20"/>
      <c r="P10" s="20"/>
    </row>
    <row r="11" spans="1:16">
      <c r="A11" s="87">
        <v>7000</v>
      </c>
      <c r="B11" s="88">
        <v>43578</v>
      </c>
      <c r="C11" s="89" t="s">
        <v>288</v>
      </c>
      <c r="D11" s="87">
        <v>10000</v>
      </c>
      <c r="E11" s="88">
        <v>43583</v>
      </c>
      <c r="F11" s="89" t="s">
        <v>316</v>
      </c>
      <c r="G11" s="139">
        <v>240000</v>
      </c>
      <c r="H11" s="67">
        <v>43591</v>
      </c>
      <c r="I11" s="2" t="s">
        <v>366</v>
      </c>
      <c r="J11" s="20"/>
      <c r="K11" s="20"/>
      <c r="L11" s="20"/>
      <c r="M11" s="21"/>
      <c r="N11" s="20"/>
      <c r="O11" s="20"/>
      <c r="P11" s="20"/>
    </row>
    <row r="12" spans="1:16">
      <c r="A12" s="87">
        <v>50000</v>
      </c>
      <c r="B12" s="88">
        <v>43581</v>
      </c>
      <c r="C12" s="89" t="s">
        <v>296</v>
      </c>
      <c r="D12" s="87">
        <v>12000</v>
      </c>
      <c r="E12" s="88">
        <v>43583</v>
      </c>
      <c r="F12" s="89" t="s">
        <v>317</v>
      </c>
      <c r="G12" s="139">
        <v>155000</v>
      </c>
      <c r="H12" s="67">
        <v>43592</v>
      </c>
      <c r="I12" s="4" t="s">
        <v>389</v>
      </c>
      <c r="J12" s="20"/>
      <c r="K12" s="20"/>
      <c r="L12" s="20"/>
      <c r="M12" s="21"/>
      <c r="N12" s="20"/>
      <c r="O12" s="20"/>
      <c r="P12" s="20"/>
    </row>
    <row r="13" spans="1:16">
      <c r="A13" s="87">
        <v>14000</v>
      </c>
      <c r="B13" s="88">
        <v>43581</v>
      </c>
      <c r="C13" s="89" t="s">
        <v>307</v>
      </c>
      <c r="D13" s="87">
        <v>3000</v>
      </c>
      <c r="E13" s="88">
        <v>43584</v>
      </c>
      <c r="F13" s="89" t="s">
        <v>316</v>
      </c>
      <c r="G13" s="139">
        <v>9500</v>
      </c>
      <c r="H13" s="67">
        <v>43592</v>
      </c>
      <c r="I13" s="4" t="s">
        <v>392</v>
      </c>
      <c r="J13" s="20"/>
      <c r="K13" s="20"/>
      <c r="L13" s="20"/>
      <c r="M13" s="21"/>
      <c r="N13" s="20"/>
      <c r="O13" s="20"/>
      <c r="P13" s="20"/>
    </row>
    <row r="14" spans="1:16">
      <c r="A14" s="87">
        <v>30000</v>
      </c>
      <c r="B14" s="88">
        <v>43582</v>
      </c>
      <c r="C14" s="89" t="s">
        <v>268</v>
      </c>
      <c r="D14" s="14">
        <v>4000</v>
      </c>
      <c r="E14" s="67">
        <v>43587</v>
      </c>
      <c r="F14" s="2" t="s">
        <v>327</v>
      </c>
      <c r="G14" s="139">
        <v>12000</v>
      </c>
      <c r="H14" s="67">
        <v>43592</v>
      </c>
      <c r="I14" s="4" t="s">
        <v>393</v>
      </c>
      <c r="J14" s="20"/>
      <c r="K14" s="20"/>
      <c r="L14" s="20"/>
      <c r="M14" s="21"/>
      <c r="N14" s="20"/>
      <c r="O14" s="20"/>
      <c r="P14" s="20"/>
    </row>
    <row r="15" spans="1:16">
      <c r="A15" s="87">
        <v>380000</v>
      </c>
      <c r="B15" s="88">
        <v>43582</v>
      </c>
      <c r="C15" s="89" t="s">
        <v>315</v>
      </c>
      <c r="D15" s="14">
        <v>20000</v>
      </c>
      <c r="E15" s="67">
        <v>43588</v>
      </c>
      <c r="F15" s="2" t="s">
        <v>347</v>
      </c>
      <c r="G15" s="139">
        <v>14000</v>
      </c>
      <c r="H15" s="67">
        <v>43595</v>
      </c>
      <c r="I15" s="2" t="s">
        <v>326</v>
      </c>
    </row>
    <row r="16" spans="1:16">
      <c r="A16" s="87">
        <v>60000</v>
      </c>
      <c r="B16" s="88">
        <v>43585</v>
      </c>
      <c r="C16" s="89" t="s">
        <v>320</v>
      </c>
      <c r="D16" s="14">
        <v>4000</v>
      </c>
      <c r="E16" s="67">
        <v>43588</v>
      </c>
      <c r="F16" s="2" t="s">
        <v>316</v>
      </c>
      <c r="G16" s="139">
        <v>67000</v>
      </c>
      <c r="H16" s="67">
        <v>43599</v>
      </c>
      <c r="I16" s="2" t="s">
        <v>424</v>
      </c>
      <c r="M16" s="21"/>
    </row>
    <row r="17" spans="1:13">
      <c r="A17" s="87">
        <v>10000</v>
      </c>
      <c r="B17" s="90">
        <v>43586</v>
      </c>
      <c r="C17" s="89" t="s">
        <v>319</v>
      </c>
      <c r="D17" s="14">
        <v>25000</v>
      </c>
      <c r="E17" s="67">
        <v>43590</v>
      </c>
      <c r="F17" s="4" t="s">
        <v>361</v>
      </c>
      <c r="G17" s="139">
        <v>9000</v>
      </c>
      <c r="H17" s="67">
        <v>43601</v>
      </c>
      <c r="I17" s="2" t="s">
        <v>326</v>
      </c>
      <c r="M17" s="21"/>
    </row>
    <row r="18" spans="1:13">
      <c r="A18" s="87">
        <v>30000</v>
      </c>
      <c r="B18" s="90">
        <v>43586</v>
      </c>
      <c r="C18" s="89" t="s">
        <v>323</v>
      </c>
      <c r="D18" s="14">
        <v>2000</v>
      </c>
      <c r="E18" s="67">
        <v>43591</v>
      </c>
      <c r="F18" s="2" t="s">
        <v>365</v>
      </c>
      <c r="G18" s="139">
        <v>151000</v>
      </c>
      <c r="H18" s="67">
        <v>43605</v>
      </c>
      <c r="I18" s="2" t="s">
        <v>434</v>
      </c>
      <c r="M18" s="21"/>
    </row>
    <row r="19" spans="1:13">
      <c r="A19" s="87">
        <v>50000</v>
      </c>
      <c r="B19" s="90">
        <v>43587</v>
      </c>
      <c r="C19" s="89" t="s">
        <v>324</v>
      </c>
      <c r="D19" s="14">
        <v>15000</v>
      </c>
      <c r="E19" s="67">
        <v>43591</v>
      </c>
      <c r="F19" s="2" t="s">
        <v>364</v>
      </c>
      <c r="G19" s="139">
        <v>130000</v>
      </c>
      <c r="H19" s="67">
        <v>43606</v>
      </c>
      <c r="I19" s="2" t="s">
        <v>366</v>
      </c>
    </row>
    <row r="20" spans="1:13">
      <c r="A20" s="87">
        <v>50000</v>
      </c>
      <c r="B20" s="90">
        <v>43588</v>
      </c>
      <c r="C20" s="89" t="s">
        <v>344</v>
      </c>
      <c r="D20" s="14">
        <v>6000</v>
      </c>
      <c r="E20" s="67">
        <v>43592</v>
      </c>
      <c r="F20" s="4" t="s">
        <v>391</v>
      </c>
      <c r="G20" s="139">
        <v>8000</v>
      </c>
      <c r="H20" s="67">
        <v>43608</v>
      </c>
      <c r="I20" s="128" t="s">
        <v>326</v>
      </c>
    </row>
    <row r="21" spans="1:13">
      <c r="A21" s="87">
        <v>20000</v>
      </c>
      <c r="B21" s="90">
        <v>43588</v>
      </c>
      <c r="C21" s="89" t="s">
        <v>345</v>
      </c>
      <c r="D21" s="14">
        <v>5000</v>
      </c>
      <c r="E21" s="67">
        <v>43592</v>
      </c>
      <c r="F21" s="4" t="s">
        <v>394</v>
      </c>
      <c r="G21" s="139">
        <v>10000</v>
      </c>
      <c r="H21" s="67">
        <v>43609</v>
      </c>
      <c r="I21" s="128" t="s">
        <v>465</v>
      </c>
    </row>
    <row r="22" spans="1:13">
      <c r="A22" s="14">
        <v>26000</v>
      </c>
      <c r="B22" s="90">
        <v>43588</v>
      </c>
      <c r="C22" s="2" t="s">
        <v>348</v>
      </c>
      <c r="D22" s="14">
        <v>12500</v>
      </c>
      <c r="E22" s="67">
        <v>43592</v>
      </c>
      <c r="F22" s="4" t="s">
        <v>395</v>
      </c>
      <c r="G22" s="139">
        <v>10000</v>
      </c>
      <c r="H22" s="67">
        <v>43609</v>
      </c>
      <c r="I22" s="128" t="s">
        <v>326</v>
      </c>
    </row>
    <row r="23" spans="1:13">
      <c r="A23" s="14">
        <v>70000</v>
      </c>
      <c r="B23" s="68">
        <v>43590</v>
      </c>
      <c r="C23" s="4" t="s">
        <v>357</v>
      </c>
      <c r="D23" s="14">
        <v>16000</v>
      </c>
      <c r="E23" s="67">
        <v>43592</v>
      </c>
      <c r="F23" s="4" t="s">
        <v>390</v>
      </c>
      <c r="G23" s="139">
        <v>36000</v>
      </c>
      <c r="H23" s="67">
        <v>43616</v>
      </c>
      <c r="I23" s="2" t="s">
        <v>308</v>
      </c>
    </row>
    <row r="24" spans="1:13">
      <c r="A24" s="14">
        <v>30000</v>
      </c>
      <c r="B24" s="68">
        <v>43590</v>
      </c>
      <c r="C24" s="4" t="s">
        <v>359</v>
      </c>
      <c r="D24" s="14">
        <v>14000</v>
      </c>
      <c r="E24" s="67">
        <v>43595</v>
      </c>
      <c r="F24" s="4" t="s">
        <v>440</v>
      </c>
      <c r="G24" s="139">
        <v>268000</v>
      </c>
      <c r="H24" s="67">
        <v>43616</v>
      </c>
      <c r="I24" s="128" t="s">
        <v>424</v>
      </c>
    </row>
    <row r="25" spans="1:13">
      <c r="A25" s="14">
        <v>5000</v>
      </c>
      <c r="B25" s="68">
        <v>43590</v>
      </c>
      <c r="C25" s="4" t="s">
        <v>360</v>
      </c>
      <c r="D25" s="14">
        <v>10000</v>
      </c>
      <c r="E25" s="67">
        <v>43596</v>
      </c>
      <c r="F25" s="2" t="s">
        <v>406</v>
      </c>
      <c r="G25" s="139">
        <v>12000</v>
      </c>
      <c r="H25" s="67">
        <v>43589</v>
      </c>
      <c r="I25" s="2" t="s">
        <v>523</v>
      </c>
    </row>
    <row r="26" spans="1:13">
      <c r="A26" s="14">
        <v>40000</v>
      </c>
      <c r="B26" s="68">
        <v>43591</v>
      </c>
      <c r="C26" s="4" t="s">
        <v>362</v>
      </c>
      <c r="D26" s="14">
        <v>5000</v>
      </c>
      <c r="E26" s="67">
        <v>43596</v>
      </c>
      <c r="F26" s="2" t="s">
        <v>407</v>
      </c>
      <c r="G26" s="139">
        <v>14000</v>
      </c>
      <c r="H26" s="67">
        <v>43622</v>
      </c>
      <c r="I26" s="2" t="s">
        <v>523</v>
      </c>
    </row>
    <row r="27" spans="1:13">
      <c r="A27" s="14">
        <v>60000</v>
      </c>
      <c r="B27" s="68">
        <v>43591</v>
      </c>
      <c r="C27" s="2" t="s">
        <v>363</v>
      </c>
      <c r="D27" s="14">
        <v>112000</v>
      </c>
      <c r="E27" s="67">
        <v>43597</v>
      </c>
      <c r="F27" s="2" t="s">
        <v>415</v>
      </c>
      <c r="G27" s="139">
        <v>236000</v>
      </c>
      <c r="H27" s="67">
        <v>43626</v>
      </c>
      <c r="I27" s="2" t="s">
        <v>424</v>
      </c>
    </row>
    <row r="28" spans="1:13">
      <c r="A28" s="14">
        <v>11000</v>
      </c>
      <c r="B28" s="68">
        <v>43591</v>
      </c>
      <c r="C28" s="2" t="s">
        <v>367</v>
      </c>
      <c r="D28" s="14">
        <v>66000</v>
      </c>
      <c r="E28" s="67">
        <v>43600</v>
      </c>
      <c r="F28" s="2" t="s">
        <v>428</v>
      </c>
      <c r="G28" s="139">
        <v>13000</v>
      </c>
      <c r="H28" s="67">
        <v>43627</v>
      </c>
      <c r="I28" s="2" t="s">
        <v>532</v>
      </c>
    </row>
    <row r="29" spans="1:13">
      <c r="A29" s="14">
        <v>10000</v>
      </c>
      <c r="B29" s="68">
        <v>43591</v>
      </c>
      <c r="C29" s="2" t="s">
        <v>373</v>
      </c>
      <c r="D29" s="14">
        <v>4000</v>
      </c>
      <c r="E29" s="67">
        <v>43602</v>
      </c>
      <c r="F29" s="2" t="s">
        <v>305</v>
      </c>
      <c r="G29" s="139">
        <v>45000</v>
      </c>
      <c r="H29" s="67">
        <v>43631</v>
      </c>
      <c r="I29" s="2" t="s">
        <v>424</v>
      </c>
    </row>
    <row r="30" spans="1:13">
      <c r="A30" s="14">
        <v>35000</v>
      </c>
      <c r="B30" s="68">
        <v>43592</v>
      </c>
      <c r="C30" s="2" t="s">
        <v>374</v>
      </c>
      <c r="D30" s="14">
        <v>18000</v>
      </c>
      <c r="E30" s="67">
        <v>43603</v>
      </c>
      <c r="F30" s="2" t="s">
        <v>317</v>
      </c>
      <c r="G30" s="139">
        <v>29000</v>
      </c>
      <c r="H30" s="67">
        <v>43635</v>
      </c>
      <c r="I30" s="2" t="s">
        <v>424</v>
      </c>
    </row>
    <row r="31" spans="1:13">
      <c r="A31" s="14">
        <v>30000</v>
      </c>
      <c r="B31" s="68">
        <v>43592</v>
      </c>
      <c r="C31" s="2" t="s">
        <v>375</v>
      </c>
      <c r="D31" s="14">
        <v>6000</v>
      </c>
      <c r="E31" s="67">
        <v>43603</v>
      </c>
      <c r="F31" s="2" t="s">
        <v>430</v>
      </c>
      <c r="G31" s="139">
        <v>61000</v>
      </c>
      <c r="H31" s="67">
        <v>43635</v>
      </c>
      <c r="I31" s="2" t="s">
        <v>424</v>
      </c>
    </row>
    <row r="32" spans="1:13">
      <c r="A32" s="14">
        <v>40000</v>
      </c>
      <c r="B32" s="68">
        <v>43594</v>
      </c>
      <c r="C32" s="2" t="s">
        <v>399</v>
      </c>
      <c r="D32" s="14">
        <v>11000</v>
      </c>
      <c r="E32" s="67">
        <v>43604</v>
      </c>
      <c r="F32" s="2" t="s">
        <v>432</v>
      </c>
      <c r="G32" s="139">
        <v>40000</v>
      </c>
      <c r="H32" s="67">
        <v>43636</v>
      </c>
      <c r="I32" s="2" t="s">
        <v>424</v>
      </c>
    </row>
    <row r="33" spans="1:9">
      <c r="A33" s="14">
        <v>240000</v>
      </c>
      <c r="B33" s="68">
        <v>43595</v>
      </c>
      <c r="C33" s="2" t="s">
        <v>402</v>
      </c>
      <c r="D33" s="14">
        <v>7000</v>
      </c>
      <c r="E33" s="67">
        <v>43605</v>
      </c>
      <c r="F33" s="4" t="s">
        <v>407</v>
      </c>
      <c r="G33" s="139">
        <v>9000</v>
      </c>
      <c r="H33" s="67">
        <v>43636</v>
      </c>
      <c r="I33" s="2" t="s">
        <v>424</v>
      </c>
    </row>
    <row r="34" spans="1:9">
      <c r="A34" s="14">
        <v>10000</v>
      </c>
      <c r="B34" s="68">
        <v>43595</v>
      </c>
      <c r="C34" s="2" t="s">
        <v>403</v>
      </c>
      <c r="D34" s="14">
        <v>5000</v>
      </c>
      <c r="E34" s="67">
        <v>43606</v>
      </c>
      <c r="F34" s="2" t="s">
        <v>443</v>
      </c>
      <c r="G34" s="139">
        <v>5000</v>
      </c>
      <c r="H34" s="67">
        <v>43637</v>
      </c>
      <c r="I34" s="128" t="s">
        <v>573</v>
      </c>
    </row>
    <row r="35" spans="1:9">
      <c r="A35" s="14">
        <v>20000</v>
      </c>
      <c r="B35" s="68">
        <v>43596</v>
      </c>
      <c r="C35" s="2" t="s">
        <v>405</v>
      </c>
      <c r="D35" s="14">
        <v>5000</v>
      </c>
      <c r="E35" s="67">
        <v>43607</v>
      </c>
      <c r="F35" s="2" t="s">
        <v>443</v>
      </c>
      <c r="G35" s="139">
        <v>2000</v>
      </c>
      <c r="H35" s="67">
        <v>43637</v>
      </c>
      <c r="I35" s="2" t="s">
        <v>575</v>
      </c>
    </row>
    <row r="36" spans="1:9">
      <c r="A36" s="14">
        <v>40000</v>
      </c>
      <c r="B36" s="68">
        <v>43597</v>
      </c>
      <c r="C36" s="2" t="s">
        <v>408</v>
      </c>
      <c r="D36" s="14">
        <v>2000</v>
      </c>
      <c r="E36" s="67">
        <v>43610</v>
      </c>
      <c r="F36" s="2" t="s">
        <v>466</v>
      </c>
      <c r="G36" s="139">
        <v>8000</v>
      </c>
      <c r="H36" s="67">
        <v>43639</v>
      </c>
      <c r="I36" s="2" t="s">
        <v>523</v>
      </c>
    </row>
    <row r="37" spans="1:9" ht="16.5" customHeight="1">
      <c r="A37" s="14">
        <v>20000</v>
      </c>
      <c r="B37" s="68">
        <v>43599</v>
      </c>
      <c r="C37" s="2" t="s">
        <v>416</v>
      </c>
      <c r="D37" s="14">
        <v>5000</v>
      </c>
      <c r="E37" s="67">
        <v>43610</v>
      </c>
      <c r="F37" s="2" t="s">
        <v>443</v>
      </c>
      <c r="G37" s="139">
        <v>89000</v>
      </c>
      <c r="H37" s="67">
        <v>43642</v>
      </c>
      <c r="I37" s="2" t="s">
        <v>424</v>
      </c>
    </row>
    <row r="38" spans="1:9">
      <c r="A38" s="14">
        <v>10000</v>
      </c>
      <c r="B38" s="68">
        <v>43599</v>
      </c>
      <c r="C38" s="2" t="s">
        <v>422</v>
      </c>
      <c r="D38" s="14">
        <v>3000</v>
      </c>
      <c r="E38" s="67">
        <v>43611</v>
      </c>
      <c r="F38" s="2" t="s">
        <v>443</v>
      </c>
      <c r="G38" s="139">
        <v>20000</v>
      </c>
      <c r="H38" s="67">
        <v>43645</v>
      </c>
      <c r="I38" s="4" t="s">
        <v>523</v>
      </c>
    </row>
    <row r="39" spans="1:9">
      <c r="A39" s="14">
        <v>5000</v>
      </c>
      <c r="B39" s="68">
        <v>43599</v>
      </c>
      <c r="C39" s="2" t="s">
        <v>423</v>
      </c>
      <c r="D39" s="139">
        <v>6000</v>
      </c>
      <c r="E39" s="67">
        <v>43616</v>
      </c>
      <c r="F39" s="2" t="s">
        <v>407</v>
      </c>
      <c r="G39" s="139">
        <v>5000</v>
      </c>
      <c r="H39" s="67">
        <v>43645</v>
      </c>
      <c r="I39" s="4" t="s">
        <v>591</v>
      </c>
    </row>
    <row r="40" spans="1:9">
      <c r="A40" s="14">
        <v>70000</v>
      </c>
      <c r="B40" s="68">
        <v>43601</v>
      </c>
      <c r="C40" s="2" t="s">
        <v>427</v>
      </c>
      <c r="D40" s="14">
        <v>50000</v>
      </c>
      <c r="E40" s="67">
        <v>43616</v>
      </c>
      <c r="F40" s="2" t="s">
        <v>493</v>
      </c>
      <c r="G40" s="139">
        <v>412000</v>
      </c>
      <c r="H40" s="67">
        <v>43650</v>
      </c>
      <c r="I40" s="2" t="s">
        <v>424</v>
      </c>
    </row>
    <row r="41" spans="1:9">
      <c r="A41" s="14">
        <v>30000</v>
      </c>
      <c r="B41" s="68">
        <v>43602</v>
      </c>
      <c r="C41" s="2" t="s">
        <v>319</v>
      </c>
      <c r="D41" s="14">
        <v>36000</v>
      </c>
      <c r="E41" s="67">
        <v>43618</v>
      </c>
      <c r="F41" s="2" t="s">
        <v>495</v>
      </c>
      <c r="G41" s="139">
        <v>10000</v>
      </c>
      <c r="H41" s="67">
        <v>43654</v>
      </c>
      <c r="I41" s="2" t="s">
        <v>523</v>
      </c>
    </row>
    <row r="42" spans="1:9">
      <c r="A42" s="14">
        <v>10000</v>
      </c>
      <c r="B42" s="68">
        <v>43602</v>
      </c>
      <c r="C42" s="2" t="s">
        <v>416</v>
      </c>
      <c r="D42" s="14">
        <v>13000</v>
      </c>
      <c r="E42" s="67">
        <v>43618</v>
      </c>
      <c r="F42" s="2" t="s">
        <v>327</v>
      </c>
      <c r="G42" s="139">
        <v>10000</v>
      </c>
      <c r="H42" s="67">
        <v>43663</v>
      </c>
      <c r="I42" s="2" t="s">
        <v>523</v>
      </c>
    </row>
    <row r="43" spans="1:9">
      <c r="A43" s="14">
        <v>40000</v>
      </c>
      <c r="B43" s="68">
        <v>43604</v>
      </c>
      <c r="C43" s="2" t="s">
        <v>431</v>
      </c>
      <c r="D43" s="14">
        <v>20000</v>
      </c>
      <c r="E43" s="67">
        <v>43619</v>
      </c>
      <c r="F43" s="2" t="s">
        <v>520</v>
      </c>
      <c r="G43" s="139">
        <v>240000</v>
      </c>
      <c r="H43" s="67">
        <v>43668</v>
      </c>
      <c r="I43" s="128" t="s">
        <v>424</v>
      </c>
    </row>
    <row r="44" spans="1:9">
      <c r="A44" s="14">
        <v>60000</v>
      </c>
      <c r="B44" s="68">
        <v>43604</v>
      </c>
      <c r="C44" s="2" t="s">
        <v>320</v>
      </c>
      <c r="D44" s="14">
        <v>14000</v>
      </c>
      <c r="E44" s="67">
        <v>43619</v>
      </c>
      <c r="F44" s="2" t="s">
        <v>522</v>
      </c>
      <c r="G44" s="139">
        <v>10000</v>
      </c>
      <c r="H44" s="67">
        <v>43670</v>
      </c>
      <c r="I44" s="2" t="s">
        <v>523</v>
      </c>
    </row>
    <row r="45" spans="1:9">
      <c r="A45" s="14">
        <v>10000</v>
      </c>
      <c r="B45" s="68">
        <v>43604</v>
      </c>
      <c r="C45" s="2" t="s">
        <v>268</v>
      </c>
      <c r="D45" s="14">
        <v>40000</v>
      </c>
      <c r="E45" s="67">
        <v>43623</v>
      </c>
      <c r="F45" s="2" t="s">
        <v>527</v>
      </c>
      <c r="G45" s="139">
        <v>40000</v>
      </c>
      <c r="H45" s="67">
        <v>43671</v>
      </c>
      <c r="I45" s="2" t="s">
        <v>424</v>
      </c>
    </row>
    <row r="46" spans="1:9">
      <c r="A46" s="14">
        <v>30000</v>
      </c>
      <c r="B46" s="68">
        <v>43604</v>
      </c>
      <c r="C46" s="2" t="s">
        <v>433</v>
      </c>
      <c r="D46" s="14">
        <v>2000</v>
      </c>
      <c r="E46" s="67">
        <v>43624</v>
      </c>
      <c r="F46" s="2" t="s">
        <v>306</v>
      </c>
      <c r="G46" s="139">
        <v>10000</v>
      </c>
      <c r="H46" s="67">
        <v>43672</v>
      </c>
      <c r="I46" s="2" t="s">
        <v>523</v>
      </c>
    </row>
    <row r="47" spans="1:9">
      <c r="A47" s="14">
        <v>10000</v>
      </c>
      <c r="B47" s="68">
        <v>43608</v>
      </c>
      <c r="C47" s="2" t="s">
        <v>460</v>
      </c>
      <c r="D47" s="14">
        <v>10000</v>
      </c>
      <c r="E47" s="67">
        <v>43624</v>
      </c>
      <c r="F47" s="2" t="s">
        <v>305</v>
      </c>
      <c r="G47" s="139">
        <v>136000</v>
      </c>
      <c r="H47" s="67">
        <v>43676</v>
      </c>
      <c r="I47" s="2" t="s">
        <v>656</v>
      </c>
    </row>
    <row r="48" spans="1:9">
      <c r="A48" s="14">
        <v>24000</v>
      </c>
      <c r="B48" s="68">
        <v>43610</v>
      </c>
      <c r="C48" s="2" t="s">
        <v>464</v>
      </c>
      <c r="D48" s="139">
        <v>20000</v>
      </c>
      <c r="E48" s="67">
        <v>43625</v>
      </c>
      <c r="F48" s="52" t="s">
        <v>443</v>
      </c>
      <c r="G48" s="139">
        <v>40000</v>
      </c>
      <c r="H48" s="67">
        <v>43677</v>
      </c>
      <c r="I48" s="2" t="s">
        <v>424</v>
      </c>
    </row>
    <row r="49" spans="1:9">
      <c r="A49" s="14">
        <v>17000</v>
      </c>
      <c r="B49" s="68">
        <v>43611</v>
      </c>
      <c r="C49" s="2" t="s">
        <v>467</v>
      </c>
      <c r="D49" s="14">
        <v>53000</v>
      </c>
      <c r="E49" s="67">
        <v>43625</v>
      </c>
      <c r="F49" s="2" t="s">
        <v>536</v>
      </c>
      <c r="G49" s="139">
        <v>211000</v>
      </c>
      <c r="H49" s="67">
        <v>43678</v>
      </c>
      <c r="I49" s="2" t="s">
        <v>424</v>
      </c>
    </row>
    <row r="50" spans="1:9">
      <c r="A50" s="14">
        <v>30000</v>
      </c>
      <c r="B50" s="68">
        <v>43615</v>
      </c>
      <c r="C50" s="2" t="s">
        <v>486</v>
      </c>
      <c r="D50" s="139">
        <v>7000</v>
      </c>
      <c r="E50" s="67">
        <v>43633</v>
      </c>
      <c r="F50" s="52" t="s">
        <v>551</v>
      </c>
      <c r="G50" s="139">
        <v>173000</v>
      </c>
      <c r="H50" s="67">
        <v>43679</v>
      </c>
      <c r="I50" s="2" t="s">
        <v>663</v>
      </c>
    </row>
    <row r="51" spans="1:9">
      <c r="A51" s="14">
        <v>30000</v>
      </c>
      <c r="B51" s="68">
        <v>43615</v>
      </c>
      <c r="C51" s="2" t="s">
        <v>268</v>
      </c>
      <c r="D51" s="14">
        <v>15000</v>
      </c>
      <c r="E51" s="67">
        <v>43633</v>
      </c>
      <c r="F51" s="2" t="s">
        <v>552</v>
      </c>
      <c r="G51" s="139">
        <v>12000</v>
      </c>
      <c r="H51" s="67">
        <v>43682</v>
      </c>
      <c r="I51" s="2" t="s">
        <v>523</v>
      </c>
    </row>
    <row r="52" spans="1:9">
      <c r="A52" s="14">
        <v>5000</v>
      </c>
      <c r="B52" s="68">
        <v>43615</v>
      </c>
      <c r="C52" s="2" t="s">
        <v>487</v>
      </c>
      <c r="D52" s="14">
        <v>4500</v>
      </c>
      <c r="E52" s="67">
        <v>43633</v>
      </c>
      <c r="F52" s="2" t="s">
        <v>553</v>
      </c>
      <c r="G52" s="139">
        <v>117500</v>
      </c>
      <c r="H52" s="67">
        <v>43703</v>
      </c>
      <c r="I52" s="2" t="s">
        <v>424</v>
      </c>
    </row>
    <row r="53" spans="1:9">
      <c r="A53" s="14">
        <v>70000</v>
      </c>
      <c r="B53" s="68">
        <v>43615</v>
      </c>
      <c r="C53" s="2" t="s">
        <v>405</v>
      </c>
      <c r="D53" s="135">
        <v>15000</v>
      </c>
      <c r="E53" s="67">
        <v>43633</v>
      </c>
      <c r="F53" s="2" t="s">
        <v>555</v>
      </c>
      <c r="G53" s="139">
        <v>10000</v>
      </c>
      <c r="H53" s="67">
        <v>43706</v>
      </c>
      <c r="I53" s="2" t="s">
        <v>523</v>
      </c>
    </row>
    <row r="54" spans="1:9">
      <c r="A54" s="14">
        <v>75000</v>
      </c>
      <c r="B54" s="68">
        <v>43615</v>
      </c>
      <c r="C54" s="2" t="s">
        <v>433</v>
      </c>
      <c r="D54" s="14">
        <v>5000</v>
      </c>
      <c r="E54" s="67">
        <v>43633</v>
      </c>
      <c r="F54" s="2" t="s">
        <v>443</v>
      </c>
      <c r="G54" s="139">
        <v>8000</v>
      </c>
      <c r="H54" s="67">
        <v>43778</v>
      </c>
      <c r="I54" s="2" t="s">
        <v>779</v>
      </c>
    </row>
    <row r="55" spans="1:9">
      <c r="A55" s="14">
        <v>80000</v>
      </c>
      <c r="B55" s="68">
        <v>43615</v>
      </c>
      <c r="C55" s="2" t="s">
        <v>488</v>
      </c>
      <c r="D55" s="14">
        <v>5500</v>
      </c>
      <c r="E55" s="67">
        <v>43633</v>
      </c>
      <c r="F55" s="2" t="s">
        <v>430</v>
      </c>
      <c r="G55" s="139"/>
    </row>
    <row r="56" spans="1:9">
      <c r="A56" s="14">
        <v>50000</v>
      </c>
      <c r="B56" s="68">
        <v>43616</v>
      </c>
      <c r="C56" s="2" t="s">
        <v>363</v>
      </c>
      <c r="D56" s="14">
        <v>18000</v>
      </c>
      <c r="E56" s="67">
        <v>43634</v>
      </c>
      <c r="F56" s="2" t="s">
        <v>561</v>
      </c>
      <c r="G56" s="139"/>
    </row>
    <row r="57" spans="1:9">
      <c r="A57" s="14">
        <v>5000</v>
      </c>
      <c r="B57" s="68">
        <v>43616</v>
      </c>
      <c r="C57" s="100" t="s">
        <v>490</v>
      </c>
      <c r="D57" s="14">
        <v>5000</v>
      </c>
      <c r="E57" s="67">
        <v>43636</v>
      </c>
      <c r="F57" s="2" t="s">
        <v>562</v>
      </c>
      <c r="G57" s="139"/>
    </row>
    <row r="58" spans="1:9">
      <c r="A58" s="14">
        <v>8000</v>
      </c>
      <c r="B58" s="68">
        <v>43616</v>
      </c>
      <c r="C58" s="2" t="s">
        <v>491</v>
      </c>
      <c r="D58" s="14">
        <v>2000</v>
      </c>
      <c r="E58" s="67">
        <v>43636</v>
      </c>
      <c r="F58" s="2" t="s">
        <v>552</v>
      </c>
      <c r="G58" s="139"/>
    </row>
    <row r="59" spans="1:9">
      <c r="A59" s="14">
        <v>50000</v>
      </c>
      <c r="B59" s="68">
        <v>43616</v>
      </c>
      <c r="C59" s="2" t="s">
        <v>492</v>
      </c>
      <c r="D59" s="14">
        <v>2000</v>
      </c>
      <c r="E59" s="67">
        <v>43636</v>
      </c>
      <c r="F59" s="2" t="s">
        <v>563</v>
      </c>
      <c r="G59" s="139"/>
    </row>
    <row r="60" spans="1:9">
      <c r="A60" s="14">
        <v>36000</v>
      </c>
      <c r="B60" s="68">
        <v>43618</v>
      </c>
      <c r="C60" s="2" t="s">
        <v>494</v>
      </c>
      <c r="D60" s="14">
        <v>9000</v>
      </c>
      <c r="E60" s="67">
        <v>43637</v>
      </c>
      <c r="F60" s="2" t="s">
        <v>574</v>
      </c>
      <c r="G60" s="139"/>
    </row>
    <row r="61" spans="1:9">
      <c r="A61" s="14">
        <v>30000</v>
      </c>
      <c r="B61" s="68">
        <v>43619</v>
      </c>
      <c r="C61" s="2" t="s">
        <v>359</v>
      </c>
      <c r="D61" s="14">
        <v>119000</v>
      </c>
      <c r="E61" s="67">
        <v>43639</v>
      </c>
      <c r="F61" s="2" t="s">
        <v>576</v>
      </c>
      <c r="G61" s="139"/>
    </row>
    <row r="62" spans="1:9">
      <c r="A62" s="14">
        <v>50000</v>
      </c>
      <c r="B62" s="68">
        <v>43619</v>
      </c>
      <c r="C62" s="2" t="s">
        <v>324</v>
      </c>
      <c r="D62" s="14">
        <v>2000</v>
      </c>
      <c r="E62" s="67">
        <v>43639</v>
      </c>
      <c r="F62" s="2" t="s">
        <v>577</v>
      </c>
      <c r="G62" s="139"/>
    </row>
    <row r="63" spans="1:9">
      <c r="A63" s="14">
        <v>35000</v>
      </c>
      <c r="B63" s="68">
        <v>43619</v>
      </c>
      <c r="C63" s="2" t="s">
        <v>521</v>
      </c>
      <c r="D63" s="14">
        <v>55000</v>
      </c>
      <c r="E63" s="67">
        <v>43641</v>
      </c>
      <c r="F63" s="2" t="s">
        <v>581</v>
      </c>
      <c r="G63" s="139"/>
    </row>
    <row r="64" spans="1:9">
      <c r="A64" s="14">
        <v>50000</v>
      </c>
      <c r="B64" s="68">
        <v>43621</v>
      </c>
      <c r="C64" s="2" t="s">
        <v>524</v>
      </c>
      <c r="D64" s="14">
        <v>18000</v>
      </c>
      <c r="E64" s="67">
        <v>43642</v>
      </c>
      <c r="F64" s="2" t="s">
        <v>583</v>
      </c>
      <c r="G64" s="139"/>
    </row>
    <row r="65" spans="1:13" ht="23.25">
      <c r="A65" s="14">
        <v>60000</v>
      </c>
      <c r="B65" s="68">
        <v>43622</v>
      </c>
      <c r="C65" s="2" t="s">
        <v>525</v>
      </c>
      <c r="D65" s="14">
        <v>31000</v>
      </c>
      <c r="E65" s="67">
        <v>43642</v>
      </c>
      <c r="F65" s="2" t="s">
        <v>584</v>
      </c>
      <c r="G65" s="139"/>
      <c r="M65" s="166" t="s">
        <v>439</v>
      </c>
    </row>
    <row r="66" spans="1:13">
      <c r="A66" s="14">
        <v>40000</v>
      </c>
      <c r="B66" s="68">
        <v>43622</v>
      </c>
      <c r="C66" s="2" t="s">
        <v>526</v>
      </c>
      <c r="D66" s="14">
        <v>68000</v>
      </c>
      <c r="E66" s="67">
        <v>43645</v>
      </c>
      <c r="F66" s="4" t="s">
        <v>590</v>
      </c>
      <c r="G66" s="139"/>
      <c r="M66" s="192">
        <f>A157-D157-G157</f>
        <v>135000</v>
      </c>
    </row>
    <row r="67" spans="1:13">
      <c r="A67" s="14">
        <v>50000</v>
      </c>
      <c r="B67" s="68">
        <v>43624</v>
      </c>
      <c r="C67" s="2" t="s">
        <v>528</v>
      </c>
      <c r="D67" s="14">
        <v>15000</v>
      </c>
      <c r="E67" s="67">
        <v>43645</v>
      </c>
      <c r="F67" s="2" t="s">
        <v>430</v>
      </c>
      <c r="G67" s="139"/>
      <c r="M67" s="193"/>
    </row>
    <row r="68" spans="1:13">
      <c r="A68" s="14">
        <v>30000</v>
      </c>
      <c r="B68" s="68">
        <v>43624</v>
      </c>
      <c r="C68" s="2" t="s">
        <v>367</v>
      </c>
      <c r="D68" s="139">
        <v>15000</v>
      </c>
      <c r="E68" s="67">
        <v>43648</v>
      </c>
      <c r="F68" s="2" t="s">
        <v>430</v>
      </c>
      <c r="G68" s="139"/>
      <c r="M68" s="193"/>
    </row>
    <row r="69" spans="1:13">
      <c r="A69" s="14">
        <v>30000</v>
      </c>
      <c r="B69" s="68">
        <v>43624</v>
      </c>
      <c r="C69" s="2" t="s">
        <v>529</v>
      </c>
      <c r="D69" s="14">
        <v>17000</v>
      </c>
      <c r="E69" s="67">
        <v>43648</v>
      </c>
      <c r="F69" s="2" t="s">
        <v>443</v>
      </c>
      <c r="G69" s="139"/>
      <c r="M69" s="193"/>
    </row>
    <row r="70" spans="1:13">
      <c r="A70" s="14">
        <v>15000</v>
      </c>
      <c r="B70" s="68">
        <v>43625</v>
      </c>
      <c r="C70" s="2" t="s">
        <v>531</v>
      </c>
      <c r="D70" s="14">
        <v>6000</v>
      </c>
      <c r="E70" s="67">
        <v>43649</v>
      </c>
      <c r="F70" s="2" t="s">
        <v>552</v>
      </c>
      <c r="G70" s="139"/>
      <c r="M70" s="193"/>
    </row>
    <row r="71" spans="1:13">
      <c r="A71" s="14">
        <v>45000</v>
      </c>
      <c r="B71" s="68">
        <v>43629</v>
      </c>
      <c r="C71" s="2" t="s">
        <v>534</v>
      </c>
      <c r="D71" s="14">
        <v>6000</v>
      </c>
      <c r="E71" s="67">
        <v>43652</v>
      </c>
      <c r="F71" s="2" t="s">
        <v>603</v>
      </c>
      <c r="G71" s="139"/>
      <c r="M71" s="193"/>
    </row>
    <row r="72" spans="1:13">
      <c r="A72" s="14">
        <v>50000</v>
      </c>
      <c r="B72" s="68">
        <v>43631</v>
      </c>
      <c r="C72" s="2" t="s">
        <v>544</v>
      </c>
      <c r="D72" s="139">
        <v>115000</v>
      </c>
      <c r="E72" s="67">
        <v>43653</v>
      </c>
      <c r="F72" s="52" t="s">
        <v>604</v>
      </c>
      <c r="G72" s="139"/>
      <c r="M72" s="193"/>
    </row>
    <row r="73" spans="1:13">
      <c r="A73" s="14">
        <v>12000</v>
      </c>
      <c r="B73" s="68">
        <v>43631</v>
      </c>
      <c r="C73" s="2" t="s">
        <v>545</v>
      </c>
      <c r="D73" s="14">
        <v>4000</v>
      </c>
      <c r="E73" s="67">
        <v>43652</v>
      </c>
      <c r="F73" s="2" t="s">
        <v>430</v>
      </c>
      <c r="G73" s="139"/>
      <c r="M73" s="193"/>
    </row>
    <row r="74" spans="1:13">
      <c r="A74" s="14">
        <v>25000</v>
      </c>
      <c r="B74" s="68">
        <v>43631</v>
      </c>
      <c r="C74" s="2" t="s">
        <v>531</v>
      </c>
      <c r="D74" s="139">
        <v>6000</v>
      </c>
      <c r="E74" s="67">
        <v>43653</v>
      </c>
      <c r="F74" s="52" t="s">
        <v>605</v>
      </c>
      <c r="G74" s="139"/>
      <c r="M74" s="193"/>
    </row>
    <row r="75" spans="1:13">
      <c r="A75" s="14">
        <v>30000</v>
      </c>
      <c r="B75" s="68">
        <v>43632</v>
      </c>
      <c r="C75" s="2" t="s">
        <v>546</v>
      </c>
      <c r="D75" s="139">
        <v>20000</v>
      </c>
      <c r="E75" s="67">
        <v>43653</v>
      </c>
      <c r="F75" s="52" t="s">
        <v>606</v>
      </c>
      <c r="G75" s="139"/>
      <c r="M75" s="193"/>
    </row>
    <row r="76" spans="1:13">
      <c r="A76" s="14">
        <v>8000</v>
      </c>
      <c r="B76" s="68">
        <v>43632</v>
      </c>
      <c r="C76" s="2" t="s">
        <v>547</v>
      </c>
      <c r="D76" s="14">
        <v>46000</v>
      </c>
      <c r="E76" s="67">
        <v>43653</v>
      </c>
      <c r="F76" s="52" t="s">
        <v>606</v>
      </c>
      <c r="G76" s="139"/>
      <c r="M76" s="193"/>
    </row>
    <row r="77" spans="1:13">
      <c r="A77" s="14">
        <v>15000</v>
      </c>
      <c r="B77" s="68">
        <v>43632</v>
      </c>
      <c r="C77" s="2" t="s">
        <v>550</v>
      </c>
      <c r="D77" s="14">
        <v>3000</v>
      </c>
      <c r="E77" s="67">
        <v>43654</v>
      </c>
      <c r="F77" s="52" t="s">
        <v>305</v>
      </c>
      <c r="G77" s="139"/>
      <c r="M77" s="193"/>
    </row>
    <row r="78" spans="1:13">
      <c r="A78" s="14">
        <v>35000</v>
      </c>
      <c r="B78" s="68">
        <v>43633</v>
      </c>
      <c r="C78" s="2" t="s">
        <v>554</v>
      </c>
      <c r="D78" s="14">
        <v>25000</v>
      </c>
      <c r="E78" s="67">
        <v>43655</v>
      </c>
      <c r="F78" s="52" t="s">
        <v>443</v>
      </c>
      <c r="G78" s="139"/>
      <c r="M78" s="193"/>
    </row>
    <row r="79" spans="1:13">
      <c r="A79" s="14">
        <v>30000</v>
      </c>
      <c r="B79" s="68">
        <v>43635</v>
      </c>
      <c r="C79" s="2" t="s">
        <v>319</v>
      </c>
      <c r="D79" s="14">
        <v>9000</v>
      </c>
      <c r="E79" s="67">
        <v>43658</v>
      </c>
      <c r="F79" s="52" t="s">
        <v>619</v>
      </c>
      <c r="G79" s="139"/>
      <c r="M79" s="193"/>
    </row>
    <row r="80" spans="1:13">
      <c r="A80" s="14">
        <v>15000</v>
      </c>
      <c r="B80" s="68">
        <v>43635</v>
      </c>
      <c r="C80" s="2" t="s">
        <v>431</v>
      </c>
      <c r="D80" s="14">
        <v>5000</v>
      </c>
      <c r="E80" s="67">
        <v>43659</v>
      </c>
      <c r="F80" s="52" t="s">
        <v>621</v>
      </c>
      <c r="G80" s="139"/>
      <c r="M80" s="193"/>
    </row>
    <row r="81" spans="1:13">
      <c r="A81" s="14">
        <v>50000</v>
      </c>
      <c r="B81" s="68">
        <v>43635</v>
      </c>
      <c r="C81" s="2" t="s">
        <v>564</v>
      </c>
      <c r="D81" s="139">
        <v>80000</v>
      </c>
      <c r="E81" s="67">
        <v>43660</v>
      </c>
      <c r="F81" s="52" t="s">
        <v>623</v>
      </c>
      <c r="G81" s="139"/>
      <c r="M81" s="193"/>
    </row>
    <row r="82" spans="1:13">
      <c r="A82" s="14">
        <v>144000</v>
      </c>
      <c r="B82" s="68">
        <v>43637</v>
      </c>
      <c r="C82" s="2" t="s">
        <v>572</v>
      </c>
      <c r="D82" s="14">
        <v>16000</v>
      </c>
      <c r="E82" s="67">
        <v>43663</v>
      </c>
      <c r="F82" s="2" t="s">
        <v>430</v>
      </c>
      <c r="G82" s="139"/>
      <c r="M82" s="193"/>
    </row>
    <row r="83" spans="1:13">
      <c r="A83" s="14">
        <v>50000</v>
      </c>
      <c r="B83" s="68">
        <v>43639</v>
      </c>
      <c r="C83" s="2" t="s">
        <v>579</v>
      </c>
      <c r="D83" s="139">
        <v>16000</v>
      </c>
      <c r="E83" s="67">
        <v>43665</v>
      </c>
      <c r="F83" s="2" t="s">
        <v>631</v>
      </c>
      <c r="G83" s="139"/>
      <c r="M83" s="193"/>
    </row>
    <row r="84" spans="1:13">
      <c r="A84" s="14">
        <v>27000</v>
      </c>
      <c r="B84" s="68">
        <v>43639</v>
      </c>
      <c r="C84" s="2" t="s">
        <v>580</v>
      </c>
      <c r="D84" s="14">
        <v>30000</v>
      </c>
      <c r="E84" s="67">
        <v>43666</v>
      </c>
      <c r="F84" s="2" t="s">
        <v>633</v>
      </c>
      <c r="G84" s="139"/>
      <c r="M84" s="193"/>
    </row>
    <row r="85" spans="1:13">
      <c r="A85" s="14">
        <v>70000</v>
      </c>
      <c r="B85" s="68">
        <v>43642</v>
      </c>
      <c r="C85" s="2" t="s">
        <v>582</v>
      </c>
      <c r="D85" s="14">
        <v>27500</v>
      </c>
      <c r="E85" s="67">
        <v>43666</v>
      </c>
      <c r="F85" s="2" t="s">
        <v>634</v>
      </c>
      <c r="G85" s="139"/>
    </row>
    <row r="86" spans="1:13">
      <c r="A86" s="14">
        <v>20000</v>
      </c>
      <c r="B86" s="68">
        <v>43644</v>
      </c>
      <c r="C86" s="2" t="s">
        <v>344</v>
      </c>
      <c r="D86" s="14">
        <v>18500</v>
      </c>
      <c r="E86" s="67">
        <v>43667</v>
      </c>
      <c r="F86" s="4" t="s">
        <v>635</v>
      </c>
      <c r="G86" s="139"/>
    </row>
    <row r="87" spans="1:13">
      <c r="A87" s="14">
        <v>16000</v>
      </c>
      <c r="B87" s="68">
        <v>43644</v>
      </c>
      <c r="C87" s="2" t="s">
        <v>585</v>
      </c>
      <c r="D87" s="14">
        <v>3000</v>
      </c>
      <c r="E87" s="67">
        <v>43667</v>
      </c>
      <c r="F87" s="4" t="s">
        <v>636</v>
      </c>
      <c r="G87" s="139"/>
    </row>
    <row r="88" spans="1:13">
      <c r="A88" s="14">
        <v>25000</v>
      </c>
      <c r="B88" s="68">
        <v>43644</v>
      </c>
      <c r="C88" s="2" t="s">
        <v>586</v>
      </c>
      <c r="D88" s="14">
        <v>20000</v>
      </c>
      <c r="E88" s="67">
        <v>43668</v>
      </c>
      <c r="F88" s="2" t="s">
        <v>637</v>
      </c>
      <c r="G88" s="139"/>
    </row>
    <row r="89" spans="1:13">
      <c r="A89" s="14">
        <v>64000</v>
      </c>
      <c r="B89" s="68">
        <v>43644</v>
      </c>
      <c r="C89" s="2" t="s">
        <v>587</v>
      </c>
      <c r="D89" s="14">
        <v>14000</v>
      </c>
      <c r="E89" s="67">
        <v>43670</v>
      </c>
      <c r="F89" s="2" t="s">
        <v>443</v>
      </c>
      <c r="G89" s="139"/>
    </row>
    <row r="90" spans="1:13">
      <c r="A90" s="14">
        <v>70000</v>
      </c>
      <c r="B90" s="68">
        <v>43645</v>
      </c>
      <c r="C90" s="2" t="s">
        <v>588</v>
      </c>
      <c r="D90" s="14">
        <v>4000</v>
      </c>
      <c r="E90" s="67">
        <v>43672</v>
      </c>
      <c r="F90" s="2" t="s">
        <v>639</v>
      </c>
      <c r="G90" s="139"/>
    </row>
    <row r="91" spans="1:13">
      <c r="A91" s="14">
        <v>10000</v>
      </c>
      <c r="B91" s="68">
        <v>43645</v>
      </c>
      <c r="C91" s="2" t="s">
        <v>589</v>
      </c>
      <c r="D91" s="139">
        <v>34000</v>
      </c>
      <c r="E91" s="67">
        <v>43679</v>
      </c>
      <c r="F91" s="2" t="s">
        <v>665</v>
      </c>
      <c r="G91" s="139"/>
      <c r="M91" s="176">
        <f>M66</f>
        <v>135000</v>
      </c>
    </row>
    <row r="92" spans="1:13">
      <c r="A92" s="14">
        <v>40000</v>
      </c>
      <c r="B92" s="68">
        <v>43645</v>
      </c>
      <c r="C92" s="2" t="s">
        <v>405</v>
      </c>
      <c r="D92" s="139">
        <v>7000</v>
      </c>
      <c r="E92" s="67">
        <v>43679</v>
      </c>
      <c r="F92" s="2" t="s">
        <v>666</v>
      </c>
      <c r="G92" s="139"/>
    </row>
    <row r="93" spans="1:13">
      <c r="A93" s="14">
        <v>50000</v>
      </c>
      <c r="B93" s="68">
        <v>43645</v>
      </c>
      <c r="C93" s="2" t="s">
        <v>367</v>
      </c>
      <c r="D93" s="139">
        <v>5000</v>
      </c>
      <c r="E93" s="67">
        <v>43681</v>
      </c>
      <c r="F93" s="2" t="s">
        <v>716</v>
      </c>
      <c r="G93" s="139"/>
    </row>
    <row r="94" spans="1:13">
      <c r="A94" s="14">
        <v>30000</v>
      </c>
      <c r="B94" s="68">
        <v>43645</v>
      </c>
      <c r="C94" s="2" t="s">
        <v>592</v>
      </c>
      <c r="D94" s="139">
        <v>4000</v>
      </c>
      <c r="E94" s="67">
        <v>43681</v>
      </c>
      <c r="F94" s="2" t="s">
        <v>717</v>
      </c>
      <c r="G94" s="139"/>
    </row>
    <row r="95" spans="1:13">
      <c r="A95" s="14">
        <v>40000</v>
      </c>
      <c r="B95" s="68">
        <v>43645</v>
      </c>
      <c r="C95" s="2" t="s">
        <v>593</v>
      </c>
      <c r="D95" s="139">
        <v>1000</v>
      </c>
      <c r="E95" s="67">
        <v>43682</v>
      </c>
      <c r="F95" s="2" t="s">
        <v>719</v>
      </c>
      <c r="G95" s="139"/>
    </row>
    <row r="96" spans="1:13">
      <c r="A96" s="14">
        <v>50000</v>
      </c>
      <c r="B96" s="68">
        <v>43645</v>
      </c>
      <c r="C96" s="2" t="s">
        <v>524</v>
      </c>
      <c r="D96" s="139">
        <v>4000</v>
      </c>
      <c r="E96" s="67">
        <v>43686</v>
      </c>
      <c r="F96" s="2" t="s">
        <v>725</v>
      </c>
      <c r="G96" s="139"/>
    </row>
    <row r="97" spans="1:7">
      <c r="A97" s="14">
        <v>25000</v>
      </c>
      <c r="B97" s="68">
        <v>43645</v>
      </c>
      <c r="C97" s="2" t="s">
        <v>594</v>
      </c>
      <c r="D97" s="139">
        <v>46000</v>
      </c>
      <c r="E97" s="67">
        <v>43689</v>
      </c>
      <c r="F97" s="2" t="s">
        <v>726</v>
      </c>
      <c r="G97" s="139"/>
    </row>
    <row r="98" spans="1:7">
      <c r="A98" s="14">
        <v>20000</v>
      </c>
      <c r="B98" s="68">
        <v>43648</v>
      </c>
      <c r="C98" s="2" t="s">
        <v>529</v>
      </c>
      <c r="D98" s="139">
        <v>8000</v>
      </c>
      <c r="E98" s="67">
        <v>43691</v>
      </c>
      <c r="F98" s="2" t="s">
        <v>631</v>
      </c>
      <c r="G98" s="139"/>
    </row>
    <row r="99" spans="1:7">
      <c r="A99" s="14">
        <v>20000</v>
      </c>
      <c r="B99" s="68">
        <v>43648</v>
      </c>
      <c r="C99" s="2" t="s">
        <v>595</v>
      </c>
      <c r="D99" s="139">
        <v>4000</v>
      </c>
      <c r="E99" s="67">
        <v>43693</v>
      </c>
      <c r="F99" s="2" t="s">
        <v>728</v>
      </c>
      <c r="G99" s="139"/>
    </row>
    <row r="100" spans="1:7">
      <c r="A100" s="14">
        <v>45000</v>
      </c>
      <c r="B100" s="68">
        <v>43648</v>
      </c>
      <c r="C100" s="2" t="s">
        <v>596</v>
      </c>
      <c r="D100" s="139">
        <v>8500</v>
      </c>
      <c r="E100" s="67">
        <v>43694</v>
      </c>
      <c r="F100" s="2" t="s">
        <v>305</v>
      </c>
      <c r="G100" s="139"/>
    </row>
    <row r="101" spans="1:7">
      <c r="A101" s="14">
        <v>120000</v>
      </c>
      <c r="B101" s="68">
        <v>43645</v>
      </c>
      <c r="C101" s="2" t="s">
        <v>601</v>
      </c>
      <c r="D101" s="139">
        <v>20000</v>
      </c>
      <c r="E101" s="67">
        <v>43695</v>
      </c>
      <c r="F101" s="2" t="s">
        <v>729</v>
      </c>
      <c r="G101" s="139"/>
    </row>
    <row r="102" spans="1:7">
      <c r="A102" s="14">
        <v>30000</v>
      </c>
      <c r="B102" s="68">
        <v>43648</v>
      </c>
      <c r="C102" s="2" t="s">
        <v>268</v>
      </c>
      <c r="D102" s="139">
        <v>5000</v>
      </c>
      <c r="E102" s="67">
        <v>43695</v>
      </c>
      <c r="F102" s="2" t="s">
        <v>305</v>
      </c>
      <c r="G102" s="139"/>
    </row>
    <row r="103" spans="1:7">
      <c r="A103" s="139">
        <v>30000</v>
      </c>
      <c r="B103" s="68">
        <v>43648</v>
      </c>
      <c r="C103" s="2" t="s">
        <v>360</v>
      </c>
      <c r="D103" s="139">
        <v>48000</v>
      </c>
      <c r="E103" s="67">
        <v>43697</v>
      </c>
      <c r="F103" s="2" t="s">
        <v>730</v>
      </c>
      <c r="G103" s="139"/>
    </row>
    <row r="104" spans="1:7">
      <c r="A104" s="14">
        <v>50000</v>
      </c>
      <c r="B104" s="68">
        <v>43649</v>
      </c>
      <c r="C104" s="2" t="s">
        <v>602</v>
      </c>
      <c r="D104" s="139">
        <v>25000</v>
      </c>
      <c r="E104" s="67">
        <v>43698</v>
      </c>
      <c r="F104" s="2" t="s">
        <v>733</v>
      </c>
      <c r="G104" s="139"/>
    </row>
    <row r="105" spans="1:7">
      <c r="A105" s="14">
        <v>140000</v>
      </c>
      <c r="B105" s="68">
        <v>43651</v>
      </c>
      <c r="C105" s="2" t="s">
        <v>525</v>
      </c>
      <c r="D105" s="139">
        <v>8000</v>
      </c>
      <c r="E105" s="67">
        <v>43698</v>
      </c>
      <c r="F105" s="2" t="s">
        <v>305</v>
      </c>
      <c r="G105" s="139"/>
    </row>
    <row r="106" spans="1:7">
      <c r="A106" s="14">
        <v>65000</v>
      </c>
      <c r="B106" s="68">
        <v>43651</v>
      </c>
      <c r="C106" s="2" t="s">
        <v>324</v>
      </c>
      <c r="D106" s="139">
        <v>30000</v>
      </c>
      <c r="E106" s="67">
        <v>43699</v>
      </c>
      <c r="F106" s="2" t="s">
        <v>731</v>
      </c>
      <c r="G106" s="139"/>
    </row>
    <row r="107" spans="1:7">
      <c r="A107" s="14">
        <v>30000</v>
      </c>
      <c r="B107" s="68">
        <v>43653</v>
      </c>
      <c r="C107" s="2" t="s">
        <v>618</v>
      </c>
      <c r="D107" s="139">
        <v>10000</v>
      </c>
      <c r="E107" s="67">
        <v>43701</v>
      </c>
      <c r="F107" s="2" t="s">
        <v>443</v>
      </c>
      <c r="G107" s="139"/>
    </row>
    <row r="108" spans="1:7">
      <c r="A108" s="14">
        <v>22000</v>
      </c>
      <c r="B108" s="68">
        <v>43657</v>
      </c>
      <c r="C108" s="2" t="s">
        <v>367</v>
      </c>
      <c r="D108" s="139">
        <v>10000</v>
      </c>
      <c r="E108" s="67">
        <v>43702</v>
      </c>
      <c r="F108" s="2" t="s">
        <v>317</v>
      </c>
      <c r="G108" s="139"/>
    </row>
    <row r="109" spans="1:7">
      <c r="A109" s="14">
        <v>50000</v>
      </c>
      <c r="B109" s="68">
        <v>43657</v>
      </c>
      <c r="C109" s="2" t="s">
        <v>408</v>
      </c>
      <c r="D109" s="139">
        <v>31000</v>
      </c>
      <c r="E109" s="67">
        <v>43703</v>
      </c>
      <c r="F109" s="2" t="s">
        <v>734</v>
      </c>
      <c r="G109" s="139"/>
    </row>
    <row r="110" spans="1:7">
      <c r="A110" s="14">
        <v>30000</v>
      </c>
      <c r="B110" s="68">
        <v>43661</v>
      </c>
      <c r="C110" s="2" t="s">
        <v>320</v>
      </c>
      <c r="D110" s="139">
        <v>62000</v>
      </c>
      <c r="E110" s="67">
        <v>43711</v>
      </c>
      <c r="F110" s="2" t="s">
        <v>443</v>
      </c>
      <c r="G110" s="139"/>
    </row>
    <row r="111" spans="1:7">
      <c r="A111" s="14">
        <v>5000</v>
      </c>
      <c r="B111" s="68">
        <v>43661</v>
      </c>
      <c r="C111" s="2" t="s">
        <v>622</v>
      </c>
      <c r="D111" s="139">
        <v>6000</v>
      </c>
      <c r="E111" s="67">
        <v>43779</v>
      </c>
      <c r="F111" s="2" t="s">
        <v>305</v>
      </c>
      <c r="G111" s="139"/>
    </row>
    <row r="112" spans="1:7">
      <c r="A112" s="14">
        <v>20000</v>
      </c>
      <c r="B112" s="68">
        <v>43662</v>
      </c>
      <c r="C112" s="2" t="s">
        <v>630</v>
      </c>
      <c r="D112" s="168">
        <v>5000</v>
      </c>
      <c r="E112" s="169">
        <v>43779</v>
      </c>
      <c r="F112" s="167" t="s">
        <v>780</v>
      </c>
      <c r="G112" s="139"/>
    </row>
    <row r="113" spans="1:7">
      <c r="A113" s="14">
        <v>20000</v>
      </c>
      <c r="B113" s="68">
        <v>43663</v>
      </c>
      <c r="C113" s="2" t="s">
        <v>625</v>
      </c>
      <c r="D113" s="139">
        <v>6000</v>
      </c>
      <c r="E113" s="67">
        <v>43779</v>
      </c>
      <c r="F113" s="2" t="s">
        <v>781</v>
      </c>
      <c r="G113" s="139"/>
    </row>
    <row r="114" spans="1:7">
      <c r="A114" s="14">
        <v>30000</v>
      </c>
      <c r="B114" s="68">
        <v>43664</v>
      </c>
      <c r="C114" s="2" t="s">
        <v>626</v>
      </c>
      <c r="D114" s="139">
        <v>10000</v>
      </c>
      <c r="E114" s="67">
        <v>43780</v>
      </c>
      <c r="F114" s="2" t="s">
        <v>305</v>
      </c>
      <c r="G114" s="139"/>
    </row>
    <row r="115" spans="1:7">
      <c r="A115" s="14">
        <v>35000</v>
      </c>
      <c r="B115" s="68">
        <v>43665</v>
      </c>
      <c r="C115" s="2" t="s">
        <v>627</v>
      </c>
      <c r="D115" s="139">
        <v>9000</v>
      </c>
      <c r="E115" s="67">
        <v>43790</v>
      </c>
      <c r="F115" s="2" t="s">
        <v>783</v>
      </c>
      <c r="G115" s="139"/>
    </row>
    <row r="116" spans="1:7">
      <c r="A116" s="14">
        <v>40000</v>
      </c>
      <c r="B116" s="68">
        <v>43665</v>
      </c>
      <c r="C116" s="2" t="s">
        <v>628</v>
      </c>
      <c r="D116" s="139"/>
      <c r="G116" s="139"/>
    </row>
    <row r="117" spans="1:7">
      <c r="A117" s="14">
        <v>25000</v>
      </c>
      <c r="B117" s="68">
        <v>43665</v>
      </c>
      <c r="C117" s="2" t="s">
        <v>629</v>
      </c>
      <c r="D117" s="139"/>
      <c r="G117" s="139"/>
    </row>
    <row r="118" spans="1:7">
      <c r="A118" s="14">
        <v>60000</v>
      </c>
      <c r="B118" s="68">
        <v>43666</v>
      </c>
      <c r="C118" s="2" t="s">
        <v>632</v>
      </c>
      <c r="D118" s="139"/>
      <c r="G118" s="139"/>
    </row>
    <row r="119" spans="1:7">
      <c r="A119" s="14">
        <v>35000</v>
      </c>
      <c r="B119" s="68">
        <v>43675</v>
      </c>
      <c r="C119" s="2" t="s">
        <v>650</v>
      </c>
      <c r="D119" s="139"/>
      <c r="G119" s="139"/>
    </row>
    <row r="120" spans="1:7">
      <c r="A120" s="139">
        <v>50000</v>
      </c>
      <c r="B120" s="68">
        <v>43676</v>
      </c>
      <c r="C120" s="2" t="s">
        <v>651</v>
      </c>
      <c r="D120" s="139"/>
      <c r="G120" s="139"/>
    </row>
    <row r="121" spans="1:7">
      <c r="A121" s="139">
        <v>100000</v>
      </c>
      <c r="B121" s="68">
        <v>43676</v>
      </c>
      <c r="C121" s="2" t="s">
        <v>652</v>
      </c>
      <c r="D121" s="139"/>
      <c r="G121" s="139"/>
    </row>
    <row r="122" spans="1:7">
      <c r="A122" s="139">
        <v>40000</v>
      </c>
      <c r="B122" s="68">
        <v>43676</v>
      </c>
      <c r="C122" s="2" t="s">
        <v>653</v>
      </c>
      <c r="D122" s="139"/>
      <c r="G122" s="139"/>
    </row>
    <row r="123" spans="1:7">
      <c r="A123" s="139">
        <v>75000</v>
      </c>
      <c r="B123" s="68">
        <v>43676</v>
      </c>
      <c r="C123" s="2" t="s">
        <v>654</v>
      </c>
      <c r="D123" s="139"/>
      <c r="G123" s="139"/>
    </row>
    <row r="124" spans="1:7">
      <c r="A124" s="139">
        <v>5000</v>
      </c>
      <c r="B124" s="68">
        <v>43676</v>
      </c>
      <c r="C124" s="2" t="s">
        <v>655</v>
      </c>
      <c r="D124" s="139"/>
      <c r="G124" s="139"/>
    </row>
    <row r="125" spans="1:7">
      <c r="A125" s="139">
        <v>60000</v>
      </c>
      <c r="B125" s="68">
        <v>43677</v>
      </c>
      <c r="C125" s="2" t="s">
        <v>657</v>
      </c>
      <c r="G125" s="139"/>
    </row>
    <row r="126" spans="1:7">
      <c r="A126" s="139">
        <v>35000</v>
      </c>
      <c r="B126" s="68">
        <v>43677</v>
      </c>
      <c r="C126" s="2" t="s">
        <v>594</v>
      </c>
      <c r="G126" s="139"/>
    </row>
    <row r="127" spans="1:7">
      <c r="A127" s="139">
        <v>30000</v>
      </c>
      <c r="B127" s="68">
        <v>43677</v>
      </c>
      <c r="C127" s="2" t="s">
        <v>658</v>
      </c>
      <c r="G127" s="139"/>
    </row>
    <row r="128" spans="1:7">
      <c r="A128" s="139">
        <v>10000</v>
      </c>
      <c r="B128" s="68">
        <v>43677</v>
      </c>
      <c r="C128" s="2" t="s">
        <v>416</v>
      </c>
      <c r="G128" s="139"/>
    </row>
    <row r="129" spans="1:3">
      <c r="A129" s="14">
        <v>50000</v>
      </c>
      <c r="B129" s="68">
        <v>43678</v>
      </c>
      <c r="C129" s="2" t="s">
        <v>618</v>
      </c>
    </row>
    <row r="130" spans="1:3">
      <c r="A130" s="14">
        <v>30000</v>
      </c>
      <c r="B130" s="68">
        <v>43678</v>
      </c>
      <c r="C130" s="2" t="s">
        <v>661</v>
      </c>
    </row>
    <row r="131" spans="1:3">
      <c r="A131" s="171">
        <v>5000</v>
      </c>
      <c r="B131" s="172">
        <v>43678</v>
      </c>
      <c r="C131" s="173" t="s">
        <v>662</v>
      </c>
    </row>
    <row r="132" spans="1:3">
      <c r="A132" s="14">
        <v>30000</v>
      </c>
      <c r="B132" s="68">
        <v>43679</v>
      </c>
      <c r="C132" s="2" t="s">
        <v>664</v>
      </c>
    </row>
    <row r="133" spans="1:3">
      <c r="A133" s="14">
        <v>10000</v>
      </c>
      <c r="B133" s="68">
        <v>43680</v>
      </c>
      <c r="C133" s="2" t="s">
        <v>714</v>
      </c>
    </row>
    <row r="134" spans="1:3">
      <c r="A134" s="14">
        <v>5000</v>
      </c>
      <c r="B134" s="68">
        <v>43682</v>
      </c>
      <c r="C134" s="2" t="s">
        <v>718</v>
      </c>
    </row>
    <row r="135" spans="1:3">
      <c r="A135" s="14">
        <v>70000</v>
      </c>
      <c r="B135" s="68">
        <v>43683</v>
      </c>
      <c r="C135" s="4" t="s">
        <v>596</v>
      </c>
    </row>
    <row r="136" spans="1:3">
      <c r="A136" s="14">
        <v>100000</v>
      </c>
      <c r="B136" s="68">
        <v>43683</v>
      </c>
      <c r="C136" s="2" t="s">
        <v>720</v>
      </c>
    </row>
    <row r="137" spans="1:3">
      <c r="A137" s="14">
        <v>35000</v>
      </c>
      <c r="B137" s="68">
        <v>43684</v>
      </c>
      <c r="C137" s="2" t="s">
        <v>431</v>
      </c>
    </row>
    <row r="138" spans="1:3">
      <c r="A138" s="14">
        <v>80000</v>
      </c>
      <c r="B138" s="68">
        <v>43686</v>
      </c>
      <c r="C138" s="2" t="s">
        <v>544</v>
      </c>
    </row>
    <row r="139" spans="1:3">
      <c r="A139" s="14">
        <v>30000</v>
      </c>
      <c r="B139" s="68">
        <v>43690</v>
      </c>
      <c r="C139" s="2" t="s">
        <v>727</v>
      </c>
    </row>
    <row r="140" spans="1:3">
      <c r="A140" s="14">
        <v>20000</v>
      </c>
      <c r="B140" s="68">
        <v>43692</v>
      </c>
      <c r="C140" s="2" t="s">
        <v>593</v>
      </c>
    </row>
    <row r="141" spans="1:3">
      <c r="A141" s="139">
        <v>20000</v>
      </c>
      <c r="B141" s="68">
        <v>43693</v>
      </c>
      <c r="C141" s="2" t="s">
        <v>416</v>
      </c>
    </row>
    <row r="142" spans="1:3">
      <c r="A142" s="14">
        <v>100000</v>
      </c>
      <c r="B142" s="68">
        <v>43703</v>
      </c>
      <c r="C142" s="2" t="s">
        <v>732</v>
      </c>
    </row>
    <row r="143" spans="1:3">
      <c r="A143" s="14">
        <v>40000</v>
      </c>
      <c r="B143" s="68">
        <v>43708</v>
      </c>
      <c r="C143" s="2" t="s">
        <v>630</v>
      </c>
    </row>
    <row r="144" spans="1:3">
      <c r="A144" s="14">
        <v>10000</v>
      </c>
      <c r="B144" s="68">
        <v>43708</v>
      </c>
      <c r="C144" s="2" t="s">
        <v>735</v>
      </c>
    </row>
    <row r="145" spans="1:9">
      <c r="A145" s="14">
        <v>9000</v>
      </c>
      <c r="B145" s="68">
        <v>43708</v>
      </c>
      <c r="C145" s="2" t="s">
        <v>741</v>
      </c>
    </row>
    <row r="146" spans="1:9">
      <c r="A146" s="14">
        <v>120000</v>
      </c>
      <c r="B146" s="68">
        <v>43778</v>
      </c>
      <c r="C146" s="2" t="s">
        <v>777</v>
      </c>
    </row>
    <row r="147" spans="1:9">
      <c r="A147" s="14">
        <v>17000</v>
      </c>
      <c r="B147" s="68">
        <v>43778</v>
      </c>
      <c r="C147" s="2" t="s">
        <v>778</v>
      </c>
    </row>
    <row r="148" spans="1:9">
      <c r="A148" s="14">
        <v>8000</v>
      </c>
      <c r="B148" s="68">
        <v>43804</v>
      </c>
      <c r="C148" s="2" t="s">
        <v>787</v>
      </c>
    </row>
    <row r="149" spans="1:9">
      <c r="A149" s="171">
        <v>34000</v>
      </c>
      <c r="B149" s="172">
        <v>43804</v>
      </c>
      <c r="C149" s="173" t="s">
        <v>788</v>
      </c>
    </row>
    <row r="157" spans="1:9">
      <c r="A157" s="194">
        <f>SUM(A3:A156)</f>
        <v>6363000</v>
      </c>
      <c r="B157" s="194"/>
      <c r="C157" s="174" t="s">
        <v>3</v>
      </c>
      <c r="D157" s="195">
        <f>SUM(D3:D156)</f>
        <v>2102000</v>
      </c>
      <c r="E157" s="195"/>
      <c r="F157" s="142" t="s">
        <v>3</v>
      </c>
      <c r="G157" s="198">
        <f>SUM(G3:G156)</f>
        <v>4126000</v>
      </c>
      <c r="H157" s="199"/>
      <c r="I157" s="155" t="s">
        <v>3</v>
      </c>
    </row>
  </sheetData>
  <mergeCells count="7">
    <mergeCell ref="M66:M84"/>
    <mergeCell ref="A157:B157"/>
    <mergeCell ref="D157:E157"/>
    <mergeCell ref="A1:I1"/>
    <mergeCell ref="G157:H157"/>
    <mergeCell ref="M2:M4"/>
    <mergeCell ref="M5:M7"/>
  </mergeCells>
  <pageMargins left="0.7" right="0.7" top="0.75" bottom="0.75" header="0.3" footer="0.3"/>
  <pageSetup paperSize="9" orientation="portrait" horizontalDpi="4294967292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8" sqref="A8"/>
    </sheetView>
  </sheetViews>
  <sheetFormatPr baseColWidth="10" defaultRowHeight="15"/>
  <cols>
    <col min="1" max="1" width="11.42578125" style="1"/>
    <col min="2" max="2" width="64.42578125" style="1" customWidth="1"/>
  </cols>
  <sheetData>
    <row r="1" spans="1:2" ht="21.75" customHeight="1">
      <c r="A1" s="30" t="s">
        <v>34</v>
      </c>
      <c r="B1" s="30" t="s">
        <v>0</v>
      </c>
    </row>
    <row r="2" spans="1:2">
      <c r="A2" s="51" t="s">
        <v>153</v>
      </c>
      <c r="B2" s="85" t="s">
        <v>154</v>
      </c>
    </row>
    <row r="3" spans="1:2">
      <c r="A3" s="129" t="s">
        <v>706</v>
      </c>
      <c r="B3" s="138" t="s">
        <v>167</v>
      </c>
    </row>
    <row r="4" spans="1:2">
      <c r="A4" s="129" t="s">
        <v>512</v>
      </c>
      <c r="B4" s="125" t="s">
        <v>513</v>
      </c>
    </row>
    <row r="5" spans="1:2">
      <c r="A5" s="91" t="s">
        <v>223</v>
      </c>
      <c r="B5" s="85" t="s">
        <v>152</v>
      </c>
    </row>
    <row r="6" spans="1:2">
      <c r="A6" s="91" t="s">
        <v>164</v>
      </c>
      <c r="B6" s="5" t="s">
        <v>224</v>
      </c>
    </row>
    <row r="7" spans="1:2">
      <c r="A7" s="46" t="s">
        <v>141</v>
      </c>
      <c r="B7" s="5" t="s">
        <v>142</v>
      </c>
    </row>
    <row r="8" spans="1:2" ht="15.75" customHeight="1">
      <c r="A8" s="46" t="s">
        <v>143</v>
      </c>
      <c r="B8" s="5" t="s">
        <v>144</v>
      </c>
    </row>
    <row r="9" spans="1:2">
      <c r="B9" s="1" t="s">
        <v>796</v>
      </c>
    </row>
    <row r="10" spans="1:2">
      <c r="A10" s="49" t="s">
        <v>721</v>
      </c>
      <c r="B10" s="1" t="s">
        <v>722</v>
      </c>
    </row>
    <row r="11" spans="1:2">
      <c r="A11" s="49" t="s">
        <v>496</v>
      </c>
      <c r="B11" s="1" t="s">
        <v>497</v>
      </c>
    </row>
    <row r="12" spans="1:2">
      <c r="A12" s="49" t="s">
        <v>115</v>
      </c>
      <c r="B12" s="5" t="s">
        <v>116</v>
      </c>
    </row>
    <row r="13" spans="1:2">
      <c r="A13" s="49" t="s">
        <v>119</v>
      </c>
      <c r="B13" s="5" t="s">
        <v>120</v>
      </c>
    </row>
    <row r="14" spans="1:2">
      <c r="A14" s="48" t="s">
        <v>516</v>
      </c>
      <c r="B14" s="1" t="s">
        <v>517</v>
      </c>
    </row>
    <row r="15" spans="1:2">
      <c r="A15" s="47" t="s">
        <v>42</v>
      </c>
      <c r="B15" s="138" t="s">
        <v>43</v>
      </c>
    </row>
    <row r="16" spans="1:2">
      <c r="A16" s="69" t="s">
        <v>235</v>
      </c>
      <c r="B16" s="138" t="s">
        <v>236</v>
      </c>
    </row>
    <row r="17" spans="1:2">
      <c r="A17" s="47" t="s">
        <v>26</v>
      </c>
      <c r="B17" s="138" t="s">
        <v>33</v>
      </c>
    </row>
    <row r="18" spans="1:2">
      <c r="A18" s="69" t="s">
        <v>231</v>
      </c>
      <c r="B18" s="138" t="s">
        <v>232</v>
      </c>
    </row>
    <row r="19" spans="1:2">
      <c r="A19" s="47" t="s">
        <v>297</v>
      </c>
      <c r="B19" s="128" t="s">
        <v>298</v>
      </c>
    </row>
    <row r="20" spans="1:2">
      <c r="A20" s="48" t="s">
        <v>417</v>
      </c>
      <c r="B20" s="1" t="s">
        <v>418</v>
      </c>
    </row>
    <row r="21" spans="1:2">
      <c r="A21" s="48" t="s">
        <v>567</v>
      </c>
      <c r="B21" s="128" t="s">
        <v>568</v>
      </c>
    </row>
    <row r="22" spans="1:2">
      <c r="A22" s="69" t="s">
        <v>244</v>
      </c>
      <c r="B22" s="138" t="s">
        <v>245</v>
      </c>
    </row>
    <row r="23" spans="1:2">
      <c r="A23" s="48" t="s">
        <v>504</v>
      </c>
      <c r="B23" s="128" t="s">
        <v>505</v>
      </c>
    </row>
    <row r="24" spans="1:2">
      <c r="A24" s="48" t="s">
        <v>105</v>
      </c>
      <c r="B24" s="5" t="s">
        <v>106</v>
      </c>
    </row>
    <row r="25" spans="1:2">
      <c r="A25" s="48" t="s">
        <v>379</v>
      </c>
      <c r="B25" s="5" t="s">
        <v>380</v>
      </c>
    </row>
    <row r="26" spans="1:2">
      <c r="A26" s="69" t="s">
        <v>226</v>
      </c>
      <c r="B26" s="5" t="s">
        <v>227</v>
      </c>
    </row>
    <row r="27" spans="1:2">
      <c r="A27" s="48" t="s">
        <v>449</v>
      </c>
      <c r="B27" s="128" t="s">
        <v>450</v>
      </c>
    </row>
    <row r="28" spans="1:2">
      <c r="A28" s="48" t="s">
        <v>46</v>
      </c>
      <c r="B28" s="85" t="s">
        <v>47</v>
      </c>
    </row>
    <row r="29" spans="1:2">
      <c r="A29" s="48" t="s">
        <v>84</v>
      </c>
      <c r="B29" s="85" t="s">
        <v>85</v>
      </c>
    </row>
    <row r="30" spans="1:2">
      <c r="A30" s="48" t="s">
        <v>51</v>
      </c>
      <c r="B30" s="85" t="s">
        <v>52</v>
      </c>
    </row>
    <row r="31" spans="1:2">
      <c r="A31" s="69" t="s">
        <v>188</v>
      </c>
      <c r="B31" s="4" t="s">
        <v>184</v>
      </c>
    </row>
    <row r="32" spans="1:2">
      <c r="A32" s="47"/>
      <c r="B32" s="47"/>
    </row>
    <row r="33" spans="1:2">
      <c r="A33" s="178" t="s">
        <v>789</v>
      </c>
      <c r="B33" s="1" t="s">
        <v>790</v>
      </c>
    </row>
    <row r="34" spans="1:2">
      <c r="A34" s="159" t="s">
        <v>471</v>
      </c>
      <c r="B34" s="138" t="s">
        <v>470</v>
      </c>
    </row>
    <row r="35" spans="1:2">
      <c r="A35" s="45" t="s">
        <v>96</v>
      </c>
      <c r="B35" s="5" t="s">
        <v>97</v>
      </c>
    </row>
    <row r="36" spans="1:2">
      <c r="A36" s="45" t="s">
        <v>237</v>
      </c>
      <c r="B36" s="85" t="s">
        <v>238</v>
      </c>
    </row>
    <row r="37" spans="1:2">
      <c r="A37" s="45" t="s">
        <v>479</v>
      </c>
      <c r="B37" s="138" t="s">
        <v>480</v>
      </c>
    </row>
  </sheetData>
  <autoFilter ref="A1:B1">
    <sortState ref="A2:B14">
      <sortCondition ref="A1"/>
    </sortState>
  </autoFilter>
  <sortState ref="A15:B33">
    <sortCondition ref="A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selection activeCell="E6" sqref="E6"/>
    </sheetView>
  </sheetViews>
  <sheetFormatPr baseColWidth="10" defaultRowHeight="15"/>
  <cols>
    <col min="1" max="1" width="48.85546875" style="121" customWidth="1"/>
    <col min="2" max="2" width="28.42578125" style="121" customWidth="1"/>
    <col min="3" max="3" width="25.7109375" style="121" customWidth="1"/>
    <col min="4" max="4" width="37.140625" style="121" customWidth="1"/>
  </cols>
  <sheetData>
    <row r="1" spans="1:4" ht="45.75" customHeight="1">
      <c r="A1" s="122" t="s">
        <v>333</v>
      </c>
      <c r="B1" s="122" t="s">
        <v>334</v>
      </c>
      <c r="C1" s="122" t="s">
        <v>336</v>
      </c>
      <c r="D1" s="122" t="s">
        <v>335</v>
      </c>
    </row>
    <row r="2" spans="1:4">
      <c r="A2" s="123" t="s">
        <v>349</v>
      </c>
      <c r="B2" s="121">
        <v>3118586400</v>
      </c>
      <c r="C2" s="121" t="s">
        <v>350</v>
      </c>
      <c r="D2" s="140">
        <v>43477</v>
      </c>
    </row>
    <row r="3" spans="1:4">
      <c r="A3" s="121" t="s">
        <v>351</v>
      </c>
      <c r="B3" s="121">
        <v>3012646489</v>
      </c>
      <c r="C3" s="121" t="s">
        <v>352</v>
      </c>
      <c r="D3" s="140">
        <v>43626</v>
      </c>
    </row>
    <row r="4" spans="1:4">
      <c r="A4" s="121" t="s">
        <v>70</v>
      </c>
      <c r="C4" s="121" t="s">
        <v>413</v>
      </c>
      <c r="D4" s="140">
        <v>43671</v>
      </c>
    </row>
    <row r="5" spans="1:4">
      <c r="A5" s="121" t="s">
        <v>193</v>
      </c>
      <c r="C5" s="121" t="s">
        <v>414</v>
      </c>
      <c r="D5" s="140">
        <v>43795</v>
      </c>
    </row>
    <row r="6" spans="1:4">
      <c r="A6" s="121" t="s">
        <v>398</v>
      </c>
      <c r="C6" s="121" t="s">
        <v>352</v>
      </c>
      <c r="D6" s="140">
        <v>43583</v>
      </c>
    </row>
    <row r="7" spans="1:4">
      <c r="D7" s="140"/>
    </row>
    <row r="8" spans="1:4">
      <c r="D8" s="140"/>
    </row>
    <row r="9" spans="1:4">
      <c r="D9" s="140"/>
    </row>
    <row r="10" spans="1:4">
      <c r="D10" s="140"/>
    </row>
    <row r="11" spans="1:4">
      <c r="D11" s="140"/>
    </row>
    <row r="12" spans="1:4">
      <c r="D12" s="140"/>
    </row>
    <row r="13" spans="1:4">
      <c r="D13" s="140"/>
    </row>
    <row r="14" spans="1:4">
      <c r="D14" s="140"/>
    </row>
    <row r="15" spans="1:4">
      <c r="D15" s="140"/>
    </row>
    <row r="16" spans="1:4">
      <c r="D16" s="140"/>
    </row>
    <row r="17" spans="4:4">
      <c r="D17" s="140"/>
    </row>
    <row r="18" spans="4:4">
      <c r="D18" s="140"/>
    </row>
    <row r="19" spans="4:4">
      <c r="D19" s="140"/>
    </row>
    <row r="20" spans="4:4">
      <c r="D20" s="140"/>
    </row>
    <row r="21" spans="4:4">
      <c r="D21" s="140"/>
    </row>
    <row r="22" spans="4:4">
      <c r="D22" s="140"/>
    </row>
    <row r="23" spans="4:4">
      <c r="D23" s="140"/>
    </row>
    <row r="24" spans="4:4">
      <c r="D24" s="140"/>
    </row>
    <row r="25" spans="4:4">
      <c r="D25" s="140"/>
    </row>
    <row r="26" spans="4:4">
      <c r="D26" s="140"/>
    </row>
    <row r="27" spans="4:4">
      <c r="D27" s="140"/>
    </row>
    <row r="28" spans="4:4">
      <c r="D28" s="140"/>
    </row>
    <row r="29" spans="4:4">
      <c r="D29" s="140"/>
    </row>
    <row r="30" spans="4:4">
      <c r="D30" s="140"/>
    </row>
    <row r="31" spans="4:4">
      <c r="D31" s="140"/>
    </row>
    <row r="32" spans="4:4">
      <c r="D32" s="140"/>
    </row>
    <row r="33" spans="4:4">
      <c r="D33" s="140"/>
    </row>
    <row r="34" spans="4:4">
      <c r="D34" s="140"/>
    </row>
    <row r="35" spans="4:4">
      <c r="D35" s="140"/>
    </row>
    <row r="36" spans="4:4">
      <c r="D36" s="140"/>
    </row>
    <row r="37" spans="4:4">
      <c r="D37" s="140"/>
    </row>
    <row r="38" spans="4:4">
      <c r="D38" s="140"/>
    </row>
    <row r="39" spans="4:4">
      <c r="D39" s="140"/>
    </row>
    <row r="40" spans="4:4">
      <c r="D40" s="140"/>
    </row>
    <row r="41" spans="4:4">
      <c r="D41" s="140"/>
    </row>
    <row r="42" spans="4:4">
      <c r="D42" s="140"/>
    </row>
    <row r="43" spans="4:4">
      <c r="D43" s="140"/>
    </row>
    <row r="44" spans="4:4">
      <c r="D44" s="140"/>
    </row>
    <row r="45" spans="4:4">
      <c r="D45" s="140"/>
    </row>
    <row r="46" spans="4:4">
      <c r="D46" s="140"/>
    </row>
    <row r="47" spans="4:4">
      <c r="D47" s="140"/>
    </row>
    <row r="48" spans="4:4">
      <c r="D48" s="140"/>
    </row>
    <row r="49" spans="4:4">
      <c r="D49" s="140"/>
    </row>
    <row r="50" spans="4:4">
      <c r="D50" s="140"/>
    </row>
    <row r="51" spans="4:4">
      <c r="D51" s="140"/>
    </row>
    <row r="52" spans="4:4">
      <c r="D52" s="140"/>
    </row>
    <row r="53" spans="4:4">
      <c r="D53" s="140"/>
    </row>
    <row r="54" spans="4:4">
      <c r="D54" s="140"/>
    </row>
    <row r="55" spans="4:4">
      <c r="D55" s="140"/>
    </row>
    <row r="56" spans="4:4">
      <c r="D56" s="140"/>
    </row>
    <row r="57" spans="4:4">
      <c r="D57" s="140"/>
    </row>
    <row r="58" spans="4:4">
      <c r="D58" s="140"/>
    </row>
    <row r="59" spans="4:4">
      <c r="D59" s="140"/>
    </row>
    <row r="60" spans="4:4">
      <c r="D60" s="140"/>
    </row>
    <row r="61" spans="4:4">
      <c r="D61" s="140"/>
    </row>
    <row r="62" spans="4:4">
      <c r="D62" s="140"/>
    </row>
    <row r="63" spans="4:4">
      <c r="D63" s="140"/>
    </row>
    <row r="64" spans="4:4">
      <c r="D64" s="140"/>
    </row>
    <row r="65" spans="4:4">
      <c r="D65" s="140"/>
    </row>
    <row r="66" spans="4:4">
      <c r="D66" s="140"/>
    </row>
    <row r="67" spans="4:4">
      <c r="D67" s="140"/>
    </row>
    <row r="68" spans="4:4">
      <c r="D68" s="140"/>
    </row>
    <row r="69" spans="4:4">
      <c r="D69" s="140"/>
    </row>
    <row r="70" spans="4:4">
      <c r="D70" s="140"/>
    </row>
    <row r="71" spans="4:4">
      <c r="D71" s="140"/>
    </row>
    <row r="72" spans="4:4">
      <c r="D72" s="140"/>
    </row>
    <row r="73" spans="4:4">
      <c r="D73" s="140"/>
    </row>
    <row r="74" spans="4:4">
      <c r="D74" s="140"/>
    </row>
    <row r="75" spans="4:4">
      <c r="D75" s="140"/>
    </row>
    <row r="76" spans="4:4">
      <c r="D76" s="140"/>
    </row>
    <row r="77" spans="4:4">
      <c r="D77" s="140"/>
    </row>
    <row r="78" spans="4:4">
      <c r="D78" s="140"/>
    </row>
    <row r="79" spans="4:4">
      <c r="D79" s="140"/>
    </row>
    <row r="80" spans="4:4">
      <c r="D80" s="140"/>
    </row>
    <row r="81" spans="4:4">
      <c r="D81" s="140"/>
    </row>
    <row r="82" spans="4:4">
      <c r="D82" s="140"/>
    </row>
    <row r="83" spans="4:4">
      <c r="D83" s="140"/>
    </row>
    <row r="84" spans="4:4">
      <c r="D84" s="140"/>
    </row>
    <row r="85" spans="4:4">
      <c r="D85" s="140"/>
    </row>
    <row r="86" spans="4:4">
      <c r="D86" s="140"/>
    </row>
    <row r="87" spans="4:4">
      <c r="D87" s="140"/>
    </row>
    <row r="88" spans="4:4">
      <c r="D88" s="140"/>
    </row>
    <row r="89" spans="4:4">
      <c r="D89" s="140"/>
    </row>
    <row r="90" spans="4:4">
      <c r="D90" s="140"/>
    </row>
    <row r="91" spans="4:4">
      <c r="D91" s="140"/>
    </row>
    <row r="92" spans="4:4">
      <c r="D92" s="140"/>
    </row>
    <row r="93" spans="4:4">
      <c r="D93" s="140"/>
    </row>
    <row r="94" spans="4:4">
      <c r="D94" s="140"/>
    </row>
    <row r="95" spans="4:4">
      <c r="D95" s="140"/>
    </row>
    <row r="96" spans="4:4">
      <c r="D96" s="140"/>
    </row>
    <row r="97" spans="4:4">
      <c r="D97" s="140"/>
    </row>
    <row r="98" spans="4:4">
      <c r="D98" s="140"/>
    </row>
    <row r="99" spans="4:4">
      <c r="D99" s="140"/>
    </row>
    <row r="100" spans="4:4">
      <c r="D100" s="140"/>
    </row>
    <row r="101" spans="4:4">
      <c r="D101" s="140"/>
    </row>
    <row r="102" spans="4:4">
      <c r="D102" s="140"/>
    </row>
    <row r="103" spans="4:4">
      <c r="D103" s="140"/>
    </row>
    <row r="104" spans="4:4">
      <c r="D104" s="140"/>
    </row>
    <row r="105" spans="4:4">
      <c r="D105" s="140"/>
    </row>
    <row r="106" spans="4:4">
      <c r="D106" s="140"/>
    </row>
    <row r="107" spans="4:4">
      <c r="D107" s="140"/>
    </row>
    <row r="108" spans="4:4">
      <c r="D108" s="140"/>
    </row>
    <row r="109" spans="4:4">
      <c r="D109" s="140"/>
    </row>
    <row r="110" spans="4:4">
      <c r="D110" s="140"/>
    </row>
    <row r="111" spans="4:4">
      <c r="D111" s="140"/>
    </row>
    <row r="112" spans="4:4">
      <c r="D112" s="140"/>
    </row>
    <row r="113" spans="4:4">
      <c r="D113" s="140"/>
    </row>
    <row r="114" spans="4:4">
      <c r="D114" s="140"/>
    </row>
    <row r="115" spans="4:4">
      <c r="D115" s="140"/>
    </row>
    <row r="116" spans="4:4">
      <c r="D116" s="140"/>
    </row>
    <row r="117" spans="4:4">
      <c r="D117" s="140"/>
    </row>
    <row r="118" spans="4:4">
      <c r="D118" s="140"/>
    </row>
    <row r="119" spans="4:4">
      <c r="D119" s="140"/>
    </row>
    <row r="120" spans="4:4">
      <c r="D120" s="140"/>
    </row>
    <row r="121" spans="4:4">
      <c r="D121" s="140"/>
    </row>
    <row r="122" spans="4:4">
      <c r="D122" s="140"/>
    </row>
    <row r="123" spans="4:4">
      <c r="D123" s="140"/>
    </row>
    <row r="124" spans="4:4">
      <c r="D124" s="140"/>
    </row>
    <row r="125" spans="4:4">
      <c r="D125" s="140"/>
    </row>
    <row r="126" spans="4:4">
      <c r="D126" s="140"/>
    </row>
    <row r="127" spans="4:4">
      <c r="D127" s="140"/>
    </row>
    <row r="128" spans="4:4">
      <c r="D128" s="140"/>
    </row>
    <row r="129" spans="4:4">
      <c r="D129" s="140"/>
    </row>
    <row r="130" spans="4:4">
      <c r="D130" s="140"/>
    </row>
    <row r="131" spans="4:4">
      <c r="D131" s="140"/>
    </row>
    <row r="132" spans="4:4">
      <c r="D132" s="140"/>
    </row>
    <row r="133" spans="4:4">
      <c r="D133" s="140"/>
    </row>
    <row r="134" spans="4:4">
      <c r="D134" s="140"/>
    </row>
    <row r="135" spans="4:4">
      <c r="D135" s="140"/>
    </row>
    <row r="136" spans="4:4">
      <c r="D136" s="140"/>
    </row>
    <row r="137" spans="4:4">
      <c r="D137" s="140"/>
    </row>
    <row r="138" spans="4:4">
      <c r="D138" s="140"/>
    </row>
    <row r="139" spans="4:4">
      <c r="D139" s="140"/>
    </row>
    <row r="140" spans="4:4">
      <c r="D140" s="140"/>
    </row>
    <row r="141" spans="4:4">
      <c r="D141" s="140"/>
    </row>
    <row r="142" spans="4:4">
      <c r="D142" s="140"/>
    </row>
    <row r="143" spans="4:4">
      <c r="D143" s="140"/>
    </row>
    <row r="144" spans="4:4">
      <c r="D144" s="140"/>
    </row>
    <row r="145" spans="4:4">
      <c r="D145" s="140"/>
    </row>
    <row r="146" spans="4:4">
      <c r="D146" s="140"/>
    </row>
    <row r="147" spans="4:4">
      <c r="D147" s="140"/>
    </row>
    <row r="148" spans="4:4">
      <c r="D148" s="140"/>
    </row>
    <row r="149" spans="4:4">
      <c r="D149" s="140"/>
    </row>
    <row r="150" spans="4:4">
      <c r="D150" s="140"/>
    </row>
    <row r="151" spans="4:4">
      <c r="D151" s="140"/>
    </row>
    <row r="152" spans="4:4">
      <c r="D152" s="140"/>
    </row>
    <row r="153" spans="4:4">
      <c r="D153" s="140"/>
    </row>
    <row r="154" spans="4:4">
      <c r="D154" s="140"/>
    </row>
    <row r="155" spans="4:4">
      <c r="D155" s="140"/>
    </row>
    <row r="156" spans="4:4">
      <c r="D156" s="140"/>
    </row>
    <row r="157" spans="4:4">
      <c r="D157" s="140"/>
    </row>
    <row r="158" spans="4:4">
      <c r="D158" s="140"/>
    </row>
    <row r="159" spans="4:4">
      <c r="D159" s="140"/>
    </row>
    <row r="160" spans="4:4">
      <c r="D160" s="140"/>
    </row>
    <row r="161" spans="4:4">
      <c r="D161" s="140"/>
    </row>
    <row r="162" spans="4:4">
      <c r="D162" s="140"/>
    </row>
    <row r="163" spans="4:4">
      <c r="D163" s="140"/>
    </row>
    <row r="164" spans="4:4">
      <c r="D164" s="140"/>
    </row>
    <row r="165" spans="4:4">
      <c r="D165" s="140"/>
    </row>
    <row r="166" spans="4:4">
      <c r="D166" s="140"/>
    </row>
    <row r="167" spans="4:4">
      <c r="D167" s="140"/>
    </row>
    <row r="168" spans="4:4">
      <c r="D168" s="140"/>
    </row>
    <row r="169" spans="4:4">
      <c r="D169" s="140"/>
    </row>
    <row r="170" spans="4:4">
      <c r="D170" s="140"/>
    </row>
    <row r="171" spans="4:4">
      <c r="D171" s="140"/>
    </row>
    <row r="172" spans="4:4">
      <c r="D172" s="140"/>
    </row>
    <row r="173" spans="4:4">
      <c r="D173" s="140"/>
    </row>
    <row r="174" spans="4:4">
      <c r="D174" s="140"/>
    </row>
    <row r="175" spans="4:4">
      <c r="D175" s="140"/>
    </row>
    <row r="176" spans="4:4">
      <c r="D176" s="140"/>
    </row>
    <row r="177" spans="4:4">
      <c r="D177" s="140"/>
    </row>
    <row r="178" spans="4:4">
      <c r="D178" s="140"/>
    </row>
    <row r="179" spans="4:4">
      <c r="D179" s="140"/>
    </row>
    <row r="180" spans="4:4">
      <c r="D180" s="140"/>
    </row>
    <row r="181" spans="4:4">
      <c r="D181" s="140"/>
    </row>
    <row r="182" spans="4:4">
      <c r="D182" s="140"/>
    </row>
    <row r="183" spans="4:4">
      <c r="D183" s="140"/>
    </row>
    <row r="184" spans="4:4">
      <c r="D184" s="140"/>
    </row>
    <row r="185" spans="4:4">
      <c r="D185" s="140"/>
    </row>
    <row r="186" spans="4:4">
      <c r="D186" s="140"/>
    </row>
    <row r="187" spans="4:4">
      <c r="D187" s="140"/>
    </row>
    <row r="188" spans="4:4">
      <c r="D188" s="140"/>
    </row>
    <row r="189" spans="4:4">
      <c r="D189" s="140"/>
    </row>
    <row r="190" spans="4:4">
      <c r="D190" s="140"/>
    </row>
    <row r="191" spans="4:4">
      <c r="D191" s="140"/>
    </row>
    <row r="192" spans="4:4">
      <c r="D192" s="140"/>
    </row>
    <row r="193" spans="4:4">
      <c r="D193" s="140"/>
    </row>
    <row r="194" spans="4:4">
      <c r="D194" s="140"/>
    </row>
    <row r="195" spans="4:4">
      <c r="D195" s="140"/>
    </row>
    <row r="196" spans="4:4">
      <c r="D196" s="140"/>
    </row>
    <row r="197" spans="4:4">
      <c r="D197" s="140"/>
    </row>
    <row r="198" spans="4:4">
      <c r="D198" s="140"/>
    </row>
    <row r="199" spans="4:4">
      <c r="D199" s="140"/>
    </row>
    <row r="200" spans="4:4">
      <c r="D200" s="140"/>
    </row>
    <row r="201" spans="4:4">
      <c r="D201" s="140"/>
    </row>
    <row r="202" spans="4:4">
      <c r="D202" s="140"/>
    </row>
    <row r="203" spans="4:4">
      <c r="D203" s="140"/>
    </row>
    <row r="204" spans="4:4">
      <c r="D204" s="140"/>
    </row>
    <row r="205" spans="4:4">
      <c r="D205" s="140"/>
    </row>
    <row r="206" spans="4:4">
      <c r="D206" s="140"/>
    </row>
    <row r="207" spans="4:4">
      <c r="D207" s="140"/>
    </row>
    <row r="208" spans="4:4">
      <c r="D208" s="140"/>
    </row>
    <row r="209" spans="4:4">
      <c r="D209" s="140"/>
    </row>
    <row r="210" spans="4:4">
      <c r="D210" s="140"/>
    </row>
    <row r="211" spans="4:4">
      <c r="D211" s="140"/>
    </row>
    <row r="212" spans="4:4">
      <c r="D212" s="140"/>
    </row>
    <row r="213" spans="4:4">
      <c r="D213" s="140"/>
    </row>
    <row r="214" spans="4:4">
      <c r="D214" s="140"/>
    </row>
    <row r="215" spans="4:4">
      <c r="D215" s="140"/>
    </row>
    <row r="216" spans="4:4">
      <c r="D216" s="140"/>
    </row>
    <row r="217" spans="4:4">
      <c r="D217" s="140"/>
    </row>
    <row r="218" spans="4:4">
      <c r="D218" s="140"/>
    </row>
    <row r="219" spans="4:4">
      <c r="D219" s="140"/>
    </row>
    <row r="220" spans="4:4">
      <c r="D220" s="140"/>
    </row>
    <row r="221" spans="4:4">
      <c r="D221" s="140"/>
    </row>
    <row r="222" spans="4:4">
      <c r="D222" s="140"/>
    </row>
    <row r="223" spans="4:4">
      <c r="D223" s="140"/>
    </row>
    <row r="224" spans="4:4">
      <c r="D224" s="140"/>
    </row>
    <row r="225" spans="4:4">
      <c r="D225" s="140"/>
    </row>
    <row r="226" spans="4:4">
      <c r="D226" s="140"/>
    </row>
    <row r="227" spans="4:4">
      <c r="D227" s="140"/>
    </row>
    <row r="228" spans="4:4">
      <c r="D228" s="140"/>
    </row>
    <row r="229" spans="4:4">
      <c r="D229" s="140"/>
    </row>
    <row r="230" spans="4:4">
      <c r="D230" s="140"/>
    </row>
    <row r="231" spans="4:4">
      <c r="D231" s="140"/>
    </row>
    <row r="232" spans="4:4">
      <c r="D232" s="140"/>
    </row>
    <row r="233" spans="4:4">
      <c r="D233" s="140"/>
    </row>
    <row r="234" spans="4:4">
      <c r="D234" s="140"/>
    </row>
    <row r="235" spans="4:4">
      <c r="D235" s="140"/>
    </row>
    <row r="236" spans="4:4">
      <c r="D236" s="140"/>
    </row>
    <row r="237" spans="4:4">
      <c r="D237" s="140"/>
    </row>
    <row r="238" spans="4:4">
      <c r="D238" s="140"/>
    </row>
    <row r="239" spans="4:4">
      <c r="D239" s="140"/>
    </row>
    <row r="240" spans="4:4">
      <c r="D240" s="140"/>
    </row>
    <row r="241" spans="4:4">
      <c r="D241" s="140"/>
    </row>
    <row r="242" spans="4:4">
      <c r="D242" s="140"/>
    </row>
    <row r="243" spans="4:4">
      <c r="D243" s="140"/>
    </row>
    <row r="244" spans="4:4">
      <c r="D244" s="140"/>
    </row>
    <row r="245" spans="4:4">
      <c r="D245" s="140"/>
    </row>
    <row r="246" spans="4:4">
      <c r="D246" s="140"/>
    </row>
    <row r="247" spans="4:4">
      <c r="D247" s="140"/>
    </row>
    <row r="248" spans="4:4">
      <c r="D248" s="140"/>
    </row>
    <row r="249" spans="4:4">
      <c r="D249" s="140"/>
    </row>
    <row r="250" spans="4:4">
      <c r="D250" s="140"/>
    </row>
    <row r="251" spans="4:4">
      <c r="D251" s="140"/>
    </row>
    <row r="252" spans="4:4">
      <c r="D252" s="140"/>
    </row>
    <row r="253" spans="4:4">
      <c r="D253" s="140"/>
    </row>
    <row r="254" spans="4:4">
      <c r="D254" s="140"/>
    </row>
    <row r="255" spans="4:4">
      <c r="D255" s="140"/>
    </row>
    <row r="256" spans="4:4">
      <c r="D256" s="140"/>
    </row>
    <row r="257" spans="4:4">
      <c r="D257" s="140"/>
    </row>
    <row r="258" spans="4:4">
      <c r="D258" s="140"/>
    </row>
    <row r="259" spans="4:4">
      <c r="D259" s="140"/>
    </row>
    <row r="260" spans="4:4">
      <c r="D260" s="140"/>
    </row>
    <row r="261" spans="4:4">
      <c r="D261" s="140"/>
    </row>
    <row r="262" spans="4:4">
      <c r="D262" s="140"/>
    </row>
    <row r="263" spans="4:4">
      <c r="D263" s="140"/>
    </row>
    <row r="264" spans="4:4">
      <c r="D264" s="140"/>
    </row>
    <row r="265" spans="4:4">
      <c r="D265" s="140"/>
    </row>
    <row r="266" spans="4:4">
      <c r="D266" s="140"/>
    </row>
    <row r="267" spans="4:4">
      <c r="D267" s="140"/>
    </row>
    <row r="268" spans="4:4">
      <c r="D268" s="140"/>
    </row>
    <row r="269" spans="4:4">
      <c r="D269" s="140"/>
    </row>
    <row r="270" spans="4:4">
      <c r="D270" s="140"/>
    </row>
    <row r="271" spans="4:4">
      <c r="D271" s="140"/>
    </row>
    <row r="272" spans="4:4">
      <c r="D272" s="140"/>
    </row>
    <row r="273" spans="4:4">
      <c r="D273" s="140"/>
    </row>
    <row r="274" spans="4:4">
      <c r="D274" s="140"/>
    </row>
    <row r="275" spans="4:4">
      <c r="D275" s="140"/>
    </row>
    <row r="276" spans="4:4">
      <c r="D276" s="140"/>
    </row>
    <row r="277" spans="4:4">
      <c r="D277" s="140"/>
    </row>
    <row r="278" spans="4:4">
      <c r="D278" s="140"/>
    </row>
    <row r="279" spans="4:4">
      <c r="D279" s="140"/>
    </row>
    <row r="280" spans="4:4">
      <c r="D280" s="140"/>
    </row>
    <row r="281" spans="4:4">
      <c r="D281" s="140"/>
    </row>
    <row r="282" spans="4:4">
      <c r="D282" s="140"/>
    </row>
    <row r="283" spans="4:4">
      <c r="D283" s="140"/>
    </row>
    <row r="284" spans="4:4">
      <c r="D284" s="140"/>
    </row>
    <row r="285" spans="4:4">
      <c r="D285" s="140"/>
    </row>
    <row r="286" spans="4:4">
      <c r="D286" s="140"/>
    </row>
    <row r="287" spans="4:4">
      <c r="D287" s="140"/>
    </row>
    <row r="288" spans="4:4">
      <c r="D288" s="140"/>
    </row>
    <row r="289" spans="4:4">
      <c r="D289" s="140"/>
    </row>
    <row r="290" spans="4:4">
      <c r="D290" s="140"/>
    </row>
    <row r="291" spans="4:4">
      <c r="D291" s="140"/>
    </row>
    <row r="292" spans="4:4">
      <c r="D292" s="140"/>
    </row>
    <row r="293" spans="4:4">
      <c r="D293" s="140"/>
    </row>
    <row r="294" spans="4:4">
      <c r="D294" s="140"/>
    </row>
    <row r="295" spans="4:4">
      <c r="D295" s="140"/>
    </row>
    <row r="296" spans="4:4">
      <c r="D296" s="140"/>
    </row>
    <row r="297" spans="4:4">
      <c r="D297" s="140"/>
    </row>
    <row r="298" spans="4:4">
      <c r="D298" s="140"/>
    </row>
    <row r="299" spans="4:4">
      <c r="D299" s="140"/>
    </row>
    <row r="300" spans="4:4">
      <c r="D300" s="140"/>
    </row>
    <row r="301" spans="4:4">
      <c r="D301" s="140"/>
    </row>
    <row r="302" spans="4:4">
      <c r="D302" s="140"/>
    </row>
    <row r="303" spans="4:4">
      <c r="D303" s="140"/>
    </row>
    <row r="304" spans="4:4">
      <c r="D304" s="140"/>
    </row>
    <row r="305" spans="4:4">
      <c r="D305" s="140"/>
    </row>
    <row r="306" spans="4:4">
      <c r="D306" s="140"/>
    </row>
    <row r="307" spans="4:4">
      <c r="D307" s="140"/>
    </row>
    <row r="308" spans="4:4">
      <c r="D308" s="140"/>
    </row>
    <row r="309" spans="4:4">
      <c r="D309" s="140"/>
    </row>
    <row r="310" spans="4:4">
      <c r="D310" s="140"/>
    </row>
    <row r="311" spans="4:4">
      <c r="D311" s="140"/>
    </row>
    <row r="312" spans="4:4">
      <c r="D312" s="140"/>
    </row>
    <row r="313" spans="4:4">
      <c r="D313" s="140"/>
    </row>
    <row r="314" spans="4:4">
      <c r="D314" s="140"/>
    </row>
    <row r="315" spans="4:4">
      <c r="D315" s="140"/>
    </row>
    <row r="316" spans="4:4">
      <c r="D316" s="140"/>
    </row>
    <row r="317" spans="4:4">
      <c r="D317" s="140"/>
    </row>
    <row r="318" spans="4:4">
      <c r="D318" s="140"/>
    </row>
    <row r="319" spans="4:4">
      <c r="D319" s="140"/>
    </row>
    <row r="320" spans="4:4">
      <c r="D320" s="140"/>
    </row>
    <row r="321" spans="4:4">
      <c r="D321" s="140"/>
    </row>
    <row r="322" spans="4:4">
      <c r="D322" s="140"/>
    </row>
    <row r="323" spans="4:4">
      <c r="D323" s="140"/>
    </row>
    <row r="324" spans="4:4">
      <c r="D324" s="140"/>
    </row>
    <row r="325" spans="4:4">
      <c r="D325" s="140"/>
    </row>
    <row r="326" spans="4:4">
      <c r="D326" s="140"/>
    </row>
    <row r="327" spans="4:4">
      <c r="D327" s="140"/>
    </row>
    <row r="328" spans="4:4">
      <c r="D328" s="140"/>
    </row>
    <row r="329" spans="4:4">
      <c r="D329" s="140"/>
    </row>
    <row r="330" spans="4:4">
      <c r="D330" s="140"/>
    </row>
    <row r="331" spans="4:4">
      <c r="D331" s="140"/>
    </row>
    <row r="332" spans="4:4">
      <c r="D332" s="140"/>
    </row>
    <row r="333" spans="4:4">
      <c r="D333" s="140"/>
    </row>
    <row r="334" spans="4:4">
      <c r="D334" s="140"/>
    </row>
    <row r="335" spans="4:4">
      <c r="D335" s="140"/>
    </row>
    <row r="336" spans="4:4">
      <c r="D336" s="140"/>
    </row>
    <row r="337" spans="4:4">
      <c r="D337" s="140"/>
    </row>
    <row r="338" spans="4:4">
      <c r="D338" s="140"/>
    </row>
    <row r="339" spans="4:4">
      <c r="D339" s="140"/>
    </row>
    <row r="340" spans="4:4">
      <c r="D340" s="140"/>
    </row>
    <row r="341" spans="4:4">
      <c r="D341" s="140"/>
    </row>
    <row r="342" spans="4:4">
      <c r="D342" s="140"/>
    </row>
    <row r="343" spans="4:4">
      <c r="D343" s="140"/>
    </row>
    <row r="344" spans="4:4">
      <c r="D344" s="140"/>
    </row>
    <row r="345" spans="4:4">
      <c r="D345" s="140"/>
    </row>
    <row r="346" spans="4:4">
      <c r="D346" s="140"/>
    </row>
    <row r="347" spans="4:4">
      <c r="D347" s="140"/>
    </row>
    <row r="348" spans="4:4">
      <c r="D348" s="140"/>
    </row>
    <row r="349" spans="4:4">
      <c r="D349" s="140"/>
    </row>
    <row r="350" spans="4:4">
      <c r="D350" s="140"/>
    </row>
    <row r="351" spans="4:4">
      <c r="D351" s="140"/>
    </row>
    <row r="352" spans="4:4">
      <c r="D352" s="140"/>
    </row>
    <row r="353" spans="4:4">
      <c r="D353" s="140"/>
    </row>
    <row r="354" spans="4:4">
      <c r="D354" s="140"/>
    </row>
    <row r="355" spans="4:4">
      <c r="D355" s="140"/>
    </row>
    <row r="356" spans="4:4">
      <c r="D356" s="140"/>
    </row>
    <row r="357" spans="4:4">
      <c r="D357" s="140"/>
    </row>
    <row r="358" spans="4:4">
      <c r="D358" s="140"/>
    </row>
    <row r="359" spans="4:4">
      <c r="D359" s="140"/>
    </row>
    <row r="360" spans="4:4">
      <c r="D360" s="140"/>
    </row>
    <row r="361" spans="4:4">
      <c r="D361" s="140"/>
    </row>
    <row r="362" spans="4:4">
      <c r="D362" s="140"/>
    </row>
    <row r="363" spans="4:4">
      <c r="D363" s="140"/>
    </row>
    <row r="364" spans="4:4">
      <c r="D364" s="140"/>
    </row>
    <row r="365" spans="4:4">
      <c r="D365" s="140"/>
    </row>
    <row r="366" spans="4:4">
      <c r="D366" s="140"/>
    </row>
    <row r="367" spans="4:4">
      <c r="D367" s="140"/>
    </row>
    <row r="368" spans="4:4">
      <c r="D368" s="140"/>
    </row>
    <row r="369" spans="4:4">
      <c r="D369" s="140"/>
    </row>
    <row r="370" spans="4:4">
      <c r="D370" s="140"/>
    </row>
    <row r="371" spans="4:4">
      <c r="D371" s="140"/>
    </row>
    <row r="372" spans="4:4">
      <c r="D372" s="140"/>
    </row>
    <row r="373" spans="4:4">
      <c r="D373" s="140"/>
    </row>
    <row r="374" spans="4:4">
      <c r="D374" s="140"/>
    </row>
    <row r="375" spans="4:4">
      <c r="D375" s="140"/>
    </row>
    <row r="376" spans="4:4">
      <c r="D376" s="140"/>
    </row>
    <row r="377" spans="4:4">
      <c r="D377" s="140"/>
    </row>
    <row r="378" spans="4:4">
      <c r="D378" s="140"/>
    </row>
    <row r="379" spans="4:4">
      <c r="D379" s="140"/>
    </row>
    <row r="380" spans="4:4">
      <c r="D380" s="140"/>
    </row>
    <row r="381" spans="4:4">
      <c r="D381" s="140"/>
    </row>
    <row r="382" spans="4:4">
      <c r="D382" s="140"/>
    </row>
    <row r="383" spans="4:4">
      <c r="D383" s="140"/>
    </row>
    <row r="384" spans="4:4">
      <c r="D384" s="140"/>
    </row>
    <row r="385" spans="4:4">
      <c r="D385" s="140"/>
    </row>
    <row r="386" spans="4:4">
      <c r="D386" s="140"/>
    </row>
    <row r="387" spans="4:4">
      <c r="D387" s="140"/>
    </row>
    <row r="388" spans="4:4">
      <c r="D388" s="140"/>
    </row>
    <row r="389" spans="4:4">
      <c r="D389" s="140"/>
    </row>
    <row r="390" spans="4:4">
      <c r="D390" s="140"/>
    </row>
    <row r="391" spans="4:4">
      <c r="D391" s="140"/>
    </row>
    <row r="392" spans="4:4">
      <c r="D392" s="140"/>
    </row>
    <row r="393" spans="4:4">
      <c r="D393" s="140"/>
    </row>
    <row r="394" spans="4:4">
      <c r="D394" s="140"/>
    </row>
    <row r="395" spans="4:4">
      <c r="D395" s="140"/>
    </row>
    <row r="396" spans="4:4">
      <c r="D396" s="140"/>
    </row>
    <row r="397" spans="4:4">
      <c r="D397" s="140"/>
    </row>
    <row r="398" spans="4:4">
      <c r="D398" s="140"/>
    </row>
    <row r="399" spans="4:4">
      <c r="D399" s="140"/>
    </row>
    <row r="400" spans="4:4">
      <c r="D400" s="140"/>
    </row>
    <row r="401" spans="4:4">
      <c r="D401" s="140"/>
    </row>
    <row r="402" spans="4:4">
      <c r="D402" s="140"/>
    </row>
    <row r="403" spans="4:4">
      <c r="D403" s="140"/>
    </row>
    <row r="404" spans="4:4">
      <c r="D404" s="140"/>
    </row>
    <row r="405" spans="4:4">
      <c r="D405" s="140"/>
    </row>
    <row r="406" spans="4:4">
      <c r="D406" s="140"/>
    </row>
    <row r="407" spans="4:4">
      <c r="D407" s="140"/>
    </row>
    <row r="408" spans="4:4">
      <c r="D408" s="140"/>
    </row>
    <row r="409" spans="4:4">
      <c r="D409" s="140"/>
    </row>
    <row r="410" spans="4:4">
      <c r="D410" s="140"/>
    </row>
    <row r="411" spans="4:4">
      <c r="D411" s="140"/>
    </row>
    <row r="412" spans="4:4">
      <c r="D412" s="140"/>
    </row>
    <row r="413" spans="4:4">
      <c r="D413" s="140"/>
    </row>
    <row r="414" spans="4:4">
      <c r="D414" s="140"/>
    </row>
    <row r="415" spans="4:4">
      <c r="D415" s="140"/>
    </row>
    <row r="416" spans="4:4">
      <c r="D416" s="140"/>
    </row>
    <row r="417" spans="4:4">
      <c r="D417" s="140"/>
    </row>
    <row r="418" spans="4:4">
      <c r="D418" s="140"/>
    </row>
    <row r="419" spans="4:4">
      <c r="D419" s="140"/>
    </row>
    <row r="420" spans="4:4">
      <c r="D420" s="140"/>
    </row>
    <row r="421" spans="4:4">
      <c r="D421" s="140"/>
    </row>
    <row r="422" spans="4:4">
      <c r="D422" s="140"/>
    </row>
    <row r="423" spans="4:4">
      <c r="D423" s="140"/>
    </row>
    <row r="424" spans="4:4">
      <c r="D424" s="140"/>
    </row>
    <row r="425" spans="4:4">
      <c r="D425" s="140"/>
    </row>
    <row r="426" spans="4:4">
      <c r="D426" s="140"/>
    </row>
    <row r="427" spans="4:4">
      <c r="D427" s="140"/>
    </row>
    <row r="428" spans="4:4">
      <c r="D428" s="140"/>
    </row>
    <row r="429" spans="4:4">
      <c r="D429" s="140"/>
    </row>
    <row r="430" spans="4:4">
      <c r="D430" s="140"/>
    </row>
    <row r="431" spans="4:4">
      <c r="D431" s="140"/>
    </row>
    <row r="432" spans="4:4">
      <c r="D432" s="140"/>
    </row>
    <row r="433" spans="4:4">
      <c r="D433" s="140"/>
    </row>
    <row r="434" spans="4:4">
      <c r="D434" s="140"/>
    </row>
    <row r="435" spans="4:4">
      <c r="D435" s="14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INV BISUTERIA</vt:lpstr>
      <vt:lpstr>COSTOS-FIJO</vt:lpstr>
      <vt:lpstr>INV RBCG</vt:lpstr>
      <vt:lpstr>VENTAS</vt:lpstr>
      <vt:lpstr>$</vt:lpstr>
      <vt:lpstr>REF</vt:lpstr>
      <vt:lpstr>CLIENTES</vt:lpstr>
      <vt:lpstr>COSTO_ARETES</vt:lpstr>
      <vt:lpstr>COSTO_RELOJES</vt:lpstr>
      <vt:lpstr>COSTO_TEXTILES</vt:lpstr>
      <vt:lpstr>MARGEN_PRENDAS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Cabana</dc:creator>
  <cp:lastModifiedBy>Yeison Cabana</cp:lastModifiedBy>
  <dcterms:created xsi:type="dcterms:W3CDTF">2019-02-06T01:34:07Z</dcterms:created>
  <dcterms:modified xsi:type="dcterms:W3CDTF">2019-12-11T23:18:51Z</dcterms:modified>
</cp:coreProperties>
</file>