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Clientes\Arq. Arturo Reyes\TECHDEBA SA DE CV\EJERCICIO FISCAL 2018\INFORMACIÓN FINANCIERA 2018\ABRIL 2018\"/>
    </mc:Choice>
  </mc:AlternateContent>
  <xr:revisionPtr revIDLastSave="0" documentId="13_ncr:1_{EA760404-754F-41B5-89E3-05775544D87A}" xr6:coauthVersionLast="32" xr6:coauthVersionMax="32" xr10:uidLastSave="{00000000-0000-0000-0000-000000000000}"/>
  <bookViews>
    <workbookView xWindow="0" yWindow="0" windowWidth="17970" windowHeight="5940" xr2:uid="{B09F6384-30B4-42AD-8AAB-E6EF03333A8B}"/>
  </bookViews>
  <sheets>
    <sheet name="DETALLE DE GASTOS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120" i="2"/>
  <c r="E146" i="2"/>
  <c r="E170" i="2"/>
  <c r="D110" i="2"/>
  <c r="E110" i="2" s="1"/>
  <c r="C84" i="2"/>
  <c r="E147" i="2"/>
  <c r="C125" i="2"/>
  <c r="C87" i="2"/>
  <c r="C85" i="2"/>
  <c r="E167" i="2" l="1"/>
  <c r="E171" i="2"/>
  <c r="E149" i="2" l="1"/>
  <c r="E150" i="2"/>
  <c r="E151" i="2"/>
  <c r="E152" i="2"/>
  <c r="E153" i="2"/>
  <c r="E154" i="2"/>
  <c r="E158" i="2"/>
  <c r="E166" i="2"/>
  <c r="E168" i="2"/>
  <c r="E156" i="2"/>
  <c r="E159" i="2"/>
  <c r="E160" i="2"/>
  <c r="E161" i="2"/>
  <c r="E162" i="2"/>
  <c r="E163" i="2"/>
  <c r="E164" i="2"/>
  <c r="E165" i="2"/>
  <c r="D145" i="2"/>
  <c r="E145" i="2" s="1"/>
  <c r="E136" i="2"/>
  <c r="E135" i="2"/>
  <c r="E134" i="2" l="1"/>
  <c r="D133" i="2"/>
  <c r="D137" i="2"/>
  <c r="E137" i="2" s="1"/>
  <c r="E131" i="2"/>
  <c r="D132" i="2" l="1"/>
  <c r="E9" i="2" l="1"/>
  <c r="E132" i="2" l="1"/>
  <c r="E130" i="2"/>
  <c r="E126" i="2" l="1"/>
  <c r="E127" i="2" l="1"/>
  <c r="D125" i="2"/>
  <c r="E125" i="2" l="1"/>
  <c r="D119" i="2"/>
  <c r="C10" i="2" l="1"/>
  <c r="E119" i="2"/>
  <c r="E117" i="2"/>
  <c r="D157" i="2"/>
  <c r="D88" i="2"/>
  <c r="D118" i="2" l="1"/>
  <c r="E118" i="2" s="1"/>
  <c r="E115" i="2"/>
  <c r="D8" i="2" l="1"/>
  <c r="E138" i="2" l="1"/>
  <c r="C148" i="2" l="1"/>
  <c r="E148" i="2" s="1"/>
  <c r="C91" i="2"/>
  <c r="C57" i="2"/>
  <c r="C28" i="2"/>
  <c r="C142" i="2"/>
  <c r="E142" i="2" s="1"/>
  <c r="E141" i="2"/>
  <c r="E139" i="2"/>
  <c r="E140" i="2"/>
  <c r="E8" i="2" l="1"/>
  <c r="E7" i="2" l="1"/>
  <c r="D6" i="2"/>
  <c r="E5" i="2"/>
  <c r="E4" i="2"/>
  <c r="E3" i="2"/>
  <c r="E6" i="2" l="1"/>
  <c r="E10" i="2" s="1"/>
  <c r="D10" i="2"/>
  <c r="E157" i="2"/>
  <c r="D114" i="2"/>
  <c r="E114" i="2" s="1"/>
  <c r="D111" i="2"/>
  <c r="E111" i="2" s="1"/>
  <c r="E112" i="2"/>
  <c r="E169" i="2"/>
  <c r="E106" i="2" l="1"/>
  <c r="E105" i="2"/>
  <c r="D89" i="2" l="1"/>
  <c r="E89" i="2" s="1"/>
  <c r="E88" i="2"/>
  <c r="D90" i="2"/>
  <c r="E90" i="2" l="1"/>
  <c r="D113" i="2"/>
  <c r="D87" i="2" l="1"/>
  <c r="E87" i="2" s="1"/>
  <c r="C108" i="2"/>
  <c r="E108" i="2" s="1"/>
  <c r="E107" i="2"/>
  <c r="C129" i="2"/>
  <c r="E129" i="2" s="1"/>
  <c r="D124" i="2"/>
  <c r="E124" i="2" s="1"/>
  <c r="E113" i="2"/>
  <c r="E128" i="2"/>
  <c r="E123" i="2"/>
  <c r="E121" i="2"/>
  <c r="E122" i="2"/>
  <c r="E109" i="2"/>
  <c r="E72" i="2"/>
  <c r="D86" i="2"/>
  <c r="E86" i="2" l="1"/>
  <c r="E85" i="2"/>
  <c r="E143" i="2"/>
  <c r="E155" i="2" l="1"/>
  <c r="D120" i="2"/>
  <c r="E120" i="2" s="1"/>
  <c r="D84" i="2"/>
  <c r="C144" i="2" l="1"/>
  <c r="E144" i="2" s="1"/>
  <c r="E84" i="2"/>
  <c r="E116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53" i="2" l="1"/>
  <c r="D21" i="2"/>
  <c r="E21" i="2" l="1"/>
  <c r="D16" i="2"/>
  <c r="E16" i="2" l="1"/>
  <c r="E22" i="2"/>
  <c r="E73" i="2"/>
  <c r="E54" i="2"/>
  <c r="E43" i="2"/>
  <c r="E39" i="2"/>
  <c r="E17" i="2"/>
  <c r="E56" i="2"/>
  <c r="D55" i="2"/>
  <c r="E55" i="2" s="1"/>
  <c r="E62" i="2"/>
  <c r="E38" i="2"/>
  <c r="E71" i="2"/>
  <c r="E70" i="2"/>
  <c r="E37" i="2"/>
  <c r="E35" i="2"/>
  <c r="E68" i="2"/>
  <c r="E67" i="2"/>
  <c r="E65" i="2"/>
  <c r="E66" i="2"/>
  <c r="E34" i="2"/>
  <c r="E30" i="2"/>
  <c r="E61" i="2"/>
  <c r="E32" i="2"/>
  <c r="E33" i="2"/>
  <c r="E31" i="2"/>
  <c r="E64" i="2"/>
  <c r="E29" i="2"/>
  <c r="E69" i="2"/>
  <c r="E36" i="2"/>
  <c r="E28" i="2"/>
  <c r="E57" i="2"/>
  <c r="E60" i="2"/>
  <c r="E63" i="2"/>
  <c r="E59" i="2"/>
  <c r="E58" i="2"/>
  <c r="E52" i="2"/>
  <c r="E51" i="2"/>
  <c r="E50" i="2"/>
  <c r="E42" i="2"/>
  <c r="E41" i="2"/>
  <c r="E40" i="2"/>
  <c r="E25" i="2"/>
  <c r="E24" i="2"/>
  <c r="E23" i="2"/>
  <c r="E20" i="2"/>
  <c r="E19" i="2"/>
  <c r="E18" i="2"/>
  <c r="D49" i="2"/>
  <c r="E49" i="2" s="1"/>
  <c r="D44" i="2"/>
  <c r="E44" i="2" s="1"/>
  <c r="D48" i="2"/>
  <c r="E48" i="2" s="1"/>
  <c r="D47" i="2"/>
  <c r="E47" i="2" s="1"/>
  <c r="D46" i="2" l="1"/>
  <c r="E46" i="2" s="1"/>
  <c r="D45" i="2"/>
  <c r="E45" i="2" s="1"/>
  <c r="D74" i="2"/>
  <c r="E74" i="2" s="1"/>
  <c r="E81" i="2"/>
  <c r="D27" i="2" l="1"/>
  <c r="E27" i="2" s="1"/>
  <c r="D26" i="2" l="1"/>
  <c r="E26" i="2" s="1"/>
  <c r="E75" i="2"/>
  <c r="E79" i="2" l="1"/>
  <c r="D76" i="2" l="1"/>
  <c r="C83" i="2"/>
  <c r="E83" i="2" s="1"/>
  <c r="E82" i="2"/>
  <c r="E80" i="2"/>
  <c r="E78" i="2"/>
  <c r="E77" i="2"/>
  <c r="D172" i="2" l="1"/>
  <c r="E76" i="2"/>
  <c r="E172" i="2" s="1"/>
  <c r="C172" i="2"/>
</calcChain>
</file>

<file path=xl/sharedStrings.xml><?xml version="1.0" encoding="utf-8"?>
<sst xmlns="http://schemas.openxmlformats.org/spreadsheetml/2006/main" count="815" uniqueCount="115">
  <si>
    <t>periodo</t>
  </si>
  <si>
    <t>monto</t>
  </si>
  <si>
    <t>iva</t>
  </si>
  <si>
    <t>total</t>
  </si>
  <si>
    <t>estatus</t>
  </si>
  <si>
    <t>centro de costos</t>
  </si>
  <si>
    <t>pendiente de pago</t>
  </si>
  <si>
    <t>Dirección General</t>
  </si>
  <si>
    <t>Nómina Trabajadores de Obra</t>
  </si>
  <si>
    <t>método de pago</t>
  </si>
  <si>
    <t>Transferencia</t>
  </si>
  <si>
    <t>Despacho Arquitectura</t>
  </si>
  <si>
    <t>Efectivo</t>
  </si>
  <si>
    <t>Nómina Limpieza Oficina</t>
  </si>
  <si>
    <t>Oficina</t>
  </si>
  <si>
    <t>Criterio de Gasto</t>
  </si>
  <si>
    <t>Deducible</t>
  </si>
  <si>
    <t>No Deducible</t>
  </si>
  <si>
    <t>Nómina Equipamiento Hotel One Puebla</t>
  </si>
  <si>
    <t>Coordinación y Equipamiento</t>
  </si>
  <si>
    <t>Administración</t>
  </si>
  <si>
    <t>Equipamiento Hotelero</t>
  </si>
  <si>
    <t>PAGADO</t>
  </si>
  <si>
    <t>Nómina Limpieza Oficina (adelanto a descontar semanalmente)</t>
  </si>
  <si>
    <t>Reembolso de Gastos a Gicela Meneses (playeras personal equipamiento)</t>
  </si>
  <si>
    <t>Reembolso de Gastos Jaime Hernández (Insumos Obra Palmares)</t>
  </si>
  <si>
    <t>Reembolso de Gastos Gicela Meneses (Papelería y Oficina)</t>
  </si>
  <si>
    <t>Reembolso de Gastos Gicela Meneses (Accesorios de Computación)</t>
  </si>
  <si>
    <t>Gas LP casa renta de Puebla</t>
  </si>
  <si>
    <t>Reembolso Gastos Arq. Daniel (Insumos para obra)</t>
  </si>
  <si>
    <t>Obra Paseo de los Palmares</t>
  </si>
  <si>
    <t>Reembolso de Gastos Gicela Meneses (Insumos para Hotel One Periférico)</t>
  </si>
  <si>
    <t>Reembolso de Gastos Gaby Ramírez (Accesorios de Computación)</t>
  </si>
  <si>
    <t>Nómina Ricardo Marquez Ortiz</t>
  </si>
  <si>
    <t>Nómina y Honorarios Arq. Daniel Ramírez</t>
  </si>
  <si>
    <t>Nómina Gabriela Ramírez Pérez</t>
  </si>
  <si>
    <t>Nómina Karla Selene Gámez</t>
  </si>
  <si>
    <t>Nómina Jazmin Silva Pérez</t>
  </si>
  <si>
    <t>Nómina Jazmin Silva Pérez (Complemento)</t>
  </si>
  <si>
    <t>Nómina Miguel Angel Romero</t>
  </si>
  <si>
    <t>Nómina Gicela Meneses Avelino</t>
  </si>
  <si>
    <t>Nómina Gerardo Anica</t>
  </si>
  <si>
    <t>Nómina Director General Arturo Reyes</t>
  </si>
  <si>
    <t>Nómina CP Iván Mosqueda</t>
  </si>
  <si>
    <t>Nómina Magdalena Girón</t>
  </si>
  <si>
    <t>Servicio Herrería (Rejilla de herrería)</t>
  </si>
  <si>
    <t>Servicio Herrería (Anticipo Asador)</t>
  </si>
  <si>
    <t>Vales de Gasolina</t>
  </si>
  <si>
    <t>Playeras Bordadas para personal de equipamiento</t>
  </si>
  <si>
    <t>Material para Maniobras de Equipamiento Hotel One Periférico</t>
  </si>
  <si>
    <t>Agua de Garrafón para Oficina</t>
  </si>
  <si>
    <t>Descripción/Conceptos</t>
  </si>
  <si>
    <t>Seguro Social (Cuotas Obrero Patronales)</t>
  </si>
  <si>
    <t>Material para Obra las Reynas</t>
  </si>
  <si>
    <t>Pago de Préstamo a Depise</t>
  </si>
  <si>
    <t>Varios</t>
  </si>
  <si>
    <t>Cheque</t>
  </si>
  <si>
    <t>Luz Eléctrica Oficina Altamira</t>
  </si>
  <si>
    <t>Servicio de Diseño Gráfico</t>
  </si>
  <si>
    <t>Servicio Asesoría Desarrollo Organizacional</t>
  </si>
  <si>
    <t>Anuncio Periódico Venta de Casa las Reynas</t>
  </si>
  <si>
    <t>Finiquito Jazmin Silva Pérez (Acuerdo realizado con Recursos Humanos)</t>
  </si>
  <si>
    <t>Pago Finiquito Tablaroca Trebol Park Mty</t>
  </si>
  <si>
    <t>Proyecto Trebol Park</t>
  </si>
  <si>
    <t>Retiro de Escombro Terreno Colonia el Edén</t>
  </si>
  <si>
    <t>Despacho de Arquitectura</t>
  </si>
  <si>
    <t>Gastos Generales</t>
  </si>
  <si>
    <t>Materiales para Proyecto Terreno Colonia el Edén</t>
  </si>
  <si>
    <t>Hora Maquinaria escombro para Proyecto Terreno Colonia el Edén</t>
  </si>
  <si>
    <t>Focos Sanitario Oficina Administrativa</t>
  </si>
  <si>
    <t>Materiales Diversos Terreno Colonia el Edén</t>
  </si>
  <si>
    <t>Trámites para Terreno Colonia el Edén</t>
  </si>
  <si>
    <t>Cobrado</t>
  </si>
  <si>
    <t>No Acumulable</t>
  </si>
  <si>
    <t>Depósito Bancario Finiquito Trebol Park Grupo Posadas</t>
  </si>
  <si>
    <t>Proyectos</t>
  </si>
  <si>
    <t>Acumulable</t>
  </si>
  <si>
    <t>Saldo Marzo 2018</t>
  </si>
  <si>
    <t>Saldo Inicial Bancario Abril</t>
  </si>
  <si>
    <t>Periodo</t>
  </si>
  <si>
    <t>Detalle del Ingreso</t>
  </si>
  <si>
    <t>Monto</t>
  </si>
  <si>
    <t>IVA</t>
  </si>
  <si>
    <t>Total</t>
  </si>
  <si>
    <t>Estatus</t>
  </si>
  <si>
    <t>Procedencia</t>
  </si>
  <si>
    <t>Método de Cobro</t>
  </si>
  <si>
    <t>Regularización ante Presidencia Proyecto Casa las Reynas</t>
  </si>
  <si>
    <t>Depósito Bancario Hotel One Periférico/Préstamo Sra. Ma. Auxilio Posada</t>
  </si>
  <si>
    <t>Depósito Anticipo Obra Terreno el Edén</t>
  </si>
  <si>
    <t>Material Obra Terreno el Edén</t>
  </si>
  <si>
    <t>Pago Asador Casa Paseo de los Palmares</t>
  </si>
  <si>
    <t>Anticipo del 40% de elaboración de proyecto ejecutivo de ingenierías de Hotel One Tapachula</t>
  </si>
  <si>
    <t>Reembolso Compra Herramienta para Obra</t>
  </si>
  <si>
    <t>Renta Camioneta Honda HRV Epic</t>
  </si>
  <si>
    <t>Reembolso de Combustible Arq. Daniel viajes obras Salamanca</t>
  </si>
  <si>
    <t>Reembolso Material y Herramienta en General</t>
  </si>
  <si>
    <t>CMAPAS Casa las Reynas</t>
  </si>
  <si>
    <t>Papelería Oficina Reembolso</t>
  </si>
  <si>
    <t>Fecha Recepción</t>
  </si>
  <si>
    <t>Criterio Ingreso</t>
  </si>
  <si>
    <t>Material para Obra Terreno el Edén (Tabique)</t>
  </si>
  <si>
    <t>Gastos Varios Material Obra en Terreno el Edén</t>
  </si>
  <si>
    <t>Uso de agua para Obra en Terreno el Edén</t>
  </si>
  <si>
    <t>Materiales Diversos Terreno Colonia el Edén (Tabique)</t>
  </si>
  <si>
    <t>Materiales Diversos Terreno Colonia el Edén Varios</t>
  </si>
  <si>
    <t>Pago quincenal Recursos Humanos</t>
  </si>
  <si>
    <t>Depto Arturo</t>
  </si>
  <si>
    <t>CMAPAS (Pagado por Contador y Reembolsado)</t>
  </si>
  <si>
    <t>Efectivo/Complemento Banco</t>
  </si>
  <si>
    <t>Comisiones Bancarias Paquete Pyme</t>
  </si>
  <si>
    <t>SALDO BANCARIO, INGRESOS Y PRÉSTAMOS ABRIL 2018</t>
  </si>
  <si>
    <t>GASTOS Y EGRESOS EN GENERAL DE 2018</t>
  </si>
  <si>
    <t>Fecha de Pago</t>
  </si>
  <si>
    <t>SALDO BANCARIO DISPONIBLE AL 01/05/2018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</si>
</sst>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Franklin Gothic Dem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Franklin Gothic Demi Cond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ill="1"/>
    <xf numFmtId="17" fontId="0" fillId="0" borderId="0" xfId="0" applyNumberFormat="1" applyFill="1"/>
    <xf numFmtId="44" fontId="0" fillId="0" borderId="0" xfId="1" applyFont="1" applyFill="1"/>
    <xf numFmtId="14" fontId="0" fillId="0" borderId="0" xfId="0" applyNumberFormat="1" applyFill="1"/>
    <xf numFmtId="44" fontId="0" fillId="0" borderId="0" xfId="0" applyNumberFormat="1" applyFont="1" applyFill="1"/>
    <xf numFmtId="0" fontId="3" fillId="0" borderId="0" xfId="2" applyFill="1"/>
    <xf numFmtId="0" fontId="0" fillId="2" borderId="1" xfId="0" applyFont="1" applyFill="1" applyBorder="1"/>
    <xf numFmtId="44" fontId="0" fillId="2" borderId="1" xfId="1" applyNumberFormat="1" applyFont="1" applyFill="1" applyBorder="1"/>
    <xf numFmtId="0" fontId="0" fillId="0" borderId="1" xfId="0" applyFont="1" applyBorder="1"/>
    <xf numFmtId="44" fontId="0" fillId="0" borderId="1" xfId="1" applyNumberFormat="1" applyFont="1" applyBorder="1"/>
    <xf numFmtId="0" fontId="0" fillId="0" borderId="2" xfId="0" applyFont="1" applyBorder="1"/>
    <xf numFmtId="44" fontId="0" fillId="2" borderId="2" xfId="1" applyNumberFormat="1" applyFont="1" applyFill="1" applyBorder="1"/>
    <xf numFmtId="0" fontId="0" fillId="2" borderId="2" xfId="0" applyFont="1" applyFill="1" applyBorder="1"/>
    <xf numFmtId="14" fontId="0" fillId="2" borderId="1" xfId="0" applyNumberFormat="1" applyFont="1" applyFill="1" applyBorder="1"/>
    <xf numFmtId="14" fontId="0" fillId="0" borderId="1" xfId="0" applyNumberFormat="1" applyFont="1" applyBorder="1"/>
    <xf numFmtId="0" fontId="4" fillId="3" borderId="3" xfId="0" applyFont="1" applyFill="1" applyBorder="1"/>
    <xf numFmtId="14" fontId="0" fillId="2" borderId="2" xfId="0" applyNumberFormat="1" applyFont="1" applyFill="1" applyBorder="1"/>
    <xf numFmtId="0" fontId="5" fillId="0" borderId="0" xfId="0" applyFont="1" applyFill="1" applyAlignment="1">
      <alignment horizontal="right"/>
    </xf>
    <xf numFmtId="44" fontId="5" fillId="0" borderId="0" xfId="1" applyFont="1" applyFill="1" applyAlignment="1">
      <alignment horizontal="right"/>
    </xf>
    <xf numFmtId="17" fontId="0" fillId="2" borderId="1" xfId="0" applyNumberFormat="1" applyFont="1" applyFill="1" applyBorder="1"/>
    <xf numFmtId="0" fontId="0" fillId="0" borderId="2" xfId="0" applyFont="1" applyFill="1" applyBorder="1"/>
    <xf numFmtId="0" fontId="0" fillId="0" borderId="0" xfId="0" applyFill="1"/>
    <xf numFmtId="17" fontId="0" fillId="0" borderId="0" xfId="0" applyNumberFormat="1" applyFill="1"/>
    <xf numFmtId="44" fontId="0" fillId="0" borderId="0" xfId="3" applyFont="1" applyFill="1"/>
    <xf numFmtId="14" fontId="0" fillId="0" borderId="0" xfId="0" applyNumberFormat="1" applyFill="1"/>
    <xf numFmtId="0" fontId="0" fillId="2" borderId="2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2" xfId="0" applyFont="1" applyFill="1" applyBorder="1"/>
    <xf numFmtId="14" fontId="0" fillId="0" borderId="1" xfId="0" applyNumberFormat="1" applyFont="1" applyFill="1" applyBorder="1"/>
    <xf numFmtId="17" fontId="0" fillId="2" borderId="2" xfId="0" applyNumberFormat="1" applyFont="1" applyFill="1" applyBorder="1"/>
    <xf numFmtId="0" fontId="0" fillId="0" borderId="0" xfId="0" applyFill="1"/>
    <xf numFmtId="17" fontId="0" fillId="0" borderId="0" xfId="0" applyNumberFormat="1" applyFill="1"/>
    <xf numFmtId="44" fontId="0" fillId="0" borderId="0" xfId="4" applyFont="1" applyFill="1"/>
    <xf numFmtId="14" fontId="0" fillId="0" borderId="0" xfId="0" applyNumberFormat="1" applyFill="1"/>
    <xf numFmtId="0" fontId="3" fillId="0" borderId="0" xfId="2" applyFill="1"/>
    <xf numFmtId="0" fontId="2" fillId="0" borderId="0" xfId="0" applyFont="1" applyFill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6">
    <cellStyle name="Hipervínculo" xfId="2" builtinId="8"/>
    <cellStyle name="Moneda" xfId="1" builtinId="4"/>
    <cellStyle name="Moneda 2" xfId="3" xr:uid="{00000000-0005-0000-0000-000031000000}"/>
    <cellStyle name="Moneda 2 2" xfId="5" xr:uid="{00000000-0005-0000-0000-000031000000}"/>
    <cellStyle name="Moneda 3" xfId="4" xr:uid="{00000000-0005-0000-0000-000032000000}"/>
    <cellStyle name="Normal" xfId="0" builtinId="0"/>
  </cellStyles>
  <dxfs count="46">
    <dxf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2" formatCode="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2" formatCode="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C8809F-77C4-405D-A4BF-D90341709065}" name="GASTOS" displayName="GASTOS" ref="A15:J172" totalsRowCount="1" headerRowDxfId="45" dataDxfId="44">
  <autoFilter ref="A15:J171" xr:uid="{0A1B72FE-47BB-4A24-99CB-A0C78ED02056}">
    <filterColumn colId="9">
      <filters>
        <dateGroupItem year="2018" month="4" dateTimeGrouping="month"/>
      </filters>
    </filterColumn>
  </autoFilter>
  <sortState ref="A73:J171">
    <sortCondition ref="J137"/>
  </sortState>
  <tableColumns count="10">
    <tableColumn id="1" xr3:uid="{0127B07F-FA32-4295-9673-F46D7AC960CE}" name="periodo" dataDxfId="43" totalsRowDxfId="9"/>
    <tableColumn id="2" xr3:uid="{F73959BE-FFC5-4812-9B72-5666518296F1}" name="Descripción/Conceptos" dataDxfId="42" totalsRowDxfId="8"/>
    <tableColumn id="3" xr3:uid="{C1399BCB-9B1B-478F-9D65-FF8BD2BC4753}" name="monto" totalsRowFunction="sum" dataDxfId="41" totalsRowDxfId="7" dataCellStyle="Moneda"/>
    <tableColumn id="4" xr3:uid="{71E6CA29-4293-4D21-BAE8-0DE302845858}" name="iva" totalsRowFunction="sum" dataDxfId="40" totalsRowDxfId="6" dataCellStyle="Moneda"/>
    <tableColumn id="5" xr3:uid="{E2A5F71B-4973-4F17-99F9-D60125536234}" name="total" totalsRowFunction="sum" dataDxfId="39" totalsRowDxfId="5" dataCellStyle="Moneda">
      <calculatedColumnFormula>+C16+D16</calculatedColumnFormula>
    </tableColumn>
    <tableColumn id="6" xr3:uid="{8A520672-E08D-4B3E-92D5-47E865785086}" name="estatus" dataDxfId="38" totalsRowDxfId="4"/>
    <tableColumn id="7" xr3:uid="{7E74D532-03CF-45E2-8A66-F8150F14F090}" name="centro de costos" dataDxfId="37" totalsRowDxfId="3"/>
    <tableColumn id="8" xr3:uid="{19464D15-1F1F-489D-A78A-3650EBB51449}" name="método de pago" dataDxfId="36" totalsRowDxfId="2"/>
    <tableColumn id="9" xr3:uid="{9C8B2BB7-524F-477F-99DB-F8C2D77FC839}" name="Criterio de Gasto" dataDxfId="35" totalsRowDxfId="1"/>
    <tableColumn id="10" xr3:uid="{66A3F559-6E46-4FB6-96A8-A9A2E4613A4F}" name="Fecha de Pago" dataDxfId="34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FD177B-DCB1-4FF5-80F8-E98999C08358}" name="Tabla4" displayName="Tabla4" ref="A2:J10" totalsRowCount="1" headerRowDxfId="33" dataDxfId="31" headerRowBorderDxfId="32" tableBorderDxfId="30" totalsRowBorderDxfId="29">
  <autoFilter ref="A2:J9" xr:uid="{B8DBA636-E424-4715-B222-7D00274CE186}">
    <filterColumn colId="0">
      <filters>
        <dateGroupItem year="2018" month="4" dateTimeGrouping="month"/>
      </filters>
    </filterColumn>
  </autoFilter>
  <tableColumns count="10">
    <tableColumn id="1" xr3:uid="{CB3387BF-E08F-47D0-B5EC-E65342FCD573}" name="Periodo" dataDxfId="28" totalsRowDxfId="19"/>
    <tableColumn id="2" xr3:uid="{909165E7-C573-4CF3-BD77-63A223DCD721}" name="Detalle del Ingreso" dataDxfId="27" totalsRowDxfId="18"/>
    <tableColumn id="3" xr3:uid="{55E907CA-A7D6-47F5-984B-B002AFE6AC36}" name="Monto" totalsRowFunction="sum" dataDxfId="26" totalsRowDxfId="17" dataCellStyle="Moneda"/>
    <tableColumn id="4" xr3:uid="{60767F6C-6888-495F-B86C-8E4697ECD83B}" name="IVA" totalsRowFunction="sum" dataDxfId="25" totalsRowDxfId="16" dataCellStyle="Moneda"/>
    <tableColumn id="5" xr3:uid="{C4428C31-4B92-4AB1-84FA-5ADF3C2B2800}" name="Total" totalsRowFunction="sum" dataDxfId="24" totalsRowDxfId="15" dataCellStyle="Moneda">
      <calculatedColumnFormula>+C3+D3</calculatedColumnFormula>
    </tableColumn>
    <tableColumn id="6" xr3:uid="{96363EE6-7ED2-4D7D-986D-7632E60BDB9F}" name="Estatus" totalsRowDxfId="14"/>
    <tableColumn id="7" xr3:uid="{09F28C78-C621-4584-8448-30B634634666}" name="Procedencia" dataDxfId="23" totalsRowDxfId="13"/>
    <tableColumn id="8" xr3:uid="{A3610CC4-3FF7-4461-978F-3C0559D9713A}" name="Método de Cobro" dataDxfId="22" totalsRowDxfId="12"/>
    <tableColumn id="9" xr3:uid="{4AED62AE-303F-4EE5-8056-AC5A431D988E}" name="Criterio Ingreso" dataDxfId="21" totalsRowDxfId="11"/>
    <tableColumn id="10" xr3:uid="{2EC3CD53-6F8F-47F6-8140-14C9983D3735}" name="Fecha Recepción" dataDxfId="20" totalsRow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FORMATOS/REEMBOLSOS/20180323-3.xlsx" TargetMode="External"/><Relationship Id="rId13" Type="http://schemas.openxmlformats.org/officeDocument/2006/relationships/hyperlink" Target="../../FORMATOS/REEMBOLSOS/20180301.xlsx" TargetMode="External"/><Relationship Id="rId18" Type="http://schemas.openxmlformats.org/officeDocument/2006/relationships/hyperlink" Target="../../FINIQUITOS/Liquidaci&#243;n%20Jazm&#237;n%20Silva%20P&#233;rez.xlsx" TargetMode="External"/><Relationship Id="rId26" Type="http://schemas.openxmlformats.org/officeDocument/2006/relationships/hyperlink" Target="../../../EJERCICIO%20FISCAL%202017/FIANZA%20SALA%20DE%20VENTAS%20MONTERREY,%20N.L/AUMJ700327MW3_B125_1523998819P.PDF" TargetMode="External"/><Relationship Id="rId3" Type="http://schemas.openxmlformats.org/officeDocument/2006/relationships/hyperlink" Target="../../FORMATOS/REEMBOLSOS/SOLICITUD%20DE%20REEMBOLSO%20NO%201.xlsx" TargetMode="External"/><Relationship Id="rId21" Type="http://schemas.openxmlformats.org/officeDocument/2006/relationships/hyperlink" Target="../../FORMATOS/REQUISICIONES/Copia%20de%20REQ9.XLSX" TargetMode="External"/><Relationship Id="rId34" Type="http://schemas.openxmlformats.org/officeDocument/2006/relationships/table" Target="../tables/table1.xml"/><Relationship Id="rId7" Type="http://schemas.openxmlformats.org/officeDocument/2006/relationships/hyperlink" Target="../../FORMATOS/REEMBOLSOS/20180323-4.xlsx" TargetMode="External"/><Relationship Id="rId12" Type="http://schemas.openxmlformats.org/officeDocument/2006/relationships/hyperlink" Target="../../FORMATOS/REEMBOLSOS/REQ1.pdf" TargetMode="External"/><Relationship Id="rId17" Type="http://schemas.openxmlformats.org/officeDocument/2006/relationships/hyperlink" Target="../../IMSS%202018/MARZO%2018/ViewReport.pdf" TargetMode="External"/><Relationship Id="rId25" Type="http://schemas.openxmlformats.org/officeDocument/2006/relationships/hyperlink" Target="../../../EJERCICIO%20FISCAL%202017/CASA%20LAS%20REYNAS/Copia%20de%20REQ12.XLSX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../../FORMATOS/REEMBOLSOS/20180406.xlsx" TargetMode="External"/><Relationship Id="rId16" Type="http://schemas.openxmlformats.org/officeDocument/2006/relationships/hyperlink" Target="../../FORMATOS/REQUISICIONES/REQUISICION%202%20DE%20COMPRA%20MATERIAL%20PARA%20LAS%20REYNAS.xlsx" TargetMode="External"/><Relationship Id="rId20" Type="http://schemas.openxmlformats.org/officeDocument/2006/relationships/hyperlink" Target="../../TERRENO%20COLONIA%20EL%20ED&#201;N/REQUISICION%20DE%20COMPRA%20MATERIALES.xlsx" TargetMode="External"/><Relationship Id="rId29" Type="http://schemas.openxmlformats.org/officeDocument/2006/relationships/hyperlink" Target="../../FORMATOS/REEMBOLSOS/REM-05.XLSX" TargetMode="External"/><Relationship Id="rId1" Type="http://schemas.openxmlformats.org/officeDocument/2006/relationships/hyperlink" Target="../../FORMATOS/REEMBOLSOS/20180323-5.xlsx" TargetMode="External"/><Relationship Id="rId6" Type="http://schemas.openxmlformats.org/officeDocument/2006/relationships/hyperlink" Target="../../FORMATOS/REEMBOLSOS/REM-04.XLSX" TargetMode="External"/><Relationship Id="rId11" Type="http://schemas.openxmlformats.org/officeDocument/2006/relationships/hyperlink" Target="../../FORMATOS/REEMBOLSOS/20180323.xlsx" TargetMode="External"/><Relationship Id="rId24" Type="http://schemas.openxmlformats.org/officeDocument/2006/relationships/hyperlink" Target="../../FORMATOS/Copia%20de%20REQ10.XLSX" TargetMode="External"/><Relationship Id="rId32" Type="http://schemas.openxmlformats.org/officeDocument/2006/relationships/hyperlink" Target="../../FORMATOS/REQ14.XLSX" TargetMode="External"/><Relationship Id="rId5" Type="http://schemas.openxmlformats.org/officeDocument/2006/relationships/hyperlink" Target="../../FORMATOS/REEMBOLSOS/REEMBOLSO%2020180404.xlsx" TargetMode="External"/><Relationship Id="rId15" Type="http://schemas.openxmlformats.org/officeDocument/2006/relationships/hyperlink" Target="../../FORMATOS/REQUISICIONES/REQUISICION%20DE%20COMPRA%20MATERIAL%20PARA%20LAS%20REYNAS.xlsx" TargetMode="External"/><Relationship Id="rId23" Type="http://schemas.openxmlformats.org/officeDocument/2006/relationships/hyperlink" Target="../../FORMATOS/Copia%20de%20REQ7.XLSX" TargetMode="External"/><Relationship Id="rId28" Type="http://schemas.openxmlformats.org/officeDocument/2006/relationships/hyperlink" Target="../../TERRENO%20COLONIA%20EL%20ED&#201;N/REQUISICION%20DE%20COMPRA%2013.xlsx" TargetMode="External"/><Relationship Id="rId10" Type="http://schemas.openxmlformats.org/officeDocument/2006/relationships/hyperlink" Target="../../FORMATOS/REEMBOLSOS/20180323-1.xlsx" TargetMode="External"/><Relationship Id="rId19" Type="http://schemas.openxmlformats.org/officeDocument/2006/relationships/hyperlink" Target="../../TERRENO%20COLONIA%20EL%20ED&#201;N/REQUISICION%20DE%20COMPRA%20RETRO.xlsx" TargetMode="External"/><Relationship Id="rId31" Type="http://schemas.openxmlformats.org/officeDocument/2006/relationships/hyperlink" Target="../../FORMATOS/REEMBOLSOS/Copia%20de%20R7.xlsx" TargetMode="External"/><Relationship Id="rId4" Type="http://schemas.openxmlformats.org/officeDocument/2006/relationships/hyperlink" Target="../../FORMATOS/REEMBOLSOS/SOLICITUD%20DE%20REEMBOLSO%20NO%202.xlsx" TargetMode="External"/><Relationship Id="rId9" Type="http://schemas.openxmlformats.org/officeDocument/2006/relationships/hyperlink" Target="../../FORMATOS/REEMBOLSOS/20180323-2.xlsx" TargetMode="External"/><Relationship Id="rId14" Type="http://schemas.openxmlformats.org/officeDocument/2006/relationships/hyperlink" Target="../../FORMATOS/REEMBOLSOS/20180302.xlsx" TargetMode="External"/><Relationship Id="rId22" Type="http://schemas.openxmlformats.org/officeDocument/2006/relationships/hyperlink" Target="../../FORMATOS/Copia%20de%20REQ8.XLSX" TargetMode="External"/><Relationship Id="rId27" Type="http://schemas.openxmlformats.org/officeDocument/2006/relationships/hyperlink" Target="../../TERRENO%20COLONIA%20EL%20ED&#201;N/REQUISICION%20DE%20COMPRA%2012.xlsx" TargetMode="External"/><Relationship Id="rId30" Type="http://schemas.openxmlformats.org/officeDocument/2006/relationships/hyperlink" Target="../../FORMATOS/REEMBOLSOS/Copia%20de%20R6.xlsx" TargetMode="External"/><Relationship Id="rId3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B7457-18A0-4DAA-BA8F-38FEC9BF1263}">
  <dimension ref="A1:J173"/>
  <sheetViews>
    <sheetView showGridLines="0" tabSelected="1" topLeftCell="A121" zoomScale="80" zoomScaleNormal="80" workbookViewId="0">
      <selection activeCell="C173" sqref="C173"/>
    </sheetView>
  </sheetViews>
  <sheetFormatPr baseColWidth="10" defaultRowHeight="15" x14ac:dyDescent="0.25"/>
  <cols>
    <col min="1" max="1" width="10.28515625" style="1" bestFit="1" customWidth="1"/>
    <col min="2" max="2" width="85.28515625" style="1" bestFit="1" customWidth="1"/>
    <col min="3" max="3" width="13.28515625" style="1" bestFit="1" customWidth="1"/>
    <col min="4" max="4" width="12.140625" style="1" bestFit="1" customWidth="1"/>
    <col min="5" max="5" width="21.140625" style="1" bestFit="1" customWidth="1"/>
    <col min="6" max="6" width="20" style="1" bestFit="1" customWidth="1"/>
    <col min="7" max="7" width="27.42578125" style="1" bestFit="1" customWidth="1"/>
    <col min="8" max="8" width="27.85546875" style="1" bestFit="1" customWidth="1"/>
    <col min="9" max="9" width="18.42578125" style="1" bestFit="1" customWidth="1"/>
    <col min="10" max="10" width="18" style="1" bestFit="1" customWidth="1"/>
    <col min="11" max="16384" width="11.42578125" style="1"/>
  </cols>
  <sheetData>
    <row r="1" spans="1:10" ht="21" x14ac:dyDescent="0.35">
      <c r="A1" s="38" t="s">
        <v>111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25">
      <c r="A2" s="16" t="s">
        <v>79</v>
      </c>
      <c r="B2" s="16" t="s">
        <v>80</v>
      </c>
      <c r="C2" s="16" t="s">
        <v>81</v>
      </c>
      <c r="D2" s="16" t="s">
        <v>82</v>
      </c>
      <c r="E2" s="16" t="s">
        <v>83</v>
      </c>
      <c r="F2" s="16" t="s">
        <v>84</v>
      </c>
      <c r="G2" s="16" t="s">
        <v>85</v>
      </c>
      <c r="H2" s="16" t="s">
        <v>86</v>
      </c>
      <c r="I2" s="16" t="s">
        <v>100</v>
      </c>
      <c r="J2" s="16" t="s">
        <v>99</v>
      </c>
    </row>
    <row r="3" spans="1:10" hidden="1" x14ac:dyDescent="0.25">
      <c r="A3" s="20">
        <v>43160</v>
      </c>
      <c r="B3" s="9" t="s">
        <v>77</v>
      </c>
      <c r="C3" s="8">
        <v>254380.26</v>
      </c>
      <c r="D3" s="8">
        <v>0</v>
      </c>
      <c r="E3" s="8">
        <f t="shared" ref="E3:E6" si="0">+C3+D3</f>
        <v>254380.26</v>
      </c>
      <c r="F3" s="7"/>
      <c r="G3" s="7"/>
      <c r="H3" s="7"/>
      <c r="I3" s="7"/>
      <c r="J3" s="14">
        <v>43191</v>
      </c>
    </row>
    <row r="4" spans="1:10" x14ac:dyDescent="0.25">
      <c r="A4" s="2">
        <v>43191</v>
      </c>
      <c r="B4" s="9" t="s">
        <v>78</v>
      </c>
      <c r="C4" s="3">
        <v>14337.81</v>
      </c>
      <c r="D4" s="3">
        <v>0</v>
      </c>
      <c r="E4" s="3">
        <f t="shared" si="0"/>
        <v>14337.81</v>
      </c>
      <c r="J4" s="4">
        <v>43191</v>
      </c>
    </row>
    <row r="5" spans="1:10" x14ac:dyDescent="0.25">
      <c r="A5" s="20">
        <v>43191</v>
      </c>
      <c r="B5" s="9" t="s">
        <v>88</v>
      </c>
      <c r="C5" s="10">
        <v>200000</v>
      </c>
      <c r="D5" s="10">
        <v>0</v>
      </c>
      <c r="E5" s="10">
        <f t="shared" si="0"/>
        <v>200000</v>
      </c>
      <c r="F5" s="9" t="s">
        <v>72</v>
      </c>
      <c r="G5" s="9" t="s">
        <v>19</v>
      </c>
      <c r="H5" s="9" t="s">
        <v>10</v>
      </c>
      <c r="I5" s="9" t="s">
        <v>73</v>
      </c>
      <c r="J5" s="15">
        <v>43200</v>
      </c>
    </row>
    <row r="6" spans="1:10" x14ac:dyDescent="0.25">
      <c r="A6" s="2">
        <v>43191</v>
      </c>
      <c r="B6" s="11" t="s">
        <v>74</v>
      </c>
      <c r="C6" s="3">
        <v>78351.92</v>
      </c>
      <c r="D6" s="3">
        <f>+C6*0.16</f>
        <v>12536.307199999999</v>
      </c>
      <c r="E6" s="3">
        <f t="shared" si="0"/>
        <v>90888.227199999994</v>
      </c>
      <c r="F6" s="11" t="s">
        <v>72</v>
      </c>
      <c r="G6" s="1" t="s">
        <v>75</v>
      </c>
      <c r="H6" s="1" t="s">
        <v>10</v>
      </c>
      <c r="I6" s="1" t="s">
        <v>76</v>
      </c>
      <c r="J6" s="4">
        <v>43202</v>
      </c>
    </row>
    <row r="7" spans="1:10" x14ac:dyDescent="0.25">
      <c r="A7" s="20">
        <v>43191</v>
      </c>
      <c r="B7" s="21" t="s">
        <v>89</v>
      </c>
      <c r="C7" s="12">
        <v>60000</v>
      </c>
      <c r="D7" s="12">
        <v>0</v>
      </c>
      <c r="E7" s="12">
        <f>+C7+D7</f>
        <v>60000</v>
      </c>
      <c r="F7" s="11" t="s">
        <v>72</v>
      </c>
      <c r="G7" s="13" t="s">
        <v>75</v>
      </c>
      <c r="H7" s="13" t="s">
        <v>12</v>
      </c>
      <c r="I7" s="13" t="s">
        <v>73</v>
      </c>
      <c r="J7" s="17">
        <v>43201</v>
      </c>
    </row>
    <row r="8" spans="1:10" x14ac:dyDescent="0.25">
      <c r="A8" s="23">
        <v>43191</v>
      </c>
      <c r="B8" t="s">
        <v>92</v>
      </c>
      <c r="C8" s="3">
        <f>155000/1.16</f>
        <v>133620.68965517243</v>
      </c>
      <c r="D8" s="3">
        <f>+Tabla4[[#This Row],[Monto]]*0.16</f>
        <v>21379.310344827591</v>
      </c>
      <c r="E8" s="3">
        <f>+C8+D8</f>
        <v>155000.00000000003</v>
      </c>
      <c r="F8" s="11" t="s">
        <v>72</v>
      </c>
      <c r="G8" s="1" t="s">
        <v>19</v>
      </c>
      <c r="H8" s="1" t="s">
        <v>10</v>
      </c>
      <c r="I8" s="22" t="s">
        <v>76</v>
      </c>
      <c r="J8" s="35">
        <v>43215</v>
      </c>
    </row>
    <row r="9" spans="1:10" hidden="1" x14ac:dyDescent="0.25">
      <c r="A9" s="31"/>
      <c r="B9" s="29"/>
      <c r="C9" s="12"/>
      <c r="D9" s="12"/>
      <c r="E9" s="12">
        <f>+C9+D9</f>
        <v>0</v>
      </c>
      <c r="F9" s="27"/>
      <c r="G9" s="26"/>
      <c r="H9" s="26"/>
      <c r="I9" s="28"/>
      <c r="J9" s="30"/>
    </row>
    <row r="10" spans="1:10" x14ac:dyDescent="0.25">
      <c r="A10" s="5"/>
      <c r="B10" s="5"/>
      <c r="C10" s="5">
        <f>SUBTOTAL(109,Tabla4[Monto])</f>
        <v>486310.41965517239</v>
      </c>
      <c r="D10" s="5">
        <f>SUBTOTAL(109,Tabla4[IVA])</f>
        <v>33915.61754482759</v>
      </c>
      <c r="E10" s="5">
        <f>SUBTOTAL(109,Tabla4[Total])</f>
        <v>520226.03720000002</v>
      </c>
      <c r="F10" s="27"/>
      <c r="G10" s="27"/>
      <c r="H10" s="27"/>
      <c r="I10" s="27"/>
      <c r="J10" s="27"/>
    </row>
    <row r="11" spans="1:10" s="22" customFormat="1" x14ac:dyDescent="0.25">
      <c r="A11" s="5"/>
      <c r="B11" s="5"/>
      <c r="C11" s="5"/>
      <c r="D11" s="5"/>
      <c r="E11" s="5"/>
      <c r="F11" s="27"/>
      <c r="G11" s="27"/>
      <c r="H11" s="27"/>
      <c r="I11" s="27"/>
      <c r="J11" s="27"/>
    </row>
    <row r="12" spans="1:10" s="22" customFormat="1" x14ac:dyDescent="0.25">
      <c r="A12" s="5"/>
      <c r="B12" s="5"/>
      <c r="C12" s="5"/>
      <c r="D12" s="5"/>
      <c r="E12" s="5"/>
      <c r="F12" s="27"/>
      <c r="G12" s="27"/>
      <c r="H12" s="27"/>
      <c r="I12" s="27"/>
      <c r="J12" s="27"/>
    </row>
    <row r="13" spans="1:10" s="22" customFormat="1" x14ac:dyDescent="0.25">
      <c r="A13" s="5"/>
      <c r="B13" s="5"/>
      <c r="C13" s="5"/>
      <c r="D13" s="5"/>
      <c r="E13" s="5"/>
      <c r="F13" s="27"/>
      <c r="G13" s="27"/>
      <c r="H13" s="27"/>
      <c r="I13" s="27"/>
      <c r="J13" s="27"/>
    </row>
    <row r="14" spans="1:10" ht="21" x14ac:dyDescent="0.35">
      <c r="A14" s="37" t="s">
        <v>112</v>
      </c>
      <c r="B14" s="37"/>
      <c r="C14" s="37"/>
      <c r="D14" s="37"/>
      <c r="E14" s="37"/>
      <c r="F14" s="37"/>
      <c r="G14" s="37"/>
      <c r="H14" s="37"/>
      <c r="I14" s="37"/>
      <c r="J14" s="37"/>
    </row>
    <row r="15" spans="1:10" x14ac:dyDescent="0.25">
      <c r="A15" s="1" t="s">
        <v>0</v>
      </c>
      <c r="B15" s="1" t="s">
        <v>51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9</v>
      </c>
      <c r="I15" s="1" t="s">
        <v>15</v>
      </c>
      <c r="J15" s="1" t="s">
        <v>113</v>
      </c>
    </row>
    <row r="16" spans="1:10" hidden="1" x14ac:dyDescent="0.25">
      <c r="A16" s="2">
        <v>43160</v>
      </c>
      <c r="B16" s="6" t="s">
        <v>48</v>
      </c>
      <c r="C16" s="3">
        <v>1320</v>
      </c>
      <c r="D16" s="3">
        <f>+GASTOS[[#This Row],[monto]]*0.16</f>
        <v>211.20000000000002</v>
      </c>
      <c r="E16" s="3">
        <f t="shared" ref="E16:E47" si="1">+C16+D16</f>
        <v>1531.2</v>
      </c>
      <c r="F16" s="1" t="s">
        <v>22</v>
      </c>
      <c r="G16" s="1" t="s">
        <v>19</v>
      </c>
      <c r="H16" s="1" t="s">
        <v>10</v>
      </c>
      <c r="I16" s="1" t="s">
        <v>16</v>
      </c>
      <c r="J16" s="4">
        <v>43160</v>
      </c>
    </row>
    <row r="17" spans="1:10" hidden="1" x14ac:dyDescent="0.25">
      <c r="A17" s="2">
        <v>43160</v>
      </c>
      <c r="B17" s="1" t="s">
        <v>47</v>
      </c>
      <c r="C17" s="3">
        <v>605.64</v>
      </c>
      <c r="D17" s="3">
        <v>94.36</v>
      </c>
      <c r="E17" s="3">
        <f t="shared" si="1"/>
        <v>700</v>
      </c>
      <c r="F17" s="1" t="s">
        <v>22</v>
      </c>
      <c r="G17" s="1" t="s">
        <v>11</v>
      </c>
      <c r="H17" s="1" t="s">
        <v>10</v>
      </c>
      <c r="I17" s="1" t="s">
        <v>16</v>
      </c>
      <c r="J17" s="4">
        <v>43161</v>
      </c>
    </row>
    <row r="18" spans="1:10" hidden="1" x14ac:dyDescent="0.25">
      <c r="A18" s="2">
        <v>43160</v>
      </c>
      <c r="B18" s="1" t="s">
        <v>8</v>
      </c>
      <c r="C18" s="3">
        <v>3000</v>
      </c>
      <c r="D18" s="3">
        <v>0</v>
      </c>
      <c r="E18" s="3">
        <f t="shared" si="1"/>
        <v>3000</v>
      </c>
      <c r="F18" s="1" t="s">
        <v>22</v>
      </c>
      <c r="G18" s="1" t="s">
        <v>11</v>
      </c>
      <c r="H18" s="1" t="s">
        <v>10</v>
      </c>
      <c r="I18" s="1" t="s">
        <v>16</v>
      </c>
      <c r="J18" s="4">
        <v>43161</v>
      </c>
    </row>
    <row r="19" spans="1:10" hidden="1" x14ac:dyDescent="0.25">
      <c r="A19" s="2">
        <v>43160</v>
      </c>
      <c r="B19" s="1" t="s">
        <v>8</v>
      </c>
      <c r="C19" s="3">
        <v>6900</v>
      </c>
      <c r="D19" s="3">
        <v>0</v>
      </c>
      <c r="E19" s="3">
        <f t="shared" si="1"/>
        <v>6900</v>
      </c>
      <c r="F19" s="1" t="s">
        <v>22</v>
      </c>
      <c r="G19" s="1" t="s">
        <v>11</v>
      </c>
      <c r="H19" s="1" t="s">
        <v>12</v>
      </c>
      <c r="I19" s="1" t="s">
        <v>17</v>
      </c>
      <c r="J19" s="4">
        <v>43161</v>
      </c>
    </row>
    <row r="20" spans="1:10" hidden="1" x14ac:dyDescent="0.25">
      <c r="A20" s="2">
        <v>43160</v>
      </c>
      <c r="B20" s="1" t="s">
        <v>13</v>
      </c>
      <c r="C20" s="3">
        <v>700</v>
      </c>
      <c r="D20" s="3">
        <v>0</v>
      </c>
      <c r="E20" s="3">
        <f t="shared" si="1"/>
        <v>700</v>
      </c>
      <c r="F20" s="1" t="s">
        <v>22</v>
      </c>
      <c r="G20" s="1" t="s">
        <v>14</v>
      </c>
      <c r="H20" s="1" t="s">
        <v>12</v>
      </c>
      <c r="I20" s="1" t="s">
        <v>17</v>
      </c>
      <c r="J20" s="4">
        <v>43161</v>
      </c>
    </row>
    <row r="21" spans="1:10" hidden="1" x14ac:dyDescent="0.25">
      <c r="A21" s="2">
        <v>43160</v>
      </c>
      <c r="B21" s="6" t="s">
        <v>49</v>
      </c>
      <c r="C21" s="3">
        <v>4539.4399999999996</v>
      </c>
      <c r="D21" s="3">
        <f>+GASTOS[[#This Row],[monto]]*0.16</f>
        <v>726.31039999999996</v>
      </c>
      <c r="E21" s="3">
        <f t="shared" si="1"/>
        <v>5265.7503999999999</v>
      </c>
      <c r="F21" s="1" t="s">
        <v>22</v>
      </c>
      <c r="G21" s="1" t="s">
        <v>19</v>
      </c>
      <c r="H21" s="1" t="s">
        <v>10</v>
      </c>
      <c r="I21" s="1" t="s">
        <v>16</v>
      </c>
      <c r="J21" s="4">
        <v>43161</v>
      </c>
    </row>
    <row r="22" spans="1:10" hidden="1" x14ac:dyDescent="0.25">
      <c r="A22" s="2">
        <v>43160</v>
      </c>
      <c r="B22" s="1" t="s">
        <v>47</v>
      </c>
      <c r="C22" s="3">
        <v>605.64</v>
      </c>
      <c r="D22" s="3">
        <v>94.36</v>
      </c>
      <c r="E22" s="3">
        <f t="shared" si="1"/>
        <v>700</v>
      </c>
      <c r="F22" s="1" t="s">
        <v>22</v>
      </c>
      <c r="G22" s="1" t="s">
        <v>11</v>
      </c>
      <c r="H22" s="1" t="s">
        <v>10</v>
      </c>
      <c r="I22" s="1" t="s">
        <v>16</v>
      </c>
      <c r="J22" s="4">
        <v>43168</v>
      </c>
    </row>
    <row r="23" spans="1:10" hidden="1" x14ac:dyDescent="0.25">
      <c r="A23" s="2">
        <v>43160</v>
      </c>
      <c r="B23" s="1" t="s">
        <v>8</v>
      </c>
      <c r="C23" s="3">
        <v>3000</v>
      </c>
      <c r="D23" s="3">
        <v>0</v>
      </c>
      <c r="E23" s="3">
        <f t="shared" si="1"/>
        <v>3000</v>
      </c>
      <c r="F23" s="1" t="s">
        <v>22</v>
      </c>
      <c r="G23" s="1" t="s">
        <v>11</v>
      </c>
      <c r="H23" s="1" t="s">
        <v>10</v>
      </c>
      <c r="I23" s="1" t="s">
        <v>16</v>
      </c>
      <c r="J23" s="4">
        <v>43168</v>
      </c>
    </row>
    <row r="24" spans="1:10" hidden="1" x14ac:dyDescent="0.25">
      <c r="A24" s="2">
        <v>43160</v>
      </c>
      <c r="B24" s="1" t="s">
        <v>8</v>
      </c>
      <c r="C24" s="3">
        <v>6900</v>
      </c>
      <c r="D24" s="3">
        <v>0</v>
      </c>
      <c r="E24" s="3">
        <f t="shared" si="1"/>
        <v>6900</v>
      </c>
      <c r="F24" s="1" t="s">
        <v>22</v>
      </c>
      <c r="G24" s="1" t="s">
        <v>11</v>
      </c>
      <c r="H24" s="1" t="s">
        <v>12</v>
      </c>
      <c r="I24" s="1" t="s">
        <v>17</v>
      </c>
      <c r="J24" s="4">
        <v>43168</v>
      </c>
    </row>
    <row r="25" spans="1:10" hidden="1" x14ac:dyDescent="0.25">
      <c r="A25" s="2">
        <v>43160</v>
      </c>
      <c r="B25" s="1" t="s">
        <v>13</v>
      </c>
      <c r="C25" s="3">
        <v>700</v>
      </c>
      <c r="D25" s="3">
        <v>0</v>
      </c>
      <c r="E25" s="3">
        <f t="shared" si="1"/>
        <v>700</v>
      </c>
      <c r="F25" s="1" t="s">
        <v>22</v>
      </c>
      <c r="G25" s="1" t="s">
        <v>14</v>
      </c>
      <c r="H25" s="1" t="s">
        <v>12</v>
      </c>
      <c r="I25" s="1" t="s">
        <v>17</v>
      </c>
      <c r="J25" s="4">
        <v>43168</v>
      </c>
    </row>
    <row r="26" spans="1:10" hidden="1" x14ac:dyDescent="0.25">
      <c r="A26" s="2">
        <v>43160</v>
      </c>
      <c r="B26" s="6" t="s">
        <v>26</v>
      </c>
      <c r="C26" s="3">
        <v>287.66000000000003</v>
      </c>
      <c r="D26" s="3">
        <f>+GASTOS[[#This Row],[monto]]*0.16</f>
        <v>46.025600000000004</v>
      </c>
      <c r="E26" s="3">
        <f t="shared" si="1"/>
        <v>333.68560000000002</v>
      </c>
      <c r="F26" s="1" t="s">
        <v>22</v>
      </c>
      <c r="G26" s="1" t="s">
        <v>19</v>
      </c>
      <c r="H26" s="1" t="s">
        <v>10</v>
      </c>
      <c r="I26" s="1" t="s">
        <v>16</v>
      </c>
      <c r="J26" s="4">
        <v>43171</v>
      </c>
    </row>
    <row r="27" spans="1:10" hidden="1" x14ac:dyDescent="0.25">
      <c r="A27" s="2">
        <v>43160</v>
      </c>
      <c r="B27" s="6" t="s">
        <v>27</v>
      </c>
      <c r="C27" s="3">
        <v>136.21</v>
      </c>
      <c r="D27" s="3">
        <f>+GASTOS[[#This Row],[monto]]*0.16</f>
        <v>21.793600000000001</v>
      </c>
      <c r="E27" s="3">
        <f t="shared" si="1"/>
        <v>158.00360000000001</v>
      </c>
      <c r="F27" s="1" t="s">
        <v>22</v>
      </c>
      <c r="G27" s="1" t="s">
        <v>19</v>
      </c>
      <c r="H27" s="1" t="s">
        <v>10</v>
      </c>
      <c r="I27" s="1" t="s">
        <v>16</v>
      </c>
      <c r="J27" s="4">
        <v>43171</v>
      </c>
    </row>
    <row r="28" spans="1:10" hidden="1" x14ac:dyDescent="0.25">
      <c r="A28" s="2">
        <v>43160</v>
      </c>
      <c r="B28" s="1" t="s">
        <v>34</v>
      </c>
      <c r="C28" s="3">
        <f>7500-GASTOS[[#This Row],[iva]]</f>
        <v>7064.78</v>
      </c>
      <c r="D28" s="3">
        <v>435.22</v>
      </c>
      <c r="E28" s="3">
        <f t="shared" si="1"/>
        <v>7500</v>
      </c>
      <c r="F28" s="1" t="s">
        <v>22</v>
      </c>
      <c r="G28" s="1" t="s">
        <v>11</v>
      </c>
      <c r="H28" s="1" t="s">
        <v>10</v>
      </c>
      <c r="I28" s="1" t="s">
        <v>16</v>
      </c>
      <c r="J28" s="4">
        <v>43174</v>
      </c>
    </row>
    <row r="29" spans="1:10" hidden="1" x14ac:dyDescent="0.25">
      <c r="A29" s="2">
        <v>43160</v>
      </c>
      <c r="B29" s="1" t="s">
        <v>33</v>
      </c>
      <c r="C29" s="3">
        <v>15000</v>
      </c>
      <c r="D29" s="3">
        <v>0</v>
      </c>
      <c r="E29" s="3">
        <f t="shared" si="1"/>
        <v>15000</v>
      </c>
      <c r="F29" s="1" t="s">
        <v>22</v>
      </c>
      <c r="G29" s="1" t="s">
        <v>19</v>
      </c>
      <c r="H29" s="1" t="s">
        <v>10</v>
      </c>
      <c r="I29" s="1" t="s">
        <v>16</v>
      </c>
      <c r="J29" s="4">
        <v>43174</v>
      </c>
    </row>
    <row r="30" spans="1:10" hidden="1" x14ac:dyDescent="0.25">
      <c r="A30" s="2">
        <v>43160</v>
      </c>
      <c r="B30" s="1" t="s">
        <v>39</v>
      </c>
      <c r="C30" s="3">
        <v>10000</v>
      </c>
      <c r="D30" s="3">
        <v>0</v>
      </c>
      <c r="E30" s="3">
        <f t="shared" si="1"/>
        <v>10000</v>
      </c>
      <c r="F30" s="1" t="s">
        <v>22</v>
      </c>
      <c r="G30" s="1" t="s">
        <v>19</v>
      </c>
      <c r="H30" s="1" t="s">
        <v>10</v>
      </c>
      <c r="I30" s="1" t="s">
        <v>16</v>
      </c>
      <c r="J30" s="4">
        <v>43174</v>
      </c>
    </row>
    <row r="31" spans="1:10" hidden="1" x14ac:dyDescent="0.25">
      <c r="A31" s="2">
        <v>43160</v>
      </c>
      <c r="B31" s="1" t="s">
        <v>36</v>
      </c>
      <c r="C31" s="3">
        <v>7500</v>
      </c>
      <c r="D31" s="3">
        <v>0</v>
      </c>
      <c r="E31" s="3">
        <f t="shared" si="1"/>
        <v>7500</v>
      </c>
      <c r="F31" s="1" t="s">
        <v>22</v>
      </c>
      <c r="G31" s="1" t="s">
        <v>21</v>
      </c>
      <c r="H31" s="1" t="s">
        <v>10</v>
      </c>
      <c r="I31" s="1" t="s">
        <v>16</v>
      </c>
      <c r="J31" s="4">
        <v>43174</v>
      </c>
    </row>
    <row r="32" spans="1:10" hidden="1" x14ac:dyDescent="0.25">
      <c r="A32" s="2">
        <v>43160</v>
      </c>
      <c r="B32" s="1" t="s">
        <v>38</v>
      </c>
      <c r="C32" s="3">
        <v>700</v>
      </c>
      <c r="D32" s="3">
        <v>0</v>
      </c>
      <c r="E32" s="3">
        <f t="shared" si="1"/>
        <v>700</v>
      </c>
      <c r="F32" s="1" t="s">
        <v>22</v>
      </c>
      <c r="G32" s="1" t="s">
        <v>20</v>
      </c>
      <c r="H32" s="1" t="s">
        <v>12</v>
      </c>
      <c r="I32" s="1" t="s">
        <v>17</v>
      </c>
      <c r="J32" s="4">
        <v>43174</v>
      </c>
    </row>
    <row r="33" spans="1:10" hidden="1" x14ac:dyDescent="0.25">
      <c r="A33" s="2">
        <v>43160</v>
      </c>
      <c r="B33" s="1" t="s">
        <v>37</v>
      </c>
      <c r="C33" s="3">
        <v>1600</v>
      </c>
      <c r="D33" s="3">
        <v>0</v>
      </c>
      <c r="E33" s="3">
        <f t="shared" si="1"/>
        <v>1600</v>
      </c>
      <c r="F33" s="1" t="s">
        <v>22</v>
      </c>
      <c r="G33" s="1" t="s">
        <v>20</v>
      </c>
      <c r="H33" s="1" t="s">
        <v>10</v>
      </c>
      <c r="I33" s="1" t="s">
        <v>16</v>
      </c>
      <c r="J33" s="4">
        <v>43174</v>
      </c>
    </row>
    <row r="34" spans="1:10" hidden="1" x14ac:dyDescent="0.25">
      <c r="A34" s="2">
        <v>43160</v>
      </c>
      <c r="B34" s="1" t="s">
        <v>40</v>
      </c>
      <c r="C34" s="3">
        <v>5000</v>
      </c>
      <c r="D34" s="3">
        <v>0</v>
      </c>
      <c r="E34" s="3">
        <f t="shared" si="1"/>
        <v>5000</v>
      </c>
      <c r="F34" s="1" t="s">
        <v>22</v>
      </c>
      <c r="G34" s="1" t="s">
        <v>19</v>
      </c>
      <c r="H34" s="1" t="s">
        <v>10</v>
      </c>
      <c r="I34" s="1" t="s">
        <v>16</v>
      </c>
      <c r="J34" s="4">
        <v>43174</v>
      </c>
    </row>
    <row r="35" spans="1:10" hidden="1" x14ac:dyDescent="0.25">
      <c r="A35" s="2">
        <v>43160</v>
      </c>
      <c r="B35" s="1" t="s">
        <v>41</v>
      </c>
      <c r="C35" s="3">
        <v>5000</v>
      </c>
      <c r="D35" s="3">
        <v>0</v>
      </c>
      <c r="E35" s="3">
        <f t="shared" si="1"/>
        <v>5000</v>
      </c>
      <c r="F35" s="1" t="s">
        <v>22</v>
      </c>
      <c r="G35" s="1" t="s">
        <v>19</v>
      </c>
      <c r="H35" s="1" t="s">
        <v>10</v>
      </c>
      <c r="I35" s="1" t="s">
        <v>16</v>
      </c>
      <c r="J35" s="4">
        <v>43174</v>
      </c>
    </row>
    <row r="36" spans="1:10" hidden="1" x14ac:dyDescent="0.25">
      <c r="A36" s="2">
        <v>43160</v>
      </c>
      <c r="B36" s="1" t="s">
        <v>35</v>
      </c>
      <c r="C36" s="3">
        <v>7500</v>
      </c>
      <c r="D36" s="3">
        <v>0</v>
      </c>
      <c r="E36" s="3">
        <f t="shared" si="1"/>
        <v>7500</v>
      </c>
      <c r="F36" s="1" t="s">
        <v>22</v>
      </c>
      <c r="G36" s="1" t="s">
        <v>21</v>
      </c>
      <c r="H36" s="1" t="s">
        <v>10</v>
      </c>
      <c r="I36" s="1" t="s">
        <v>16</v>
      </c>
      <c r="J36" s="4">
        <v>43174</v>
      </c>
    </row>
    <row r="37" spans="1:10" hidden="1" x14ac:dyDescent="0.25">
      <c r="A37" s="2">
        <v>43160</v>
      </c>
      <c r="B37" s="1" t="s">
        <v>42</v>
      </c>
      <c r="C37" s="3">
        <v>20000</v>
      </c>
      <c r="D37" s="3">
        <v>0</v>
      </c>
      <c r="E37" s="3">
        <f t="shared" si="1"/>
        <v>20000</v>
      </c>
      <c r="F37" s="1" t="s">
        <v>22</v>
      </c>
      <c r="G37" s="1" t="s">
        <v>7</v>
      </c>
      <c r="H37" s="1" t="s">
        <v>10</v>
      </c>
      <c r="I37" s="1" t="s">
        <v>16</v>
      </c>
      <c r="J37" s="4">
        <v>43174</v>
      </c>
    </row>
    <row r="38" spans="1:10" hidden="1" x14ac:dyDescent="0.25">
      <c r="A38" s="2">
        <v>43160</v>
      </c>
      <c r="B38" s="1" t="s">
        <v>43</v>
      </c>
      <c r="C38" s="3">
        <v>9443.2000000000007</v>
      </c>
      <c r="D38" s="3">
        <v>0</v>
      </c>
      <c r="E38" s="3">
        <f t="shared" si="1"/>
        <v>9443.2000000000007</v>
      </c>
      <c r="F38" s="1" t="s">
        <v>22</v>
      </c>
      <c r="G38" s="1" t="s">
        <v>20</v>
      </c>
      <c r="H38" s="1" t="s">
        <v>10</v>
      </c>
      <c r="I38" s="1" t="s">
        <v>16</v>
      </c>
      <c r="J38" s="4">
        <v>43174</v>
      </c>
    </row>
    <row r="39" spans="1:10" hidden="1" x14ac:dyDescent="0.25">
      <c r="A39" s="2">
        <v>43160</v>
      </c>
      <c r="B39" s="1" t="s">
        <v>47</v>
      </c>
      <c r="C39" s="3">
        <v>605.64</v>
      </c>
      <c r="D39" s="3">
        <v>94.36</v>
      </c>
      <c r="E39" s="3">
        <f t="shared" si="1"/>
        <v>700</v>
      </c>
      <c r="F39" s="1" t="s">
        <v>22</v>
      </c>
      <c r="G39" s="1" t="s">
        <v>11</v>
      </c>
      <c r="H39" s="1" t="s">
        <v>10</v>
      </c>
      <c r="I39" s="1" t="s">
        <v>16</v>
      </c>
      <c r="J39" s="4">
        <v>43175</v>
      </c>
    </row>
    <row r="40" spans="1:10" hidden="1" x14ac:dyDescent="0.25">
      <c r="A40" s="2">
        <v>43160</v>
      </c>
      <c r="B40" s="1" t="s">
        <v>8</v>
      </c>
      <c r="C40" s="3">
        <v>3000</v>
      </c>
      <c r="D40" s="3">
        <v>0</v>
      </c>
      <c r="E40" s="3">
        <f t="shared" si="1"/>
        <v>3000</v>
      </c>
      <c r="F40" s="1" t="s">
        <v>22</v>
      </c>
      <c r="G40" s="1" t="s">
        <v>11</v>
      </c>
      <c r="H40" s="1" t="s">
        <v>10</v>
      </c>
      <c r="I40" s="1" t="s">
        <v>16</v>
      </c>
      <c r="J40" s="4">
        <v>43175</v>
      </c>
    </row>
    <row r="41" spans="1:10" hidden="1" x14ac:dyDescent="0.25">
      <c r="A41" s="2">
        <v>43160</v>
      </c>
      <c r="B41" s="1" t="s">
        <v>8</v>
      </c>
      <c r="C41" s="3">
        <v>6900</v>
      </c>
      <c r="D41" s="3">
        <v>0</v>
      </c>
      <c r="E41" s="3">
        <f t="shared" si="1"/>
        <v>6900</v>
      </c>
      <c r="F41" s="1" t="s">
        <v>22</v>
      </c>
      <c r="G41" s="1" t="s">
        <v>11</v>
      </c>
      <c r="H41" s="1" t="s">
        <v>12</v>
      </c>
      <c r="I41" s="1" t="s">
        <v>17</v>
      </c>
      <c r="J41" s="4">
        <v>43175</v>
      </c>
    </row>
    <row r="42" spans="1:10" hidden="1" x14ac:dyDescent="0.25">
      <c r="A42" s="2">
        <v>43160</v>
      </c>
      <c r="B42" s="1" t="s">
        <v>13</v>
      </c>
      <c r="C42" s="3">
        <v>700</v>
      </c>
      <c r="D42" s="3">
        <v>0</v>
      </c>
      <c r="E42" s="3">
        <f t="shared" si="1"/>
        <v>700</v>
      </c>
      <c r="F42" s="1" t="s">
        <v>22</v>
      </c>
      <c r="G42" s="1" t="s">
        <v>14</v>
      </c>
      <c r="H42" s="1" t="s">
        <v>12</v>
      </c>
      <c r="I42" s="1" t="s">
        <v>17</v>
      </c>
      <c r="J42" s="4">
        <v>43175</v>
      </c>
    </row>
    <row r="43" spans="1:10" hidden="1" x14ac:dyDescent="0.25">
      <c r="A43" s="2">
        <v>43160</v>
      </c>
      <c r="B43" s="1" t="s">
        <v>47</v>
      </c>
      <c r="C43" s="3">
        <v>605.64</v>
      </c>
      <c r="D43" s="3">
        <v>94.36</v>
      </c>
      <c r="E43" s="3">
        <f t="shared" si="1"/>
        <v>700</v>
      </c>
      <c r="F43" s="1" t="s">
        <v>22</v>
      </c>
      <c r="G43" s="1" t="s">
        <v>11</v>
      </c>
      <c r="H43" s="1" t="s">
        <v>10</v>
      </c>
      <c r="I43" s="1" t="s">
        <v>16</v>
      </c>
      <c r="J43" s="4">
        <v>43182</v>
      </c>
    </row>
    <row r="44" spans="1:10" hidden="1" x14ac:dyDescent="0.25">
      <c r="A44" s="2">
        <v>43160</v>
      </c>
      <c r="B44" s="6" t="s">
        <v>26</v>
      </c>
      <c r="C44" s="3">
        <v>2408.62</v>
      </c>
      <c r="D44" s="3">
        <f>+GASTOS[[#This Row],[monto]]*0.16</f>
        <v>385.37919999999997</v>
      </c>
      <c r="E44" s="3">
        <f t="shared" si="1"/>
        <v>2793.9991999999997</v>
      </c>
      <c r="F44" s="1" t="s">
        <v>22</v>
      </c>
      <c r="G44" s="1" t="s">
        <v>19</v>
      </c>
      <c r="H44" s="1" t="s">
        <v>10</v>
      </c>
      <c r="I44" s="1" t="s">
        <v>16</v>
      </c>
      <c r="J44" s="4">
        <v>43182</v>
      </c>
    </row>
    <row r="45" spans="1:10" hidden="1" x14ac:dyDescent="0.25">
      <c r="A45" s="2">
        <v>43160</v>
      </c>
      <c r="B45" s="6" t="s">
        <v>31</v>
      </c>
      <c r="C45" s="3">
        <v>99.1</v>
      </c>
      <c r="D45" s="3">
        <f>+GASTOS[[#This Row],[monto]]*0.16</f>
        <v>15.856</v>
      </c>
      <c r="E45" s="3">
        <f t="shared" si="1"/>
        <v>114.95599999999999</v>
      </c>
      <c r="F45" s="1" t="s">
        <v>22</v>
      </c>
      <c r="G45" s="1" t="s">
        <v>19</v>
      </c>
      <c r="H45" s="1" t="s">
        <v>10</v>
      </c>
      <c r="I45" s="1" t="s">
        <v>16</v>
      </c>
      <c r="J45" s="4">
        <v>43182</v>
      </c>
    </row>
    <row r="46" spans="1:10" hidden="1" x14ac:dyDescent="0.25">
      <c r="A46" s="2">
        <v>43160</v>
      </c>
      <c r="B46" s="6" t="s">
        <v>31</v>
      </c>
      <c r="C46" s="3">
        <v>136.09</v>
      </c>
      <c r="D46" s="3">
        <f>+GASTOS[[#This Row],[monto]]*0.16</f>
        <v>21.7744</v>
      </c>
      <c r="E46" s="3">
        <f t="shared" si="1"/>
        <v>157.86439999999999</v>
      </c>
      <c r="F46" s="1" t="s">
        <v>22</v>
      </c>
      <c r="G46" s="1" t="s">
        <v>19</v>
      </c>
      <c r="H46" s="1" t="s">
        <v>10</v>
      </c>
      <c r="I46" s="1" t="s">
        <v>16</v>
      </c>
      <c r="J46" s="4">
        <v>43182</v>
      </c>
    </row>
    <row r="47" spans="1:10" hidden="1" x14ac:dyDescent="0.25">
      <c r="A47" s="2">
        <v>43160</v>
      </c>
      <c r="B47" s="6" t="s">
        <v>31</v>
      </c>
      <c r="C47" s="3">
        <v>192.76</v>
      </c>
      <c r="D47" s="3">
        <f>+GASTOS[[#This Row],[monto]]*0.16</f>
        <v>30.8416</v>
      </c>
      <c r="E47" s="3">
        <f t="shared" si="1"/>
        <v>223.60159999999999</v>
      </c>
      <c r="F47" s="1" t="s">
        <v>22</v>
      </c>
      <c r="G47" s="1" t="s">
        <v>19</v>
      </c>
      <c r="H47" s="1" t="s">
        <v>10</v>
      </c>
      <c r="I47" s="1" t="s">
        <v>16</v>
      </c>
      <c r="J47" s="4">
        <v>43182</v>
      </c>
    </row>
    <row r="48" spans="1:10" hidden="1" x14ac:dyDescent="0.25">
      <c r="A48" s="2">
        <v>43160</v>
      </c>
      <c r="B48" s="6" t="s">
        <v>31</v>
      </c>
      <c r="C48" s="3">
        <v>589.48</v>
      </c>
      <c r="D48" s="3">
        <f>+GASTOS[[#This Row],[monto]]*0.16</f>
        <v>94.316800000000001</v>
      </c>
      <c r="E48" s="3">
        <f t="shared" ref="E48:E79" si="2">+C48+D48</f>
        <v>683.79680000000008</v>
      </c>
      <c r="F48" s="1" t="s">
        <v>22</v>
      </c>
      <c r="G48" s="1" t="s">
        <v>19</v>
      </c>
      <c r="H48" s="1" t="s">
        <v>10</v>
      </c>
      <c r="I48" s="1" t="s">
        <v>16</v>
      </c>
      <c r="J48" s="4">
        <v>43182</v>
      </c>
    </row>
    <row r="49" spans="1:10" hidden="1" x14ac:dyDescent="0.25">
      <c r="A49" s="2">
        <v>43160</v>
      </c>
      <c r="B49" s="6" t="s">
        <v>32</v>
      </c>
      <c r="C49" s="3">
        <v>214.66</v>
      </c>
      <c r="D49" s="3">
        <f>+GASTOS[[#This Row],[monto]]*0.16</f>
        <v>34.345599999999997</v>
      </c>
      <c r="E49" s="3">
        <f t="shared" si="2"/>
        <v>249.00559999999999</v>
      </c>
      <c r="F49" s="1" t="s">
        <v>22</v>
      </c>
      <c r="G49" s="1" t="s">
        <v>19</v>
      </c>
      <c r="H49" s="1" t="s">
        <v>10</v>
      </c>
      <c r="I49" s="1" t="s">
        <v>16</v>
      </c>
      <c r="J49" s="4">
        <v>43182</v>
      </c>
    </row>
    <row r="50" spans="1:10" hidden="1" x14ac:dyDescent="0.25">
      <c r="A50" s="2">
        <v>43160</v>
      </c>
      <c r="B50" s="1" t="s">
        <v>8</v>
      </c>
      <c r="C50" s="3">
        <v>3000</v>
      </c>
      <c r="D50" s="3">
        <v>0</v>
      </c>
      <c r="E50" s="3">
        <f t="shared" si="2"/>
        <v>3000</v>
      </c>
      <c r="F50" s="1" t="s">
        <v>22</v>
      </c>
      <c r="G50" s="1" t="s">
        <v>11</v>
      </c>
      <c r="H50" s="1" t="s">
        <v>10</v>
      </c>
      <c r="I50" s="1" t="s">
        <v>16</v>
      </c>
      <c r="J50" s="4">
        <v>43182</v>
      </c>
    </row>
    <row r="51" spans="1:10" hidden="1" x14ac:dyDescent="0.25">
      <c r="A51" s="2">
        <v>43160</v>
      </c>
      <c r="B51" s="1" t="s">
        <v>8</v>
      </c>
      <c r="C51" s="3">
        <v>6900</v>
      </c>
      <c r="D51" s="3">
        <v>0</v>
      </c>
      <c r="E51" s="3">
        <f t="shared" si="2"/>
        <v>6900</v>
      </c>
      <c r="F51" s="1" t="s">
        <v>22</v>
      </c>
      <c r="G51" s="1" t="s">
        <v>11</v>
      </c>
      <c r="H51" s="1" t="s">
        <v>12</v>
      </c>
      <c r="I51" s="1" t="s">
        <v>17</v>
      </c>
      <c r="J51" s="4">
        <v>43182</v>
      </c>
    </row>
    <row r="52" spans="1:10" hidden="1" x14ac:dyDescent="0.25">
      <c r="A52" s="2">
        <v>43160</v>
      </c>
      <c r="B52" s="1" t="s">
        <v>13</v>
      </c>
      <c r="C52" s="3">
        <v>700</v>
      </c>
      <c r="D52" s="3">
        <v>0</v>
      </c>
      <c r="E52" s="3">
        <f t="shared" si="2"/>
        <v>700</v>
      </c>
      <c r="F52" s="1" t="s">
        <v>22</v>
      </c>
      <c r="G52" s="1" t="s">
        <v>14</v>
      </c>
      <c r="H52" s="1" t="s">
        <v>12</v>
      </c>
      <c r="I52" s="1" t="s">
        <v>17</v>
      </c>
      <c r="J52" s="4">
        <v>43182</v>
      </c>
    </row>
    <row r="53" spans="1:10" hidden="1" x14ac:dyDescent="0.25">
      <c r="A53" s="2">
        <v>43160</v>
      </c>
      <c r="B53" s="1" t="s">
        <v>50</v>
      </c>
      <c r="C53" s="3">
        <v>34</v>
      </c>
      <c r="D53" s="3">
        <v>0</v>
      </c>
      <c r="E53" s="3">
        <f t="shared" si="2"/>
        <v>34</v>
      </c>
      <c r="F53" s="1" t="s">
        <v>22</v>
      </c>
      <c r="G53" s="1" t="s">
        <v>14</v>
      </c>
      <c r="H53" s="1" t="s">
        <v>12</v>
      </c>
      <c r="I53" s="1" t="s">
        <v>17</v>
      </c>
      <c r="J53" s="4">
        <v>43187</v>
      </c>
    </row>
    <row r="54" spans="1:10" hidden="1" x14ac:dyDescent="0.25">
      <c r="A54" s="2">
        <v>43160</v>
      </c>
      <c r="B54" s="1" t="s">
        <v>47</v>
      </c>
      <c r="C54" s="3">
        <v>605.64</v>
      </c>
      <c r="D54" s="3">
        <v>94.36</v>
      </c>
      <c r="E54" s="3">
        <f t="shared" si="2"/>
        <v>700</v>
      </c>
      <c r="F54" s="1" t="s">
        <v>22</v>
      </c>
      <c r="G54" s="1" t="s">
        <v>11</v>
      </c>
      <c r="H54" s="1" t="s">
        <v>10</v>
      </c>
      <c r="I54" s="1" t="s">
        <v>16</v>
      </c>
      <c r="J54" s="4">
        <v>43189</v>
      </c>
    </row>
    <row r="55" spans="1:10" hidden="1" x14ac:dyDescent="0.25">
      <c r="A55" s="2">
        <v>43160</v>
      </c>
      <c r="B55" s="1" t="s">
        <v>45</v>
      </c>
      <c r="C55" s="3">
        <v>300</v>
      </c>
      <c r="D55" s="3">
        <f>+GASTOS[[#This Row],[monto]]*0.16</f>
        <v>48</v>
      </c>
      <c r="E55" s="3">
        <f t="shared" si="2"/>
        <v>348</v>
      </c>
      <c r="F55" s="1" t="s">
        <v>22</v>
      </c>
      <c r="G55" s="1" t="s">
        <v>30</v>
      </c>
      <c r="H55" s="1" t="s">
        <v>12</v>
      </c>
      <c r="I55" s="1" t="s">
        <v>16</v>
      </c>
      <c r="J55" s="4">
        <v>43189</v>
      </c>
    </row>
    <row r="56" spans="1:10" hidden="1" x14ac:dyDescent="0.25">
      <c r="A56" s="2">
        <v>43160</v>
      </c>
      <c r="B56" s="1" t="s">
        <v>46</v>
      </c>
      <c r="C56" s="3">
        <v>300</v>
      </c>
      <c r="D56" s="3">
        <v>0</v>
      </c>
      <c r="E56" s="3">
        <f t="shared" si="2"/>
        <v>300</v>
      </c>
      <c r="F56" s="1" t="s">
        <v>22</v>
      </c>
      <c r="G56" s="1" t="s">
        <v>30</v>
      </c>
      <c r="H56" s="1" t="s">
        <v>12</v>
      </c>
      <c r="I56" s="1" t="s">
        <v>17</v>
      </c>
      <c r="J56" s="4">
        <v>43189</v>
      </c>
    </row>
    <row r="57" spans="1:10" hidden="1" x14ac:dyDescent="0.25">
      <c r="A57" s="2">
        <v>43160</v>
      </c>
      <c r="B57" s="1" t="s">
        <v>34</v>
      </c>
      <c r="C57" s="3">
        <f>7500-GASTOS[[#This Row],[iva]]</f>
        <v>7064.78</v>
      </c>
      <c r="D57" s="3">
        <v>435.22</v>
      </c>
      <c r="E57" s="3">
        <f t="shared" si="2"/>
        <v>7500</v>
      </c>
      <c r="F57" s="1" t="s">
        <v>22</v>
      </c>
      <c r="G57" s="1" t="s">
        <v>11</v>
      </c>
      <c r="H57" s="1" t="s">
        <v>10</v>
      </c>
      <c r="I57" s="1" t="s">
        <v>16</v>
      </c>
      <c r="J57" s="4">
        <v>43189</v>
      </c>
    </row>
    <row r="58" spans="1:10" hidden="1" x14ac:dyDescent="0.25">
      <c r="A58" s="2">
        <v>43160</v>
      </c>
      <c r="B58" s="1" t="s">
        <v>8</v>
      </c>
      <c r="C58" s="3">
        <v>3000</v>
      </c>
      <c r="D58" s="3">
        <v>0</v>
      </c>
      <c r="E58" s="3">
        <f t="shared" si="2"/>
        <v>3000</v>
      </c>
      <c r="F58" s="1" t="s">
        <v>22</v>
      </c>
      <c r="G58" s="1" t="s">
        <v>11</v>
      </c>
      <c r="H58" s="1" t="s">
        <v>10</v>
      </c>
      <c r="I58" s="1" t="s">
        <v>16</v>
      </c>
      <c r="J58" s="4">
        <v>43189</v>
      </c>
    </row>
    <row r="59" spans="1:10" hidden="1" x14ac:dyDescent="0.25">
      <c r="A59" s="2">
        <v>43160</v>
      </c>
      <c r="B59" s="1" t="s">
        <v>8</v>
      </c>
      <c r="C59" s="3">
        <v>6900</v>
      </c>
      <c r="D59" s="3">
        <v>0</v>
      </c>
      <c r="E59" s="3">
        <f t="shared" si="2"/>
        <v>6900</v>
      </c>
      <c r="F59" s="1" t="s">
        <v>22</v>
      </c>
      <c r="G59" s="1" t="s">
        <v>11</v>
      </c>
      <c r="H59" s="1" t="s">
        <v>12</v>
      </c>
      <c r="I59" s="1" t="s">
        <v>17</v>
      </c>
      <c r="J59" s="4">
        <v>43189</v>
      </c>
    </row>
    <row r="60" spans="1:10" hidden="1" x14ac:dyDescent="0.25">
      <c r="A60" s="2">
        <v>43160</v>
      </c>
      <c r="B60" s="1" t="s">
        <v>33</v>
      </c>
      <c r="C60" s="3">
        <v>15000</v>
      </c>
      <c r="D60" s="3">
        <v>0</v>
      </c>
      <c r="E60" s="3">
        <f t="shared" si="2"/>
        <v>15000</v>
      </c>
      <c r="F60" s="1" t="s">
        <v>22</v>
      </c>
      <c r="G60" s="1" t="s">
        <v>19</v>
      </c>
      <c r="H60" s="1" t="s">
        <v>10</v>
      </c>
      <c r="I60" s="1" t="s">
        <v>16</v>
      </c>
      <c r="J60" s="4">
        <v>43189</v>
      </c>
    </row>
    <row r="61" spans="1:10" hidden="1" x14ac:dyDescent="0.25">
      <c r="A61" s="2">
        <v>43160</v>
      </c>
      <c r="B61" s="1" t="s">
        <v>39</v>
      </c>
      <c r="C61" s="3">
        <v>10000</v>
      </c>
      <c r="D61" s="3">
        <v>0</v>
      </c>
      <c r="E61" s="3">
        <f t="shared" si="2"/>
        <v>10000</v>
      </c>
      <c r="F61" s="1" t="s">
        <v>22</v>
      </c>
      <c r="G61" s="1" t="s">
        <v>19</v>
      </c>
      <c r="H61" s="1" t="s">
        <v>10</v>
      </c>
      <c r="I61" s="1" t="s">
        <v>16</v>
      </c>
      <c r="J61" s="4">
        <v>43189</v>
      </c>
    </row>
    <row r="62" spans="1:10" hidden="1" x14ac:dyDescent="0.25">
      <c r="A62" s="2">
        <v>43160</v>
      </c>
      <c r="B62" s="1" t="s">
        <v>44</v>
      </c>
      <c r="C62" s="3">
        <v>3000</v>
      </c>
      <c r="D62" s="3">
        <v>0</v>
      </c>
      <c r="E62" s="3">
        <f t="shared" si="2"/>
        <v>3000</v>
      </c>
      <c r="F62" s="1" t="s">
        <v>22</v>
      </c>
      <c r="G62" s="1" t="s">
        <v>20</v>
      </c>
      <c r="H62" s="1" t="s">
        <v>12</v>
      </c>
      <c r="I62" s="1" t="s">
        <v>17</v>
      </c>
      <c r="J62" s="4">
        <v>43189</v>
      </c>
    </row>
    <row r="63" spans="1:10" hidden="1" x14ac:dyDescent="0.25">
      <c r="A63" s="2">
        <v>43160</v>
      </c>
      <c r="B63" s="1" t="s">
        <v>13</v>
      </c>
      <c r="C63" s="3">
        <v>700</v>
      </c>
      <c r="D63" s="3">
        <v>0</v>
      </c>
      <c r="E63" s="3">
        <f t="shared" si="2"/>
        <v>700</v>
      </c>
      <c r="F63" s="1" t="s">
        <v>22</v>
      </c>
      <c r="G63" s="1" t="s">
        <v>14</v>
      </c>
      <c r="H63" s="1" t="s">
        <v>12</v>
      </c>
      <c r="I63" s="1" t="s">
        <v>17</v>
      </c>
      <c r="J63" s="4">
        <v>43189</v>
      </c>
    </row>
    <row r="64" spans="1:10" hidden="1" x14ac:dyDescent="0.25">
      <c r="A64" s="2">
        <v>43160</v>
      </c>
      <c r="B64" s="1" t="s">
        <v>36</v>
      </c>
      <c r="C64" s="3">
        <v>7500</v>
      </c>
      <c r="D64" s="3">
        <v>0</v>
      </c>
      <c r="E64" s="3">
        <f t="shared" si="2"/>
        <v>7500</v>
      </c>
      <c r="F64" s="1" t="s">
        <v>22</v>
      </c>
      <c r="G64" s="1" t="s">
        <v>21</v>
      </c>
      <c r="H64" s="1" t="s">
        <v>10</v>
      </c>
      <c r="I64" s="1" t="s">
        <v>16</v>
      </c>
      <c r="J64" s="4">
        <v>43189</v>
      </c>
    </row>
    <row r="65" spans="1:10" hidden="1" x14ac:dyDescent="0.25">
      <c r="A65" s="2">
        <v>43160</v>
      </c>
      <c r="B65" s="1" t="s">
        <v>38</v>
      </c>
      <c r="C65" s="3">
        <v>700</v>
      </c>
      <c r="D65" s="3">
        <v>0</v>
      </c>
      <c r="E65" s="3">
        <f t="shared" si="2"/>
        <v>700</v>
      </c>
      <c r="F65" s="1" t="s">
        <v>22</v>
      </c>
      <c r="G65" s="1" t="s">
        <v>20</v>
      </c>
      <c r="H65" s="1" t="s">
        <v>12</v>
      </c>
      <c r="I65" s="1" t="s">
        <v>17</v>
      </c>
      <c r="J65" s="4">
        <v>43189</v>
      </c>
    </row>
    <row r="66" spans="1:10" hidden="1" x14ac:dyDescent="0.25">
      <c r="A66" s="2">
        <v>43160</v>
      </c>
      <c r="B66" s="1" t="s">
        <v>37</v>
      </c>
      <c r="C66" s="3">
        <v>1600</v>
      </c>
      <c r="D66" s="3">
        <v>0</v>
      </c>
      <c r="E66" s="3">
        <f t="shared" si="2"/>
        <v>1600</v>
      </c>
      <c r="F66" s="1" t="s">
        <v>22</v>
      </c>
      <c r="G66" s="1" t="s">
        <v>20</v>
      </c>
      <c r="H66" s="1" t="s">
        <v>10</v>
      </c>
      <c r="I66" s="1" t="s">
        <v>16</v>
      </c>
      <c r="J66" s="4">
        <v>43189</v>
      </c>
    </row>
    <row r="67" spans="1:10" hidden="1" x14ac:dyDescent="0.25">
      <c r="A67" s="2">
        <v>43160</v>
      </c>
      <c r="B67" s="1" t="s">
        <v>40</v>
      </c>
      <c r="C67" s="3">
        <v>5000</v>
      </c>
      <c r="D67" s="3">
        <v>0</v>
      </c>
      <c r="E67" s="3">
        <f t="shared" si="2"/>
        <v>5000</v>
      </c>
      <c r="F67" s="1" t="s">
        <v>22</v>
      </c>
      <c r="G67" s="1" t="s">
        <v>19</v>
      </c>
      <c r="H67" s="1" t="s">
        <v>10</v>
      </c>
      <c r="I67" s="1" t="s">
        <v>16</v>
      </c>
      <c r="J67" s="4">
        <v>43189</v>
      </c>
    </row>
    <row r="68" spans="1:10" hidden="1" x14ac:dyDescent="0.25">
      <c r="A68" s="2">
        <v>43160</v>
      </c>
      <c r="B68" s="1" t="s">
        <v>41</v>
      </c>
      <c r="C68" s="3">
        <v>5000</v>
      </c>
      <c r="D68" s="3">
        <v>0</v>
      </c>
      <c r="E68" s="3">
        <f t="shared" si="2"/>
        <v>5000</v>
      </c>
      <c r="F68" s="1" t="s">
        <v>22</v>
      </c>
      <c r="G68" s="1" t="s">
        <v>19</v>
      </c>
      <c r="H68" s="1" t="s">
        <v>10</v>
      </c>
      <c r="I68" s="1" t="s">
        <v>16</v>
      </c>
      <c r="J68" s="4">
        <v>43189</v>
      </c>
    </row>
    <row r="69" spans="1:10" hidden="1" x14ac:dyDescent="0.25">
      <c r="A69" s="2">
        <v>43160</v>
      </c>
      <c r="B69" s="1" t="s">
        <v>35</v>
      </c>
      <c r="C69" s="3">
        <v>7500</v>
      </c>
      <c r="D69" s="3">
        <v>0</v>
      </c>
      <c r="E69" s="3">
        <f t="shared" si="2"/>
        <v>7500</v>
      </c>
      <c r="F69" s="1" t="s">
        <v>22</v>
      </c>
      <c r="G69" s="1" t="s">
        <v>21</v>
      </c>
      <c r="H69" s="1" t="s">
        <v>10</v>
      </c>
      <c r="I69" s="1" t="s">
        <v>16</v>
      </c>
      <c r="J69" s="4">
        <v>43189</v>
      </c>
    </row>
    <row r="70" spans="1:10" hidden="1" x14ac:dyDescent="0.25">
      <c r="A70" s="2">
        <v>43160</v>
      </c>
      <c r="B70" s="1" t="s">
        <v>42</v>
      </c>
      <c r="C70" s="3">
        <v>20000</v>
      </c>
      <c r="D70" s="3">
        <v>0</v>
      </c>
      <c r="E70" s="3">
        <f t="shared" si="2"/>
        <v>20000</v>
      </c>
      <c r="F70" s="1" t="s">
        <v>22</v>
      </c>
      <c r="G70" s="1" t="s">
        <v>7</v>
      </c>
      <c r="H70" s="1" t="s">
        <v>10</v>
      </c>
      <c r="I70" s="1" t="s">
        <v>16</v>
      </c>
      <c r="J70" s="4">
        <v>43189</v>
      </c>
    </row>
    <row r="71" spans="1:10" hidden="1" x14ac:dyDescent="0.25">
      <c r="A71" s="2">
        <v>43160</v>
      </c>
      <c r="B71" s="1" t="s">
        <v>43</v>
      </c>
      <c r="C71" s="3">
        <v>9443.2000000000007</v>
      </c>
      <c r="D71" s="3">
        <v>0</v>
      </c>
      <c r="E71" s="3">
        <f t="shared" si="2"/>
        <v>9443.2000000000007</v>
      </c>
      <c r="F71" s="1" t="s">
        <v>22</v>
      </c>
      <c r="G71" s="1" t="s">
        <v>20</v>
      </c>
      <c r="H71" s="1" t="s">
        <v>10</v>
      </c>
      <c r="I71" s="1" t="s">
        <v>16</v>
      </c>
      <c r="J71" s="4">
        <v>43189</v>
      </c>
    </row>
    <row r="72" spans="1:10" hidden="1" x14ac:dyDescent="0.25">
      <c r="A72" s="2">
        <v>43160</v>
      </c>
      <c r="B72" s="1" t="s">
        <v>59</v>
      </c>
      <c r="C72" s="3">
        <v>3500</v>
      </c>
      <c r="D72" s="3">
        <v>0</v>
      </c>
      <c r="E72" s="3">
        <f t="shared" si="2"/>
        <v>3500</v>
      </c>
      <c r="F72" s="1" t="s">
        <v>22</v>
      </c>
      <c r="G72" s="1" t="s">
        <v>14</v>
      </c>
      <c r="H72" s="1" t="s">
        <v>12</v>
      </c>
      <c r="I72" s="1" t="s">
        <v>17</v>
      </c>
      <c r="J72" s="4">
        <v>43190</v>
      </c>
    </row>
    <row r="73" spans="1:10" x14ac:dyDescent="0.25">
      <c r="A73" s="2">
        <v>43160</v>
      </c>
      <c r="B73" s="1" t="s">
        <v>47</v>
      </c>
      <c r="C73" s="3">
        <v>605.64</v>
      </c>
      <c r="D73" s="3">
        <v>94.36</v>
      </c>
      <c r="E73" s="3">
        <f>+C73+D73</f>
        <v>700</v>
      </c>
      <c r="F73" s="1" t="s">
        <v>22</v>
      </c>
      <c r="G73" s="1" t="s">
        <v>11</v>
      </c>
      <c r="H73" s="1" t="s">
        <v>10</v>
      </c>
      <c r="I73" s="1" t="s">
        <v>16</v>
      </c>
      <c r="J73" s="4">
        <v>43196</v>
      </c>
    </row>
    <row r="74" spans="1:10" x14ac:dyDescent="0.25">
      <c r="A74" s="2">
        <v>43191</v>
      </c>
      <c r="B74" s="6" t="s">
        <v>29</v>
      </c>
      <c r="C74" s="3">
        <v>703.03</v>
      </c>
      <c r="D74" s="3">
        <f>+GASTOS[[#This Row],[monto]]*0.16</f>
        <v>112.48479999999999</v>
      </c>
      <c r="E74" s="3">
        <f>+C74+D74</f>
        <v>815.51479999999992</v>
      </c>
      <c r="F74" s="1" t="s">
        <v>22</v>
      </c>
      <c r="G74" s="1" t="s">
        <v>30</v>
      </c>
      <c r="H74" s="1" t="s">
        <v>10</v>
      </c>
      <c r="I74" s="1" t="s">
        <v>16</v>
      </c>
      <c r="J74" s="4">
        <v>43196</v>
      </c>
    </row>
    <row r="75" spans="1:10" x14ac:dyDescent="0.25">
      <c r="A75" s="2">
        <v>43191</v>
      </c>
      <c r="B75" s="6" t="s">
        <v>25</v>
      </c>
      <c r="C75" s="3">
        <v>571</v>
      </c>
      <c r="D75" s="3">
        <v>0</v>
      </c>
      <c r="E75" s="3">
        <f>+C75+D75</f>
        <v>571</v>
      </c>
      <c r="F75" s="1" t="s">
        <v>22</v>
      </c>
      <c r="G75" s="1" t="s">
        <v>30</v>
      </c>
      <c r="H75" s="1" t="s">
        <v>12</v>
      </c>
      <c r="I75" s="1" t="s">
        <v>17</v>
      </c>
      <c r="J75" s="4">
        <v>43196</v>
      </c>
    </row>
    <row r="76" spans="1:10" x14ac:dyDescent="0.25">
      <c r="A76" s="2">
        <v>43191</v>
      </c>
      <c r="B76" s="6" t="s">
        <v>24</v>
      </c>
      <c r="C76" s="3">
        <v>640</v>
      </c>
      <c r="D76" s="3">
        <f>+C76*0.16</f>
        <v>102.4</v>
      </c>
      <c r="E76" s="3">
        <f>+C76+D76</f>
        <v>742.4</v>
      </c>
      <c r="F76" s="1" t="s">
        <v>22</v>
      </c>
      <c r="G76" s="1" t="s">
        <v>19</v>
      </c>
      <c r="H76" s="1" t="s">
        <v>10</v>
      </c>
      <c r="I76" s="1" t="s">
        <v>16</v>
      </c>
      <c r="J76" s="4">
        <v>43196</v>
      </c>
    </row>
    <row r="77" spans="1:10" x14ac:dyDescent="0.25">
      <c r="A77" s="2">
        <v>43191</v>
      </c>
      <c r="B77" s="1" t="s">
        <v>8</v>
      </c>
      <c r="C77" s="3">
        <v>3000</v>
      </c>
      <c r="D77" s="3">
        <v>0</v>
      </c>
      <c r="E77" s="3">
        <f>+C77+D77</f>
        <v>3000</v>
      </c>
      <c r="F77" s="1" t="s">
        <v>22</v>
      </c>
      <c r="G77" s="1" t="s">
        <v>11</v>
      </c>
      <c r="H77" s="1" t="s">
        <v>10</v>
      </c>
      <c r="I77" s="1" t="s">
        <v>16</v>
      </c>
      <c r="J77" s="4">
        <v>43196</v>
      </c>
    </row>
    <row r="78" spans="1:10" x14ac:dyDescent="0.25">
      <c r="A78" s="2">
        <v>43191</v>
      </c>
      <c r="B78" s="1" t="s">
        <v>8</v>
      </c>
      <c r="C78" s="3">
        <v>6900</v>
      </c>
      <c r="D78" s="3">
        <v>0</v>
      </c>
      <c r="E78" s="3">
        <f>+C78+D78</f>
        <v>6900</v>
      </c>
      <c r="F78" s="1" t="s">
        <v>22</v>
      </c>
      <c r="G78" s="1" t="s">
        <v>11</v>
      </c>
      <c r="H78" s="1" t="s">
        <v>12</v>
      </c>
      <c r="I78" s="1" t="s">
        <v>17</v>
      </c>
      <c r="J78" s="4">
        <v>43196</v>
      </c>
    </row>
    <row r="79" spans="1:10" x14ac:dyDescent="0.25">
      <c r="A79" s="2">
        <v>43191</v>
      </c>
      <c r="B79" s="1" t="s">
        <v>23</v>
      </c>
      <c r="C79" s="3">
        <v>300</v>
      </c>
      <c r="D79" s="3">
        <v>0</v>
      </c>
      <c r="E79" s="3">
        <f>+C79+D79</f>
        <v>300</v>
      </c>
      <c r="F79" s="1" t="s">
        <v>22</v>
      </c>
      <c r="G79" s="1" t="s">
        <v>14</v>
      </c>
      <c r="H79" s="1" t="s">
        <v>12</v>
      </c>
      <c r="I79" s="1" t="s">
        <v>17</v>
      </c>
      <c r="J79" s="4">
        <v>43196</v>
      </c>
    </row>
    <row r="80" spans="1:10" x14ac:dyDescent="0.25">
      <c r="A80" s="2">
        <v>43191</v>
      </c>
      <c r="B80" s="1" t="s">
        <v>13</v>
      </c>
      <c r="C80" s="3">
        <v>700</v>
      </c>
      <c r="D80" s="3">
        <v>0</v>
      </c>
      <c r="E80" s="3">
        <f>+C80+D80</f>
        <v>700</v>
      </c>
      <c r="F80" s="1" t="s">
        <v>22</v>
      </c>
      <c r="G80" s="1" t="s">
        <v>14</v>
      </c>
      <c r="H80" s="1" t="s">
        <v>12</v>
      </c>
      <c r="I80" s="1" t="s">
        <v>17</v>
      </c>
      <c r="J80" s="4">
        <v>43196</v>
      </c>
    </row>
    <row r="81" spans="1:10" x14ac:dyDescent="0.25">
      <c r="A81" s="2">
        <v>43191</v>
      </c>
      <c r="B81" s="6" t="s">
        <v>28</v>
      </c>
      <c r="C81" s="3">
        <v>1000</v>
      </c>
      <c r="D81" s="3">
        <v>0</v>
      </c>
      <c r="E81" s="3">
        <f>+C81+D81</f>
        <v>1000</v>
      </c>
      <c r="F81" s="1" t="s">
        <v>22</v>
      </c>
      <c r="G81" s="1" t="s">
        <v>19</v>
      </c>
      <c r="H81" s="1" t="s">
        <v>12</v>
      </c>
      <c r="I81" s="1" t="s">
        <v>17</v>
      </c>
      <c r="J81" s="4">
        <v>43196</v>
      </c>
    </row>
    <row r="82" spans="1:10" x14ac:dyDescent="0.25">
      <c r="A82" s="2">
        <v>43191</v>
      </c>
      <c r="B82" s="1" t="s">
        <v>18</v>
      </c>
      <c r="C82" s="3">
        <v>2800</v>
      </c>
      <c r="D82" s="3">
        <v>0</v>
      </c>
      <c r="E82" s="3">
        <f>+C82+D82</f>
        <v>2800</v>
      </c>
      <c r="F82" s="1" t="s">
        <v>22</v>
      </c>
      <c r="G82" s="1" t="s">
        <v>19</v>
      </c>
      <c r="H82" s="1" t="s">
        <v>12</v>
      </c>
      <c r="I82" s="1" t="s">
        <v>16</v>
      </c>
      <c r="J82" s="4">
        <v>43197</v>
      </c>
    </row>
    <row r="83" spans="1:10" x14ac:dyDescent="0.25">
      <c r="A83" s="2">
        <v>43191</v>
      </c>
      <c r="B83" s="1" t="s">
        <v>18</v>
      </c>
      <c r="C83" s="3">
        <f>10000-C82</f>
        <v>7200</v>
      </c>
      <c r="D83" s="3">
        <v>0</v>
      </c>
      <c r="E83" s="3">
        <f>+C83+D83</f>
        <v>7200</v>
      </c>
      <c r="F83" s="1" t="s">
        <v>22</v>
      </c>
      <c r="G83" s="1" t="s">
        <v>19</v>
      </c>
      <c r="H83" s="1" t="s">
        <v>12</v>
      </c>
      <c r="I83" s="1" t="s">
        <v>17</v>
      </c>
      <c r="J83" s="4">
        <v>43197</v>
      </c>
    </row>
    <row r="84" spans="1:10" x14ac:dyDescent="0.25">
      <c r="A84" s="2">
        <v>43191</v>
      </c>
      <c r="B84" s="6" t="s">
        <v>53</v>
      </c>
      <c r="C84" s="3">
        <f>1887/1.16</f>
        <v>1626.7241379310346</v>
      </c>
      <c r="D84" s="3">
        <f>+GASTOS[[#This Row],[monto]]*0.16</f>
        <v>260.27586206896552</v>
      </c>
      <c r="E84" s="3">
        <f>+C84+D84</f>
        <v>1887.0000000000002</v>
      </c>
      <c r="F84" s="1" t="s">
        <v>22</v>
      </c>
      <c r="G84" s="1" t="s">
        <v>11</v>
      </c>
      <c r="H84" s="1" t="s">
        <v>10</v>
      </c>
      <c r="I84" s="1" t="s">
        <v>16</v>
      </c>
      <c r="J84" s="4">
        <v>43199</v>
      </c>
    </row>
    <row r="85" spans="1:10" x14ac:dyDescent="0.25">
      <c r="A85" s="2">
        <v>43191</v>
      </c>
      <c r="B85" s="1" t="s">
        <v>57</v>
      </c>
      <c r="C85" s="3">
        <f>571-72.49</f>
        <v>498.51</v>
      </c>
      <c r="D85" s="3">
        <v>72.489999999999995</v>
      </c>
      <c r="E85" s="3">
        <f>+C85+D85</f>
        <v>571</v>
      </c>
      <c r="F85" s="1" t="s">
        <v>22</v>
      </c>
      <c r="G85" s="1" t="s">
        <v>14</v>
      </c>
      <c r="H85" s="1" t="s">
        <v>10</v>
      </c>
      <c r="I85" s="1" t="s">
        <v>16</v>
      </c>
      <c r="J85" s="4">
        <v>43199</v>
      </c>
    </row>
    <row r="86" spans="1:10" x14ac:dyDescent="0.25">
      <c r="A86" s="2">
        <v>43191</v>
      </c>
      <c r="B86" s="1" t="s">
        <v>58</v>
      </c>
      <c r="C86" s="3">
        <v>11200</v>
      </c>
      <c r="D86" s="3">
        <f>+GASTOS[[#This Row],[monto]]*0.16</f>
        <v>1792</v>
      </c>
      <c r="E86" s="3">
        <f>+C86+D86</f>
        <v>12992</v>
      </c>
      <c r="F86" s="1" t="s">
        <v>22</v>
      </c>
      <c r="G86" s="1" t="s">
        <v>11</v>
      </c>
      <c r="H86" s="1" t="s">
        <v>10</v>
      </c>
      <c r="I86" s="1" t="s">
        <v>16</v>
      </c>
      <c r="J86" s="4">
        <v>43200</v>
      </c>
    </row>
    <row r="87" spans="1:10" x14ac:dyDescent="0.25">
      <c r="A87" s="2">
        <v>43191</v>
      </c>
      <c r="B87" s="1" t="s">
        <v>60</v>
      </c>
      <c r="C87" s="3">
        <f>658.35/1.16</f>
        <v>567.54310344827593</v>
      </c>
      <c r="D87" s="3">
        <f>+GASTOS[[#This Row],[monto]]*0.16</f>
        <v>90.806896551724151</v>
      </c>
      <c r="E87" s="3">
        <f>+C87+D87</f>
        <v>658.35000000000014</v>
      </c>
      <c r="F87" s="1" t="s">
        <v>22</v>
      </c>
      <c r="G87" s="1" t="s">
        <v>11</v>
      </c>
      <c r="H87" s="1" t="s">
        <v>10</v>
      </c>
      <c r="I87" s="1" t="s">
        <v>16</v>
      </c>
      <c r="J87" s="4">
        <v>43200</v>
      </c>
    </row>
    <row r="88" spans="1:10" x14ac:dyDescent="0.25">
      <c r="A88" s="2">
        <v>43191</v>
      </c>
      <c r="B88" s="1" t="s">
        <v>64</v>
      </c>
      <c r="C88" s="3">
        <v>1400</v>
      </c>
      <c r="D88" s="3">
        <f>+GASTOS[[#This Row],[monto]]*0.16</f>
        <v>224</v>
      </c>
      <c r="E88" s="3">
        <f>+C88+D88</f>
        <v>1624</v>
      </c>
      <c r="F88" s="1" t="s">
        <v>22</v>
      </c>
      <c r="G88" s="1" t="s">
        <v>65</v>
      </c>
      <c r="H88" s="1" t="s">
        <v>12</v>
      </c>
      <c r="I88" s="1" t="s">
        <v>66</v>
      </c>
      <c r="J88" s="4">
        <v>43201</v>
      </c>
    </row>
    <row r="89" spans="1:10" x14ac:dyDescent="0.25">
      <c r="A89" s="2">
        <v>43191</v>
      </c>
      <c r="B89" s="6" t="s">
        <v>68</v>
      </c>
      <c r="C89" s="3">
        <v>600</v>
      </c>
      <c r="D89" s="3">
        <f>+GASTOS[[#This Row],[monto]]*0.16</f>
        <v>96</v>
      </c>
      <c r="E89" s="3">
        <f>+C89+D89</f>
        <v>696</v>
      </c>
      <c r="F89" s="1" t="s">
        <v>22</v>
      </c>
      <c r="G89" s="1" t="s">
        <v>65</v>
      </c>
      <c r="H89" s="1" t="s">
        <v>12</v>
      </c>
      <c r="I89" s="1" t="s">
        <v>66</v>
      </c>
      <c r="J89" s="4">
        <v>43202</v>
      </c>
    </row>
    <row r="90" spans="1:10" x14ac:dyDescent="0.25">
      <c r="A90" s="2">
        <v>43191</v>
      </c>
      <c r="B90" s="6" t="s">
        <v>67</v>
      </c>
      <c r="C90" s="3">
        <v>4141.38</v>
      </c>
      <c r="D90" s="3">
        <f>+GASTOS[[#This Row],[monto]]*0.16</f>
        <v>662.62080000000003</v>
      </c>
      <c r="E90" s="3">
        <f>+C90+D90</f>
        <v>4804.0007999999998</v>
      </c>
      <c r="F90" s="1" t="s">
        <v>22</v>
      </c>
      <c r="G90" s="1" t="s">
        <v>65</v>
      </c>
      <c r="H90" s="1" t="s">
        <v>12</v>
      </c>
      <c r="I90" s="1" t="s">
        <v>66</v>
      </c>
      <c r="J90" s="4">
        <v>43202</v>
      </c>
    </row>
    <row r="91" spans="1:10" x14ac:dyDescent="0.25">
      <c r="A91" s="2">
        <v>43191</v>
      </c>
      <c r="B91" s="1" t="s">
        <v>34</v>
      </c>
      <c r="C91" s="3">
        <f>7500-GASTOS[[#This Row],[iva]]</f>
        <v>7064.78</v>
      </c>
      <c r="D91" s="3">
        <v>435.22</v>
      </c>
      <c r="E91" s="3">
        <f>+C91+D91</f>
        <v>7500</v>
      </c>
      <c r="F91" s="1" t="s">
        <v>22</v>
      </c>
      <c r="G91" s="1" t="s">
        <v>11</v>
      </c>
      <c r="H91" s="1" t="s">
        <v>10</v>
      </c>
      <c r="I91" s="1" t="s">
        <v>16</v>
      </c>
      <c r="J91" s="4">
        <v>43203</v>
      </c>
    </row>
    <row r="92" spans="1:10" x14ac:dyDescent="0.25">
      <c r="A92" s="2">
        <v>43191</v>
      </c>
      <c r="B92" s="1" t="s">
        <v>8</v>
      </c>
      <c r="C92" s="3">
        <v>3000</v>
      </c>
      <c r="D92" s="3">
        <v>0</v>
      </c>
      <c r="E92" s="3">
        <f>+C92+D92</f>
        <v>3000</v>
      </c>
      <c r="F92" s="1" t="s">
        <v>22</v>
      </c>
      <c r="G92" s="1" t="s">
        <v>11</v>
      </c>
      <c r="H92" s="1" t="s">
        <v>10</v>
      </c>
      <c r="I92" s="1" t="s">
        <v>16</v>
      </c>
      <c r="J92" s="4">
        <v>43203</v>
      </c>
    </row>
    <row r="93" spans="1:10" x14ac:dyDescent="0.25">
      <c r="A93" s="2">
        <v>43191</v>
      </c>
      <c r="B93" s="1" t="s">
        <v>8</v>
      </c>
      <c r="C93" s="3">
        <v>6900</v>
      </c>
      <c r="D93" s="3">
        <v>0</v>
      </c>
      <c r="E93" s="3">
        <f>+C93+D93</f>
        <v>6900</v>
      </c>
      <c r="F93" s="1" t="s">
        <v>22</v>
      </c>
      <c r="G93" s="1" t="s">
        <v>11</v>
      </c>
      <c r="H93" s="1" t="s">
        <v>12</v>
      </c>
      <c r="I93" s="1" t="s">
        <v>17</v>
      </c>
      <c r="J93" s="4">
        <v>43203</v>
      </c>
    </row>
    <row r="94" spans="1:10" x14ac:dyDescent="0.25">
      <c r="A94" s="2">
        <v>43191</v>
      </c>
      <c r="B94" s="1" t="s">
        <v>33</v>
      </c>
      <c r="C94" s="3">
        <v>15000</v>
      </c>
      <c r="D94" s="3">
        <v>0</v>
      </c>
      <c r="E94" s="3">
        <f>+C94+D94</f>
        <v>15000</v>
      </c>
      <c r="F94" s="1" t="s">
        <v>22</v>
      </c>
      <c r="G94" s="1" t="s">
        <v>19</v>
      </c>
      <c r="H94" s="1" t="s">
        <v>10</v>
      </c>
      <c r="I94" s="1" t="s">
        <v>16</v>
      </c>
      <c r="J94" s="4">
        <v>43203</v>
      </c>
    </row>
    <row r="95" spans="1:10" x14ac:dyDescent="0.25">
      <c r="A95" s="2">
        <v>43191</v>
      </c>
      <c r="B95" s="1" t="s">
        <v>39</v>
      </c>
      <c r="C95" s="3">
        <v>10000</v>
      </c>
      <c r="D95" s="3">
        <v>0</v>
      </c>
      <c r="E95" s="3">
        <f>+C95+D95</f>
        <v>10000</v>
      </c>
      <c r="F95" s="1" t="s">
        <v>22</v>
      </c>
      <c r="G95" s="1" t="s">
        <v>19</v>
      </c>
      <c r="H95" s="1" t="s">
        <v>10</v>
      </c>
      <c r="I95" s="1" t="s">
        <v>16</v>
      </c>
      <c r="J95" s="4">
        <v>43203</v>
      </c>
    </row>
    <row r="96" spans="1:10" x14ac:dyDescent="0.25">
      <c r="A96" s="2">
        <v>43191</v>
      </c>
      <c r="B96" s="1" t="s">
        <v>44</v>
      </c>
      <c r="C96" s="3">
        <v>7500</v>
      </c>
      <c r="D96" s="3">
        <v>0</v>
      </c>
      <c r="E96" s="3">
        <f>+C96+D96</f>
        <v>7500</v>
      </c>
      <c r="F96" s="1" t="s">
        <v>22</v>
      </c>
      <c r="G96" s="1" t="s">
        <v>20</v>
      </c>
      <c r="H96" s="1" t="s">
        <v>10</v>
      </c>
      <c r="I96" s="1" t="s">
        <v>16</v>
      </c>
      <c r="J96" s="4">
        <v>43203</v>
      </c>
    </row>
    <row r="97" spans="1:10" x14ac:dyDescent="0.25">
      <c r="A97" s="2">
        <v>43191</v>
      </c>
      <c r="B97" s="1" t="s">
        <v>13</v>
      </c>
      <c r="C97" s="3">
        <v>600</v>
      </c>
      <c r="D97" s="3">
        <v>0</v>
      </c>
      <c r="E97" s="3">
        <f>+C97+D97</f>
        <v>600</v>
      </c>
      <c r="F97" s="1" t="s">
        <v>22</v>
      </c>
      <c r="G97" s="1" t="s">
        <v>14</v>
      </c>
      <c r="H97" s="1" t="s">
        <v>12</v>
      </c>
      <c r="I97" s="1" t="s">
        <v>17</v>
      </c>
      <c r="J97" s="4">
        <v>43203</v>
      </c>
    </row>
    <row r="98" spans="1:10" x14ac:dyDescent="0.25">
      <c r="A98" s="2">
        <v>43191</v>
      </c>
      <c r="B98" s="1" t="s">
        <v>36</v>
      </c>
      <c r="C98" s="3">
        <v>7500</v>
      </c>
      <c r="D98" s="3">
        <v>0</v>
      </c>
      <c r="E98" s="3">
        <f>+C98+D98</f>
        <v>7500</v>
      </c>
      <c r="F98" s="1" t="s">
        <v>22</v>
      </c>
      <c r="G98" s="1" t="s">
        <v>21</v>
      </c>
      <c r="H98" s="1" t="s">
        <v>10</v>
      </c>
      <c r="I98" s="1" t="s">
        <v>16</v>
      </c>
      <c r="J98" s="4">
        <v>43203</v>
      </c>
    </row>
    <row r="99" spans="1:10" x14ac:dyDescent="0.25">
      <c r="A99" s="2">
        <v>43191</v>
      </c>
      <c r="B99" s="1" t="s">
        <v>40</v>
      </c>
      <c r="C99" s="3">
        <v>5000</v>
      </c>
      <c r="D99" s="3">
        <v>0</v>
      </c>
      <c r="E99" s="3">
        <f>+C99+D99</f>
        <v>5000</v>
      </c>
      <c r="F99" s="1" t="s">
        <v>22</v>
      </c>
      <c r="G99" s="1" t="s">
        <v>19</v>
      </c>
      <c r="H99" s="1" t="s">
        <v>10</v>
      </c>
      <c r="I99" s="1" t="s">
        <v>16</v>
      </c>
      <c r="J99" s="4">
        <v>43203</v>
      </c>
    </row>
    <row r="100" spans="1:10" x14ac:dyDescent="0.25">
      <c r="A100" s="2">
        <v>43191</v>
      </c>
      <c r="B100" s="1" t="s">
        <v>41</v>
      </c>
      <c r="C100" s="3">
        <v>4500</v>
      </c>
      <c r="D100" s="3">
        <v>0</v>
      </c>
      <c r="E100" s="3">
        <f>+C100+D100</f>
        <v>4500</v>
      </c>
      <c r="F100" s="1" t="s">
        <v>22</v>
      </c>
      <c r="G100" s="1" t="s">
        <v>19</v>
      </c>
      <c r="H100" s="1" t="s">
        <v>10</v>
      </c>
      <c r="I100" s="1" t="s">
        <v>16</v>
      </c>
      <c r="J100" s="4">
        <v>43203</v>
      </c>
    </row>
    <row r="101" spans="1:10" x14ac:dyDescent="0.25">
      <c r="A101" s="2">
        <v>43191</v>
      </c>
      <c r="B101" s="1" t="s">
        <v>35</v>
      </c>
      <c r="C101" s="3">
        <v>5815.6</v>
      </c>
      <c r="D101" s="3">
        <v>0</v>
      </c>
      <c r="E101" s="3">
        <f>+C101+D101</f>
        <v>5815.6</v>
      </c>
      <c r="F101" s="1" t="s">
        <v>22</v>
      </c>
      <c r="G101" s="1" t="s">
        <v>21</v>
      </c>
      <c r="H101" s="1" t="s">
        <v>10</v>
      </c>
      <c r="I101" s="1" t="s">
        <v>16</v>
      </c>
      <c r="J101" s="4">
        <v>43203</v>
      </c>
    </row>
    <row r="102" spans="1:10" x14ac:dyDescent="0.25">
      <c r="A102" s="2">
        <v>0</v>
      </c>
      <c r="B102" s="1" t="s">
        <v>42</v>
      </c>
      <c r="C102" s="3">
        <v>20000</v>
      </c>
      <c r="D102" s="3">
        <v>0</v>
      </c>
      <c r="E102" s="3">
        <f>+C102+D102</f>
        <v>20000</v>
      </c>
      <c r="F102" s="1" t="s">
        <v>22</v>
      </c>
      <c r="G102" s="1" t="s">
        <v>7</v>
      </c>
      <c r="H102" s="1" t="s">
        <v>10</v>
      </c>
      <c r="I102" s="1" t="s">
        <v>16</v>
      </c>
      <c r="J102" s="4">
        <v>43203</v>
      </c>
    </row>
    <row r="103" spans="1:10" x14ac:dyDescent="0.25">
      <c r="A103" s="2">
        <v>43191</v>
      </c>
      <c r="B103" s="1" t="s">
        <v>43</v>
      </c>
      <c r="C103" s="3">
        <v>9443.2000000000007</v>
      </c>
      <c r="D103" s="3">
        <v>0</v>
      </c>
      <c r="E103" s="3">
        <f>+C103+D103</f>
        <v>9443.2000000000007</v>
      </c>
      <c r="F103" s="1" t="s">
        <v>22</v>
      </c>
      <c r="G103" s="1" t="s">
        <v>20</v>
      </c>
      <c r="H103" s="1" t="s">
        <v>10</v>
      </c>
      <c r="I103" s="1" t="s">
        <v>16</v>
      </c>
      <c r="J103" s="4">
        <v>43203</v>
      </c>
    </row>
    <row r="104" spans="1:10" x14ac:dyDescent="0.25">
      <c r="A104" s="2">
        <v>43191</v>
      </c>
      <c r="B104" s="1" t="s">
        <v>47</v>
      </c>
      <c r="C104" s="3">
        <v>700</v>
      </c>
      <c r="D104" s="3">
        <v>0</v>
      </c>
      <c r="E104" s="3">
        <f>+C104+D104</f>
        <v>700</v>
      </c>
      <c r="F104" s="1" t="s">
        <v>22</v>
      </c>
      <c r="G104" s="1" t="s">
        <v>11</v>
      </c>
      <c r="H104" s="1" t="s">
        <v>10</v>
      </c>
      <c r="I104" s="1" t="s">
        <v>16</v>
      </c>
      <c r="J104" s="4">
        <v>43203</v>
      </c>
    </row>
    <row r="105" spans="1:10" x14ac:dyDescent="0.25">
      <c r="A105" s="2">
        <v>43191</v>
      </c>
      <c r="B105" s="1" t="s">
        <v>69</v>
      </c>
      <c r="C105" s="3">
        <v>30</v>
      </c>
      <c r="D105" s="3">
        <v>0</v>
      </c>
      <c r="E105" s="3">
        <f>+C105+D105</f>
        <v>30</v>
      </c>
      <c r="F105" s="1" t="s">
        <v>22</v>
      </c>
      <c r="G105" s="1" t="s">
        <v>14</v>
      </c>
      <c r="H105" s="1" t="s">
        <v>12</v>
      </c>
      <c r="I105" s="1" t="s">
        <v>17</v>
      </c>
      <c r="J105" s="4">
        <v>43203</v>
      </c>
    </row>
    <row r="106" spans="1:10" x14ac:dyDescent="0.25">
      <c r="A106" s="2">
        <v>43191</v>
      </c>
      <c r="B106" s="1" t="s">
        <v>50</v>
      </c>
      <c r="C106" s="3">
        <v>34</v>
      </c>
      <c r="D106" s="3">
        <v>0</v>
      </c>
      <c r="E106" s="3">
        <f>+C106+D106</f>
        <v>34</v>
      </c>
      <c r="F106" s="1" t="s">
        <v>22</v>
      </c>
      <c r="G106" s="1" t="s">
        <v>14</v>
      </c>
      <c r="H106" s="1" t="s">
        <v>12</v>
      </c>
      <c r="I106" s="1" t="s">
        <v>17</v>
      </c>
      <c r="J106" s="4">
        <v>43203</v>
      </c>
    </row>
    <row r="107" spans="1:10" x14ac:dyDescent="0.25">
      <c r="A107" s="2">
        <v>43191</v>
      </c>
      <c r="B107" s="1" t="s">
        <v>18</v>
      </c>
      <c r="C107" s="3">
        <v>2800</v>
      </c>
      <c r="D107" s="3">
        <v>0</v>
      </c>
      <c r="E107" s="3">
        <f>+C107+D107</f>
        <v>2800</v>
      </c>
      <c r="F107" s="1" t="s">
        <v>22</v>
      </c>
      <c r="G107" s="1" t="s">
        <v>19</v>
      </c>
      <c r="H107" s="1" t="s">
        <v>12</v>
      </c>
      <c r="I107" s="1" t="s">
        <v>16</v>
      </c>
      <c r="J107" s="4">
        <v>43204</v>
      </c>
    </row>
    <row r="108" spans="1:10" x14ac:dyDescent="0.25">
      <c r="A108" s="2">
        <v>43191</v>
      </c>
      <c r="B108" s="1" t="s">
        <v>18</v>
      </c>
      <c r="C108" s="3">
        <f>10000-C107</f>
        <v>7200</v>
      </c>
      <c r="D108" s="3">
        <v>0</v>
      </c>
      <c r="E108" s="3">
        <f>+C108+D108</f>
        <v>7200</v>
      </c>
      <c r="F108" s="1" t="s">
        <v>22</v>
      </c>
      <c r="G108" s="1" t="s">
        <v>19</v>
      </c>
      <c r="H108" s="1" t="s">
        <v>12</v>
      </c>
      <c r="I108" s="1" t="s">
        <v>17</v>
      </c>
      <c r="J108" s="4">
        <v>43204</v>
      </c>
    </row>
    <row r="109" spans="1:10" x14ac:dyDescent="0.25">
      <c r="A109" s="2">
        <v>43191</v>
      </c>
      <c r="B109" s="1" t="s">
        <v>59</v>
      </c>
      <c r="C109" s="3">
        <v>3750</v>
      </c>
      <c r="D109" s="3">
        <v>0</v>
      </c>
      <c r="E109" s="3">
        <f>+C109+D109</f>
        <v>3750</v>
      </c>
      <c r="F109" s="1" t="s">
        <v>22</v>
      </c>
      <c r="G109" s="1" t="s">
        <v>14</v>
      </c>
      <c r="H109" s="1" t="s">
        <v>12</v>
      </c>
      <c r="I109" s="1" t="s">
        <v>17</v>
      </c>
      <c r="J109" s="4">
        <v>43207</v>
      </c>
    </row>
    <row r="110" spans="1:10" x14ac:dyDescent="0.25">
      <c r="A110" s="2">
        <v>43191</v>
      </c>
      <c r="B110" s="32" t="s">
        <v>110</v>
      </c>
      <c r="C110" s="3">
        <v>490</v>
      </c>
      <c r="D110" s="3">
        <f>GASTOS[[#This Row],[monto]]*0.16</f>
        <v>78.400000000000006</v>
      </c>
      <c r="E110" s="3">
        <f>+C110+D110</f>
        <v>568.4</v>
      </c>
      <c r="F110" s="1" t="s">
        <v>22</v>
      </c>
      <c r="G110" s="1" t="s">
        <v>20</v>
      </c>
      <c r="H110" s="1" t="s">
        <v>10</v>
      </c>
      <c r="I110" s="1" t="s">
        <v>16</v>
      </c>
      <c r="J110" s="4">
        <v>43206</v>
      </c>
    </row>
    <row r="111" spans="1:10" x14ac:dyDescent="0.25">
      <c r="A111" s="2">
        <v>43191</v>
      </c>
      <c r="B111" s="6" t="s">
        <v>70</v>
      </c>
      <c r="C111" s="3">
        <v>3150</v>
      </c>
      <c r="D111" s="3">
        <f>+GASTOS[[#This Row],[monto]]*0.16</f>
        <v>504</v>
      </c>
      <c r="E111" s="3">
        <f>+C111+D111</f>
        <v>3654</v>
      </c>
      <c r="F111" s="1" t="s">
        <v>22</v>
      </c>
      <c r="G111" s="1" t="s">
        <v>65</v>
      </c>
      <c r="H111" s="1" t="s">
        <v>12</v>
      </c>
      <c r="I111" s="1" t="s">
        <v>16</v>
      </c>
      <c r="J111" s="25">
        <v>43207</v>
      </c>
    </row>
    <row r="112" spans="1:10" x14ac:dyDescent="0.25">
      <c r="A112" s="2">
        <v>43191</v>
      </c>
      <c r="B112" s="6" t="s">
        <v>70</v>
      </c>
      <c r="C112" s="3">
        <v>3000</v>
      </c>
      <c r="D112" s="3">
        <v>0</v>
      </c>
      <c r="E112" s="3">
        <f>+C112+D112</f>
        <v>3000</v>
      </c>
      <c r="F112" s="1" t="s">
        <v>22</v>
      </c>
      <c r="G112" s="1" t="s">
        <v>65</v>
      </c>
      <c r="H112" s="1" t="s">
        <v>12</v>
      </c>
      <c r="I112" s="1" t="s">
        <v>17</v>
      </c>
      <c r="J112" s="25">
        <v>43207</v>
      </c>
    </row>
    <row r="113" spans="1:10" x14ac:dyDescent="0.25">
      <c r="A113" s="2">
        <v>43191</v>
      </c>
      <c r="B113" s="6" t="s">
        <v>62</v>
      </c>
      <c r="C113" s="3">
        <v>4839.8100000000004</v>
      </c>
      <c r="D113" s="3">
        <f>+GASTOS[[#This Row],[monto]]*0.16</f>
        <v>774.3696000000001</v>
      </c>
      <c r="E113" s="3">
        <f>+C113+D113</f>
        <v>5614.1796000000004</v>
      </c>
      <c r="F113" s="1" t="s">
        <v>22</v>
      </c>
      <c r="G113" s="1" t="s">
        <v>63</v>
      </c>
      <c r="H113" s="1" t="s">
        <v>10</v>
      </c>
      <c r="I113" s="1" t="s">
        <v>16</v>
      </c>
      <c r="J113" s="25">
        <v>43207</v>
      </c>
    </row>
    <row r="114" spans="1:10" x14ac:dyDescent="0.25">
      <c r="A114" s="2">
        <v>43191</v>
      </c>
      <c r="B114" s="6" t="s">
        <v>70</v>
      </c>
      <c r="C114" s="3">
        <v>3787.93</v>
      </c>
      <c r="D114" s="3">
        <f>+GASTOS[[#This Row],[monto]]*0.16</f>
        <v>606.06880000000001</v>
      </c>
      <c r="E114" s="3">
        <f>+C114+D114</f>
        <v>4393.9987999999994</v>
      </c>
      <c r="F114" s="1" t="s">
        <v>22</v>
      </c>
      <c r="G114" s="1" t="s">
        <v>65</v>
      </c>
      <c r="H114" s="1" t="s">
        <v>12</v>
      </c>
      <c r="I114" s="1" t="s">
        <v>16</v>
      </c>
      <c r="J114" s="25">
        <v>43208</v>
      </c>
    </row>
    <row r="115" spans="1:10" x14ac:dyDescent="0.25">
      <c r="A115" s="2">
        <v>43191</v>
      </c>
      <c r="B115" s="6" t="s">
        <v>90</v>
      </c>
      <c r="C115" s="3">
        <v>4500</v>
      </c>
      <c r="D115" s="3">
        <v>0</v>
      </c>
      <c r="E115" s="3">
        <f>+C115+D115</f>
        <v>4500</v>
      </c>
      <c r="F115" s="1" t="s">
        <v>22</v>
      </c>
      <c r="G115" s="1" t="s">
        <v>11</v>
      </c>
      <c r="H115" s="1" t="s">
        <v>12</v>
      </c>
      <c r="I115" s="1" t="s">
        <v>17</v>
      </c>
      <c r="J115" s="25">
        <v>43208</v>
      </c>
    </row>
    <row r="116" spans="1:10" x14ac:dyDescent="0.25">
      <c r="A116" s="2">
        <v>43191</v>
      </c>
      <c r="B116" s="6" t="s">
        <v>52</v>
      </c>
      <c r="C116" s="3">
        <v>20598.2</v>
      </c>
      <c r="D116" s="3">
        <v>0</v>
      </c>
      <c r="E116" s="3">
        <f>+C116+D116</f>
        <v>20598.2</v>
      </c>
      <c r="F116" s="1" t="s">
        <v>22</v>
      </c>
      <c r="G116" s="1" t="s">
        <v>55</v>
      </c>
      <c r="H116" s="1" t="s">
        <v>10</v>
      </c>
      <c r="I116" s="1" t="s">
        <v>16</v>
      </c>
      <c r="J116" s="25">
        <v>43207</v>
      </c>
    </row>
    <row r="117" spans="1:10" x14ac:dyDescent="0.25">
      <c r="A117" s="2">
        <v>43191</v>
      </c>
      <c r="B117" s="22" t="s">
        <v>91</v>
      </c>
      <c r="C117" s="3">
        <v>800</v>
      </c>
      <c r="D117" s="3">
        <v>0</v>
      </c>
      <c r="E117" s="3">
        <f>+C117+D117</f>
        <v>800</v>
      </c>
      <c r="F117" s="1" t="s">
        <v>22</v>
      </c>
      <c r="G117" s="1" t="s">
        <v>11</v>
      </c>
      <c r="H117" s="1" t="s">
        <v>12</v>
      </c>
      <c r="I117" s="1" t="s">
        <v>16</v>
      </c>
      <c r="J117" s="25">
        <v>43208</v>
      </c>
    </row>
    <row r="118" spans="1:10" x14ac:dyDescent="0.25">
      <c r="A118" s="2">
        <v>43191</v>
      </c>
      <c r="B118" s="6" t="s">
        <v>90</v>
      </c>
      <c r="C118" s="3">
        <v>4822.41</v>
      </c>
      <c r="D118" s="3">
        <f>+GASTOS[[#This Row],[monto]]*0.16</f>
        <v>771.5856</v>
      </c>
      <c r="E118" s="3">
        <f>+C118+D118</f>
        <v>5593.9956000000002</v>
      </c>
      <c r="F118" s="1" t="s">
        <v>22</v>
      </c>
      <c r="G118" s="1" t="s">
        <v>11</v>
      </c>
      <c r="H118" s="1" t="s">
        <v>10</v>
      </c>
      <c r="I118" s="1" t="s">
        <v>16</v>
      </c>
      <c r="J118" s="4">
        <v>43208</v>
      </c>
    </row>
    <row r="119" spans="1:10" x14ac:dyDescent="0.25">
      <c r="A119" s="2">
        <v>43191</v>
      </c>
      <c r="B119" s="6" t="s">
        <v>93</v>
      </c>
      <c r="C119" s="3">
        <v>579.30999999999995</v>
      </c>
      <c r="D119" s="3">
        <f>+GASTOS[[#This Row],[monto]]*0.16</f>
        <v>92.689599999999999</v>
      </c>
      <c r="E119" s="3">
        <f>+C119+D119</f>
        <v>671.99959999999999</v>
      </c>
      <c r="F119" s="1" t="s">
        <v>22</v>
      </c>
      <c r="G119" s="1" t="s">
        <v>11</v>
      </c>
      <c r="H119" s="1" t="s">
        <v>10</v>
      </c>
      <c r="I119" s="1" t="s">
        <v>16</v>
      </c>
      <c r="J119" s="25">
        <v>43208</v>
      </c>
    </row>
    <row r="120" spans="1:10" x14ac:dyDescent="0.25">
      <c r="A120" s="2">
        <v>43191</v>
      </c>
      <c r="B120" s="36" t="s">
        <v>53</v>
      </c>
      <c r="C120" s="3">
        <f>1835.36/1.16</f>
        <v>1582.2068965517242</v>
      </c>
      <c r="D120" s="3">
        <f>+GASTOS[[#This Row],[monto]]*0.16</f>
        <v>253.15310344827589</v>
      </c>
      <c r="E120" s="3">
        <f>+C120+D120</f>
        <v>1835.3600000000001</v>
      </c>
      <c r="F120" s="1" t="s">
        <v>22</v>
      </c>
      <c r="G120" s="1" t="s">
        <v>11</v>
      </c>
      <c r="H120" s="1" t="s">
        <v>10</v>
      </c>
      <c r="I120" s="1" t="s">
        <v>16</v>
      </c>
      <c r="J120" s="4">
        <v>43210</v>
      </c>
    </row>
    <row r="121" spans="1:10" x14ac:dyDescent="0.25">
      <c r="A121" s="2">
        <v>43191</v>
      </c>
      <c r="B121" s="22" t="s">
        <v>8</v>
      </c>
      <c r="C121" s="3">
        <v>6900</v>
      </c>
      <c r="D121" s="3">
        <v>0</v>
      </c>
      <c r="E121" s="3">
        <f>+C121+D121</f>
        <v>6900</v>
      </c>
      <c r="F121" s="1" t="s">
        <v>22</v>
      </c>
      <c r="G121" s="1" t="s">
        <v>11</v>
      </c>
      <c r="H121" s="1" t="s">
        <v>12</v>
      </c>
      <c r="I121" s="1" t="s">
        <v>17</v>
      </c>
      <c r="J121" s="4">
        <v>43210</v>
      </c>
    </row>
    <row r="122" spans="1:10" x14ac:dyDescent="0.25">
      <c r="A122" s="2">
        <v>43191</v>
      </c>
      <c r="B122" s="22" t="s">
        <v>8</v>
      </c>
      <c r="C122" s="3">
        <v>3000</v>
      </c>
      <c r="D122" s="3">
        <v>0</v>
      </c>
      <c r="E122" s="3">
        <f>+C122+D122</f>
        <v>3000</v>
      </c>
      <c r="F122" s="22" t="s">
        <v>22</v>
      </c>
      <c r="G122" s="1" t="s">
        <v>11</v>
      </c>
      <c r="H122" s="1" t="s">
        <v>10</v>
      </c>
      <c r="I122" s="1" t="s">
        <v>16</v>
      </c>
      <c r="J122" s="4">
        <v>43210</v>
      </c>
    </row>
    <row r="123" spans="1:10" x14ac:dyDescent="0.25">
      <c r="A123" s="2">
        <v>43191</v>
      </c>
      <c r="B123" s="1" t="s">
        <v>13</v>
      </c>
      <c r="C123" s="3">
        <v>600</v>
      </c>
      <c r="D123" s="3"/>
      <c r="E123" s="3">
        <f>+C123+D123</f>
        <v>600</v>
      </c>
      <c r="F123" s="1" t="s">
        <v>22</v>
      </c>
      <c r="G123" s="1" t="s">
        <v>14</v>
      </c>
      <c r="H123" s="1" t="s">
        <v>12</v>
      </c>
      <c r="I123" s="1" t="s">
        <v>17</v>
      </c>
      <c r="J123" s="4">
        <v>43210</v>
      </c>
    </row>
    <row r="124" spans="1:10" x14ac:dyDescent="0.25">
      <c r="A124" s="2">
        <v>43191</v>
      </c>
      <c r="B124" s="22" t="s">
        <v>47</v>
      </c>
      <c r="C124" s="3">
        <v>605.64</v>
      </c>
      <c r="D124" s="3">
        <f>700-GASTOS[[#This Row],[monto]]</f>
        <v>94.360000000000014</v>
      </c>
      <c r="E124" s="3">
        <f>+C124+D124</f>
        <v>700</v>
      </c>
      <c r="F124" s="1" t="s">
        <v>22</v>
      </c>
      <c r="G124" s="1" t="s">
        <v>11</v>
      </c>
      <c r="H124" s="1" t="s">
        <v>10</v>
      </c>
      <c r="I124" s="1" t="s">
        <v>16</v>
      </c>
      <c r="J124" s="4">
        <v>43210</v>
      </c>
    </row>
    <row r="125" spans="1:10" x14ac:dyDescent="0.25">
      <c r="A125" s="2">
        <v>43191</v>
      </c>
      <c r="B125" s="32" t="s">
        <v>94</v>
      </c>
      <c r="C125" s="3">
        <f>15215.41/1.16</f>
        <v>13116.73275862069</v>
      </c>
      <c r="D125" s="3">
        <f>+GASTOS[[#This Row],[monto]]*0.16</f>
        <v>2098.6772413793105</v>
      </c>
      <c r="E125" s="3">
        <f>+C125+D125</f>
        <v>15215.41</v>
      </c>
      <c r="F125" s="1" t="s">
        <v>22</v>
      </c>
      <c r="G125" s="1" t="s">
        <v>7</v>
      </c>
      <c r="H125" s="1" t="s">
        <v>10</v>
      </c>
      <c r="I125" s="1" t="s">
        <v>16</v>
      </c>
      <c r="J125" s="4">
        <v>43210</v>
      </c>
    </row>
    <row r="126" spans="1:10" x14ac:dyDescent="0.25">
      <c r="A126" s="2">
        <v>43191</v>
      </c>
      <c r="B126" s="6" t="s">
        <v>96</v>
      </c>
      <c r="C126" s="3">
        <v>271.55</v>
      </c>
      <c r="D126" s="3">
        <v>0</v>
      </c>
      <c r="E126" s="3">
        <f>+C126+D126</f>
        <v>271.55</v>
      </c>
      <c r="F126" s="1" t="s">
        <v>22</v>
      </c>
      <c r="G126" s="1" t="s">
        <v>11</v>
      </c>
      <c r="H126" s="1" t="s">
        <v>12</v>
      </c>
      <c r="I126" s="1" t="s">
        <v>17</v>
      </c>
      <c r="J126" s="4">
        <v>43210</v>
      </c>
    </row>
    <row r="127" spans="1:10" x14ac:dyDescent="0.25">
      <c r="A127" s="2">
        <v>43191</v>
      </c>
      <c r="B127" s="36" t="s">
        <v>95</v>
      </c>
      <c r="C127" s="3">
        <v>312.39999999999998</v>
      </c>
      <c r="D127" s="3">
        <v>48.7</v>
      </c>
      <c r="E127" s="3">
        <f>+C127+D127</f>
        <v>361.09999999999997</v>
      </c>
      <c r="F127" s="1" t="s">
        <v>22</v>
      </c>
      <c r="G127" s="1" t="s">
        <v>11</v>
      </c>
      <c r="H127" s="1" t="s">
        <v>10</v>
      </c>
      <c r="I127" s="1" t="s">
        <v>16</v>
      </c>
      <c r="J127" s="4">
        <v>43210</v>
      </c>
    </row>
    <row r="128" spans="1:10" x14ac:dyDescent="0.25">
      <c r="A128" s="2">
        <v>43191</v>
      </c>
      <c r="B128" s="22" t="s">
        <v>18</v>
      </c>
      <c r="C128" s="3">
        <v>2800</v>
      </c>
      <c r="D128" s="3">
        <v>0</v>
      </c>
      <c r="E128" s="3">
        <f>+C128+D128</f>
        <v>2800</v>
      </c>
      <c r="F128" s="1" t="s">
        <v>22</v>
      </c>
      <c r="G128" s="1" t="s">
        <v>19</v>
      </c>
      <c r="H128" s="1" t="s">
        <v>12</v>
      </c>
      <c r="I128" s="1" t="s">
        <v>16</v>
      </c>
      <c r="J128" s="25">
        <v>43211</v>
      </c>
    </row>
    <row r="129" spans="1:10" x14ac:dyDescent="0.25">
      <c r="A129" s="2">
        <v>43191</v>
      </c>
      <c r="B129" s="1" t="s">
        <v>18</v>
      </c>
      <c r="C129" s="3">
        <f>10000-C128</f>
        <v>7200</v>
      </c>
      <c r="D129" s="3">
        <v>0</v>
      </c>
      <c r="E129" s="3">
        <f>+C129+D129</f>
        <v>7200</v>
      </c>
      <c r="F129" s="1" t="s">
        <v>22</v>
      </c>
      <c r="G129" s="1" t="s">
        <v>19</v>
      </c>
      <c r="H129" s="1" t="s">
        <v>12</v>
      </c>
      <c r="I129" s="1" t="s">
        <v>17</v>
      </c>
      <c r="J129" s="4">
        <v>43211</v>
      </c>
    </row>
    <row r="130" spans="1:10" x14ac:dyDescent="0.25">
      <c r="A130" s="2">
        <v>43191</v>
      </c>
      <c r="B130" s="22" t="s">
        <v>101</v>
      </c>
      <c r="C130" s="3">
        <v>3000</v>
      </c>
      <c r="D130" s="3"/>
      <c r="E130" s="3">
        <f>+C130+D130</f>
        <v>3000</v>
      </c>
      <c r="F130" s="1" t="s">
        <v>22</v>
      </c>
      <c r="G130" s="1" t="s">
        <v>11</v>
      </c>
      <c r="H130" s="1" t="s">
        <v>12</v>
      </c>
      <c r="I130" s="1" t="s">
        <v>17</v>
      </c>
      <c r="J130" s="4">
        <v>43213</v>
      </c>
    </row>
    <row r="131" spans="1:10" x14ac:dyDescent="0.25">
      <c r="A131" s="2">
        <v>43191</v>
      </c>
      <c r="B131" s="22" t="s">
        <v>102</v>
      </c>
      <c r="C131" s="3">
        <v>100</v>
      </c>
      <c r="D131" s="3">
        <v>0</v>
      </c>
      <c r="E131" s="3">
        <f>+C131+D131</f>
        <v>100</v>
      </c>
      <c r="F131" s="1" t="s">
        <v>22</v>
      </c>
      <c r="G131" s="1" t="s">
        <v>11</v>
      </c>
      <c r="H131" s="1" t="s">
        <v>12</v>
      </c>
      <c r="I131" s="1" t="s">
        <v>17</v>
      </c>
      <c r="J131" s="4">
        <v>43213</v>
      </c>
    </row>
    <row r="132" spans="1:10" x14ac:dyDescent="0.25">
      <c r="A132" s="2">
        <v>43191</v>
      </c>
      <c r="B132" s="32" t="s">
        <v>98</v>
      </c>
      <c r="C132" s="3">
        <v>160.34100000000001</v>
      </c>
      <c r="D132" s="3">
        <f>+GASTOS[[#This Row],[monto]]*0.16</f>
        <v>25.654560000000004</v>
      </c>
      <c r="E132" s="3">
        <f>+C132+D132</f>
        <v>185.99556000000001</v>
      </c>
      <c r="F132" s="32" t="s">
        <v>22</v>
      </c>
      <c r="G132" s="1" t="s">
        <v>20</v>
      </c>
      <c r="H132" s="1" t="s">
        <v>10</v>
      </c>
      <c r="I132" s="1" t="s">
        <v>16</v>
      </c>
      <c r="J132" s="4">
        <v>43210</v>
      </c>
    </row>
    <row r="133" spans="1:10" x14ac:dyDescent="0.25">
      <c r="A133" s="23">
        <v>43191</v>
      </c>
      <c r="B133" s="32" t="s">
        <v>70</v>
      </c>
      <c r="C133" s="3"/>
      <c r="D133" s="3">
        <f>+GASTOS[[#This Row],[monto]]*0.16</f>
        <v>0</v>
      </c>
      <c r="E133" s="3">
        <v>1700</v>
      </c>
      <c r="F133" s="32" t="s">
        <v>22</v>
      </c>
      <c r="G133" s="22" t="s">
        <v>11</v>
      </c>
      <c r="H133" s="22" t="s">
        <v>12</v>
      </c>
      <c r="I133" s="22" t="s">
        <v>16</v>
      </c>
      <c r="J133" s="25">
        <v>43214</v>
      </c>
    </row>
    <row r="134" spans="1:10" x14ac:dyDescent="0.25">
      <c r="A134" s="23">
        <v>43191</v>
      </c>
      <c r="B134" s="22" t="s">
        <v>103</v>
      </c>
      <c r="C134" s="3">
        <v>280</v>
      </c>
      <c r="D134" s="3">
        <v>0</v>
      </c>
      <c r="E134" s="3">
        <f>+C134+D134</f>
        <v>280</v>
      </c>
      <c r="F134" s="32" t="s">
        <v>22</v>
      </c>
      <c r="G134" s="22" t="s">
        <v>11</v>
      </c>
      <c r="H134" s="22" t="s">
        <v>12</v>
      </c>
      <c r="I134" s="22" t="s">
        <v>17</v>
      </c>
      <c r="J134" s="25">
        <v>43214</v>
      </c>
    </row>
    <row r="135" spans="1:10" x14ac:dyDescent="0.25">
      <c r="A135" s="23">
        <v>43191</v>
      </c>
      <c r="B135" s="22" t="s">
        <v>104</v>
      </c>
      <c r="C135" s="3">
        <v>3000</v>
      </c>
      <c r="D135" s="3">
        <v>0</v>
      </c>
      <c r="E135" s="3">
        <f>+C135+D135</f>
        <v>3000</v>
      </c>
      <c r="F135" s="32" t="s">
        <v>22</v>
      </c>
      <c r="G135" s="22" t="s">
        <v>11</v>
      </c>
      <c r="H135" s="22" t="s">
        <v>12</v>
      </c>
      <c r="I135" s="22" t="s">
        <v>17</v>
      </c>
      <c r="J135" s="25">
        <v>43215</v>
      </c>
    </row>
    <row r="136" spans="1:10" x14ac:dyDescent="0.25">
      <c r="A136" s="23">
        <v>43191</v>
      </c>
      <c r="B136" s="22" t="s">
        <v>105</v>
      </c>
      <c r="C136" s="3">
        <v>500</v>
      </c>
      <c r="D136" s="3">
        <v>0</v>
      </c>
      <c r="E136" s="3">
        <f>+C136+D136</f>
        <v>500</v>
      </c>
      <c r="F136" s="22" t="s">
        <v>22</v>
      </c>
      <c r="G136" s="22" t="s">
        <v>11</v>
      </c>
      <c r="H136" s="22" t="s">
        <v>12</v>
      </c>
      <c r="I136" s="22" t="s">
        <v>17</v>
      </c>
      <c r="J136" s="25">
        <v>43215</v>
      </c>
    </row>
    <row r="137" spans="1:10" x14ac:dyDescent="0.25">
      <c r="A137" s="23">
        <v>43191</v>
      </c>
      <c r="B137" s="36" t="s">
        <v>90</v>
      </c>
      <c r="C137" s="3">
        <v>1923.28</v>
      </c>
      <c r="D137" s="3">
        <f>+GASTOS[[#This Row],[monto]]*0.16</f>
        <v>307.72480000000002</v>
      </c>
      <c r="E137" s="3">
        <f>+C137+D137</f>
        <v>2231.0048000000002</v>
      </c>
      <c r="F137" s="22" t="s">
        <v>22</v>
      </c>
      <c r="G137" s="22" t="s">
        <v>11</v>
      </c>
      <c r="H137" s="22" t="s">
        <v>10</v>
      </c>
      <c r="I137" s="22" t="s">
        <v>16</v>
      </c>
      <c r="J137" s="25">
        <v>43214</v>
      </c>
    </row>
    <row r="138" spans="1:10" x14ac:dyDescent="0.25">
      <c r="A138" s="23">
        <v>43191</v>
      </c>
      <c r="B138" s="32" t="s">
        <v>13</v>
      </c>
      <c r="C138" s="3">
        <v>500</v>
      </c>
      <c r="D138" s="3"/>
      <c r="E138" s="3">
        <f>+C138+D138</f>
        <v>500</v>
      </c>
      <c r="F138" s="22" t="s">
        <v>22</v>
      </c>
      <c r="G138" s="22" t="s">
        <v>14</v>
      </c>
      <c r="H138" s="22" t="s">
        <v>12</v>
      </c>
      <c r="I138" s="22" t="s">
        <v>17</v>
      </c>
      <c r="J138" s="25">
        <v>43217</v>
      </c>
    </row>
    <row r="139" spans="1:10" x14ac:dyDescent="0.25">
      <c r="A139" s="23">
        <v>43191</v>
      </c>
      <c r="B139" s="32" t="s">
        <v>8</v>
      </c>
      <c r="C139" s="3">
        <v>4000</v>
      </c>
      <c r="D139" s="3">
        <v>0</v>
      </c>
      <c r="E139" s="3">
        <f>+C139+D139</f>
        <v>4000</v>
      </c>
      <c r="F139" s="22" t="s">
        <v>22</v>
      </c>
      <c r="G139" s="22" t="s">
        <v>11</v>
      </c>
      <c r="H139" s="22" t="s">
        <v>12</v>
      </c>
      <c r="I139" s="22" t="s">
        <v>17</v>
      </c>
      <c r="J139" s="25">
        <v>43217</v>
      </c>
    </row>
    <row r="140" spans="1:10" x14ac:dyDescent="0.25">
      <c r="A140" s="23">
        <v>43191</v>
      </c>
      <c r="B140" s="32" t="s">
        <v>8</v>
      </c>
      <c r="C140" s="3">
        <v>3000</v>
      </c>
      <c r="D140" s="3">
        <v>0</v>
      </c>
      <c r="E140" s="3">
        <f>+C140+D140</f>
        <v>3000</v>
      </c>
      <c r="F140" s="22" t="s">
        <v>22</v>
      </c>
      <c r="G140" s="22" t="s">
        <v>11</v>
      </c>
      <c r="H140" s="22" t="s">
        <v>10</v>
      </c>
      <c r="I140" s="22" t="s">
        <v>16</v>
      </c>
      <c r="J140" s="35">
        <v>43217</v>
      </c>
    </row>
    <row r="141" spans="1:10" x14ac:dyDescent="0.25">
      <c r="A141" s="23">
        <v>43191</v>
      </c>
      <c r="B141" s="22" t="s">
        <v>18</v>
      </c>
      <c r="C141" s="3">
        <v>2800</v>
      </c>
      <c r="D141" s="3">
        <v>0</v>
      </c>
      <c r="E141" s="3">
        <f>+C141+D141</f>
        <v>2800</v>
      </c>
      <c r="F141" s="32" t="s">
        <v>22</v>
      </c>
      <c r="G141" s="22" t="s">
        <v>19</v>
      </c>
      <c r="H141" s="22" t="s">
        <v>12</v>
      </c>
      <c r="I141" s="22" t="s">
        <v>16</v>
      </c>
      <c r="J141" s="25">
        <v>43218</v>
      </c>
    </row>
    <row r="142" spans="1:10" x14ac:dyDescent="0.25">
      <c r="A142" s="23">
        <v>43191</v>
      </c>
      <c r="B142" s="22" t="s">
        <v>18</v>
      </c>
      <c r="C142" s="3">
        <f>10000-C141</f>
        <v>7200</v>
      </c>
      <c r="D142" s="3">
        <v>0</v>
      </c>
      <c r="E142" s="3">
        <f>+C142+D142</f>
        <v>7200</v>
      </c>
      <c r="F142" s="32" t="s">
        <v>22</v>
      </c>
      <c r="G142" s="22" t="s">
        <v>19</v>
      </c>
      <c r="H142" s="22" t="s">
        <v>12</v>
      </c>
      <c r="I142" s="22" t="s">
        <v>17</v>
      </c>
      <c r="J142" s="25">
        <v>43218</v>
      </c>
    </row>
    <row r="143" spans="1:10" hidden="1" x14ac:dyDescent="0.25">
      <c r="A143" s="23">
        <v>43191</v>
      </c>
      <c r="B143" s="36" t="s">
        <v>61</v>
      </c>
      <c r="C143" s="3">
        <v>11500</v>
      </c>
      <c r="D143" s="3">
        <v>0</v>
      </c>
      <c r="E143" s="3">
        <f>+C143+D143</f>
        <v>11500</v>
      </c>
      <c r="F143" s="22" t="s">
        <v>6</v>
      </c>
      <c r="G143" s="22" t="s">
        <v>20</v>
      </c>
      <c r="H143" s="22" t="s">
        <v>56</v>
      </c>
      <c r="I143" s="22" t="s">
        <v>16</v>
      </c>
      <c r="J143" s="25">
        <v>43222</v>
      </c>
    </row>
    <row r="144" spans="1:10" x14ac:dyDescent="0.25">
      <c r="A144" s="23">
        <v>43191</v>
      </c>
      <c r="B144" s="22" t="s">
        <v>108</v>
      </c>
      <c r="C144" s="3">
        <f>208-28.14</f>
        <v>179.86</v>
      </c>
      <c r="D144" s="3">
        <v>28.14</v>
      </c>
      <c r="E144" s="3">
        <f>+C144+D144</f>
        <v>208</v>
      </c>
      <c r="F144" s="22" t="s">
        <v>22</v>
      </c>
      <c r="G144" s="22" t="s">
        <v>14</v>
      </c>
      <c r="H144" s="22" t="s">
        <v>109</v>
      </c>
      <c r="I144" s="22" t="s">
        <v>16</v>
      </c>
      <c r="J144" s="25">
        <v>43220</v>
      </c>
    </row>
    <row r="145" spans="1:10" x14ac:dyDescent="0.25">
      <c r="A145" s="23">
        <v>43191</v>
      </c>
      <c r="B145" s="22" t="s">
        <v>47</v>
      </c>
      <c r="C145" s="3">
        <v>605.64</v>
      </c>
      <c r="D145" s="3">
        <f>700-GASTOS[[#This Row],[monto]]</f>
        <v>94.360000000000014</v>
      </c>
      <c r="E145" s="3">
        <f>+C145+D145</f>
        <v>700</v>
      </c>
      <c r="F145" s="22" t="s">
        <v>22</v>
      </c>
      <c r="G145" s="22" t="s">
        <v>11</v>
      </c>
      <c r="H145" s="22" t="s">
        <v>10</v>
      </c>
      <c r="I145" s="22" t="s">
        <v>16</v>
      </c>
      <c r="J145" s="25">
        <v>43217</v>
      </c>
    </row>
    <row r="146" spans="1:10" x14ac:dyDescent="0.25">
      <c r="A146" s="23">
        <v>43191</v>
      </c>
      <c r="B146" s="22" t="s">
        <v>8</v>
      </c>
      <c r="C146" s="3">
        <v>2900</v>
      </c>
      <c r="D146" s="3"/>
      <c r="E146" s="3">
        <f>+C146+D146</f>
        <v>2900</v>
      </c>
      <c r="F146" s="22" t="s">
        <v>22</v>
      </c>
      <c r="G146" s="22" t="s">
        <v>11</v>
      </c>
      <c r="H146" s="22" t="s">
        <v>109</v>
      </c>
      <c r="I146" s="22" t="s">
        <v>17</v>
      </c>
      <c r="J146" s="25">
        <v>43217</v>
      </c>
    </row>
    <row r="147" spans="1:10" x14ac:dyDescent="0.25">
      <c r="A147" s="23">
        <v>43191</v>
      </c>
      <c r="B147" s="22" t="s">
        <v>13</v>
      </c>
      <c r="C147" s="3">
        <v>200</v>
      </c>
      <c r="D147" s="3">
        <v>0</v>
      </c>
      <c r="E147" s="3">
        <f>+C147+D147</f>
        <v>200</v>
      </c>
      <c r="F147" s="22" t="s">
        <v>22</v>
      </c>
      <c r="G147" s="22" t="s">
        <v>14</v>
      </c>
      <c r="H147" s="22" t="s">
        <v>109</v>
      </c>
      <c r="I147" s="22" t="s">
        <v>17</v>
      </c>
      <c r="J147" s="25">
        <v>43218</v>
      </c>
    </row>
    <row r="148" spans="1:10" x14ac:dyDescent="0.25">
      <c r="A148" s="23">
        <v>43191</v>
      </c>
      <c r="B148" s="22" t="s">
        <v>34</v>
      </c>
      <c r="C148" s="3">
        <f>7500-GASTOS[[#This Row],[iva]]</f>
        <v>7064.78</v>
      </c>
      <c r="D148" s="3">
        <v>435.22</v>
      </c>
      <c r="E148" s="24">
        <f>+C148+D148</f>
        <v>7500</v>
      </c>
      <c r="F148" s="22" t="s">
        <v>22</v>
      </c>
      <c r="G148" s="22" t="s">
        <v>11</v>
      </c>
      <c r="H148" s="22" t="s">
        <v>10</v>
      </c>
      <c r="I148" s="22" t="s">
        <v>16</v>
      </c>
      <c r="J148" s="25">
        <v>43220</v>
      </c>
    </row>
    <row r="149" spans="1:10" s="22" customFormat="1" x14ac:dyDescent="0.25">
      <c r="A149" s="23">
        <v>43191</v>
      </c>
      <c r="B149" s="22" t="s">
        <v>33</v>
      </c>
      <c r="C149" s="24">
        <v>15000</v>
      </c>
      <c r="D149" s="24">
        <v>0</v>
      </c>
      <c r="E149" s="24">
        <f>+C149+D149</f>
        <v>15000</v>
      </c>
      <c r="F149" s="22" t="s">
        <v>22</v>
      </c>
      <c r="G149" s="22" t="s">
        <v>19</v>
      </c>
      <c r="H149" s="22" t="s">
        <v>10</v>
      </c>
      <c r="I149" s="22" t="s">
        <v>16</v>
      </c>
      <c r="J149" s="25">
        <v>43220</v>
      </c>
    </row>
    <row r="150" spans="1:10" s="22" customFormat="1" x14ac:dyDescent="0.25">
      <c r="A150" s="23">
        <v>43191</v>
      </c>
      <c r="B150" s="22" t="s">
        <v>39</v>
      </c>
      <c r="C150" s="24">
        <v>10000</v>
      </c>
      <c r="D150" s="24">
        <v>0</v>
      </c>
      <c r="E150" s="24">
        <f>+C150+D150</f>
        <v>10000</v>
      </c>
      <c r="F150" s="22" t="s">
        <v>22</v>
      </c>
      <c r="G150" s="22" t="s">
        <v>19</v>
      </c>
      <c r="H150" s="22" t="s">
        <v>10</v>
      </c>
      <c r="I150" s="22" t="s">
        <v>16</v>
      </c>
      <c r="J150" s="25">
        <v>43220</v>
      </c>
    </row>
    <row r="151" spans="1:10" s="22" customFormat="1" x14ac:dyDescent="0.25">
      <c r="A151" s="23">
        <v>43191</v>
      </c>
      <c r="B151" s="22" t="s">
        <v>44</v>
      </c>
      <c r="C151" s="24">
        <v>7500</v>
      </c>
      <c r="D151" s="24">
        <v>0</v>
      </c>
      <c r="E151" s="24">
        <f>+C151+D151</f>
        <v>7500</v>
      </c>
      <c r="F151" s="22" t="s">
        <v>22</v>
      </c>
      <c r="G151" s="22" t="s">
        <v>20</v>
      </c>
      <c r="H151" s="22" t="s">
        <v>10</v>
      </c>
      <c r="I151" s="22" t="s">
        <v>16</v>
      </c>
      <c r="J151" s="25">
        <v>43220</v>
      </c>
    </row>
    <row r="152" spans="1:10" s="22" customFormat="1" x14ac:dyDescent="0.25">
      <c r="A152" s="23">
        <v>43191</v>
      </c>
      <c r="B152" s="22" t="s">
        <v>36</v>
      </c>
      <c r="C152" s="24">
        <v>7500</v>
      </c>
      <c r="D152" s="24">
        <v>0</v>
      </c>
      <c r="E152" s="24">
        <f>+C152+D152</f>
        <v>7500</v>
      </c>
      <c r="F152" s="22" t="s">
        <v>22</v>
      </c>
      <c r="G152" s="22" t="s">
        <v>21</v>
      </c>
      <c r="H152" s="22" t="s">
        <v>10</v>
      </c>
      <c r="I152" s="22" t="s">
        <v>16</v>
      </c>
      <c r="J152" s="25">
        <v>43220</v>
      </c>
    </row>
    <row r="153" spans="1:10" s="22" customFormat="1" x14ac:dyDescent="0.25">
      <c r="A153" s="23">
        <v>43191</v>
      </c>
      <c r="B153" s="22" t="s">
        <v>40</v>
      </c>
      <c r="C153" s="24">
        <v>5000</v>
      </c>
      <c r="D153" s="24">
        <v>0</v>
      </c>
      <c r="E153" s="24">
        <f>+C153+D153</f>
        <v>5000</v>
      </c>
      <c r="F153" s="22" t="s">
        <v>22</v>
      </c>
      <c r="G153" s="22" t="s">
        <v>19</v>
      </c>
      <c r="H153" s="22" t="s">
        <v>10</v>
      </c>
      <c r="I153" s="22" t="s">
        <v>16</v>
      </c>
      <c r="J153" s="25">
        <v>43220</v>
      </c>
    </row>
    <row r="154" spans="1:10" x14ac:dyDescent="0.25">
      <c r="A154" s="23">
        <v>43191</v>
      </c>
      <c r="B154" s="22" t="s">
        <v>41</v>
      </c>
      <c r="C154" s="24">
        <v>4500</v>
      </c>
      <c r="D154" s="24">
        <v>0</v>
      </c>
      <c r="E154" s="24">
        <f>+C154+D154</f>
        <v>4500</v>
      </c>
      <c r="F154" s="22" t="s">
        <v>22</v>
      </c>
      <c r="G154" s="22" t="s">
        <v>19</v>
      </c>
      <c r="H154" s="22" t="s">
        <v>10</v>
      </c>
      <c r="I154" s="22" t="s">
        <v>16</v>
      </c>
      <c r="J154" s="25">
        <v>43220</v>
      </c>
    </row>
    <row r="155" spans="1:10" hidden="1" x14ac:dyDescent="0.25">
      <c r="A155" s="23">
        <v>43191</v>
      </c>
      <c r="B155" s="22" t="s">
        <v>54</v>
      </c>
      <c r="C155" s="3">
        <v>90000</v>
      </c>
      <c r="D155" s="3">
        <v>0</v>
      </c>
      <c r="E155" s="3">
        <f>+C155+D155</f>
        <v>90000</v>
      </c>
      <c r="F155" s="22" t="s">
        <v>6</v>
      </c>
      <c r="G155" s="22" t="s">
        <v>55</v>
      </c>
      <c r="H155" s="22" t="s">
        <v>12</v>
      </c>
      <c r="I155" s="22" t="s">
        <v>17</v>
      </c>
      <c r="J155" s="25">
        <v>43222</v>
      </c>
    </row>
    <row r="156" spans="1:10" hidden="1" x14ac:dyDescent="0.25">
      <c r="A156" s="23">
        <v>43221</v>
      </c>
      <c r="B156" s="22" t="s">
        <v>97</v>
      </c>
      <c r="C156" s="3">
        <v>2117</v>
      </c>
      <c r="D156" s="3">
        <v>0</v>
      </c>
      <c r="E156" s="3">
        <f>+C156+D156</f>
        <v>2117</v>
      </c>
      <c r="F156" s="22" t="s">
        <v>6</v>
      </c>
      <c r="G156" s="22" t="s">
        <v>11</v>
      </c>
      <c r="H156" s="22" t="s">
        <v>12</v>
      </c>
      <c r="I156" s="22" t="s">
        <v>17</v>
      </c>
      <c r="J156" s="25">
        <v>43222</v>
      </c>
    </row>
    <row r="157" spans="1:10" hidden="1" x14ac:dyDescent="0.25">
      <c r="A157" s="23">
        <v>43191</v>
      </c>
      <c r="B157" s="36" t="s">
        <v>71</v>
      </c>
      <c r="C157" s="3">
        <v>1293.0999999999999</v>
      </c>
      <c r="D157" s="3">
        <f>+GASTOS[[#This Row],[monto]]*0.16</f>
        <v>206.89599999999999</v>
      </c>
      <c r="E157" s="3">
        <f>+C157+D157</f>
        <v>1499.9959999999999</v>
      </c>
      <c r="F157" s="22" t="s">
        <v>6</v>
      </c>
      <c r="G157" s="22" t="s">
        <v>65</v>
      </c>
      <c r="H157" s="22" t="s">
        <v>12</v>
      </c>
      <c r="I157" s="22" t="s">
        <v>16</v>
      </c>
      <c r="J157" s="25">
        <v>43224</v>
      </c>
    </row>
    <row r="158" spans="1:10" x14ac:dyDescent="0.25">
      <c r="A158" s="23">
        <v>43191</v>
      </c>
      <c r="B158" s="32" t="s">
        <v>35</v>
      </c>
      <c r="C158" s="24">
        <v>5815.6</v>
      </c>
      <c r="D158" s="24">
        <v>0</v>
      </c>
      <c r="E158" s="24">
        <f>+C158+D158</f>
        <v>5815.6</v>
      </c>
      <c r="F158" s="22" t="s">
        <v>22</v>
      </c>
      <c r="G158" s="22" t="s">
        <v>21</v>
      </c>
      <c r="H158" s="22" t="s">
        <v>10</v>
      </c>
      <c r="I158" s="22" t="s">
        <v>16</v>
      </c>
      <c r="J158" s="25">
        <v>43220</v>
      </c>
    </row>
    <row r="159" spans="1:10" hidden="1" x14ac:dyDescent="0.25">
      <c r="A159" s="23">
        <v>43221</v>
      </c>
      <c r="B159" s="32" t="s">
        <v>8</v>
      </c>
      <c r="C159" s="34">
        <v>3000</v>
      </c>
      <c r="D159" s="34">
        <v>0</v>
      </c>
      <c r="E159" s="34">
        <f>+C159+D159</f>
        <v>3000</v>
      </c>
      <c r="F159" s="32" t="s">
        <v>6</v>
      </c>
      <c r="G159" s="32" t="s">
        <v>11</v>
      </c>
      <c r="H159" s="32" t="s">
        <v>10</v>
      </c>
      <c r="I159" s="32" t="s">
        <v>16</v>
      </c>
      <c r="J159" s="35">
        <v>43224</v>
      </c>
    </row>
    <row r="160" spans="1:10" hidden="1" x14ac:dyDescent="0.25">
      <c r="A160" s="33">
        <v>43221</v>
      </c>
      <c r="B160" s="32" t="s">
        <v>13</v>
      </c>
      <c r="C160" s="34">
        <v>600</v>
      </c>
      <c r="D160" s="34"/>
      <c r="E160" s="34">
        <f>+C160+D160</f>
        <v>600</v>
      </c>
      <c r="F160" s="32" t="s">
        <v>6</v>
      </c>
      <c r="G160" s="32" t="s">
        <v>14</v>
      </c>
      <c r="H160" s="32" t="s">
        <v>12</v>
      </c>
      <c r="I160" s="32" t="s">
        <v>17</v>
      </c>
      <c r="J160" s="35">
        <v>43224</v>
      </c>
    </row>
    <row r="161" spans="1:10" hidden="1" x14ac:dyDescent="0.25">
      <c r="A161" s="33">
        <v>43221</v>
      </c>
      <c r="B161" s="32" t="s">
        <v>8</v>
      </c>
      <c r="C161" s="34">
        <v>6900</v>
      </c>
      <c r="D161" s="34">
        <v>0</v>
      </c>
      <c r="E161" s="34">
        <f>+C161+D161</f>
        <v>6900</v>
      </c>
      <c r="F161" s="32" t="s">
        <v>6</v>
      </c>
      <c r="G161" s="32" t="s">
        <v>11</v>
      </c>
      <c r="H161" s="32" t="s">
        <v>12</v>
      </c>
      <c r="I161" s="32" t="s">
        <v>17</v>
      </c>
      <c r="J161" s="35">
        <v>43224</v>
      </c>
    </row>
    <row r="162" spans="1:10" hidden="1" x14ac:dyDescent="0.25">
      <c r="A162" s="33">
        <v>43221</v>
      </c>
      <c r="B162" s="32" t="s">
        <v>47</v>
      </c>
      <c r="C162" s="34">
        <v>605.64</v>
      </c>
      <c r="D162" s="34">
        <v>94.360000000000014</v>
      </c>
      <c r="E162" s="34">
        <f>+C162+D162</f>
        <v>700</v>
      </c>
      <c r="F162" s="32" t="s">
        <v>6</v>
      </c>
      <c r="G162" s="32" t="s">
        <v>11</v>
      </c>
      <c r="H162" s="32" t="s">
        <v>10</v>
      </c>
      <c r="I162" s="32" t="s">
        <v>16</v>
      </c>
      <c r="J162" s="35">
        <v>43224</v>
      </c>
    </row>
    <row r="163" spans="1:10" hidden="1" x14ac:dyDescent="0.25">
      <c r="A163" s="33">
        <v>43221</v>
      </c>
      <c r="B163" s="32" t="s">
        <v>18</v>
      </c>
      <c r="C163" s="34">
        <v>2800</v>
      </c>
      <c r="D163" s="34">
        <v>0</v>
      </c>
      <c r="E163" s="34">
        <f>+C163+D163</f>
        <v>2800</v>
      </c>
      <c r="F163" s="32" t="s">
        <v>6</v>
      </c>
      <c r="G163" s="32" t="s">
        <v>19</v>
      </c>
      <c r="H163" s="32" t="s">
        <v>12</v>
      </c>
      <c r="I163" s="32" t="s">
        <v>16</v>
      </c>
      <c r="J163" s="35">
        <v>43225</v>
      </c>
    </row>
    <row r="164" spans="1:10" hidden="1" x14ac:dyDescent="0.25">
      <c r="A164" s="33">
        <v>43221</v>
      </c>
      <c r="B164" s="32" t="s">
        <v>18</v>
      </c>
      <c r="C164" s="34">
        <v>7200</v>
      </c>
      <c r="D164" s="34">
        <v>0</v>
      </c>
      <c r="E164" s="34">
        <f>+C164+D164</f>
        <v>7200</v>
      </c>
      <c r="F164" s="32" t="s">
        <v>6</v>
      </c>
      <c r="G164" s="32" t="s">
        <v>19</v>
      </c>
      <c r="H164" s="32" t="s">
        <v>12</v>
      </c>
      <c r="I164" s="32" t="s">
        <v>17</v>
      </c>
      <c r="J164" s="35">
        <v>43225</v>
      </c>
    </row>
    <row r="165" spans="1:10" hidden="1" x14ac:dyDescent="0.25">
      <c r="A165" s="23"/>
      <c r="B165" s="22"/>
      <c r="C165" s="3"/>
      <c r="D165" s="3"/>
      <c r="E165" s="3">
        <f>+C165+D165</f>
        <v>0</v>
      </c>
      <c r="F165" s="22"/>
      <c r="G165" s="22"/>
      <c r="H165" s="22"/>
      <c r="I165" s="22"/>
      <c r="J165" s="25"/>
    </row>
    <row r="166" spans="1:10" x14ac:dyDescent="0.25">
      <c r="A166" s="33">
        <v>43191</v>
      </c>
      <c r="B166" s="32" t="s">
        <v>42</v>
      </c>
      <c r="C166" s="24">
        <v>20000</v>
      </c>
      <c r="D166" s="24">
        <v>0</v>
      </c>
      <c r="E166" s="24">
        <f>+C166+D166</f>
        <v>20000</v>
      </c>
      <c r="F166" s="32" t="s">
        <v>22</v>
      </c>
      <c r="G166" s="32" t="s">
        <v>7</v>
      </c>
      <c r="H166" s="32" t="s">
        <v>10</v>
      </c>
      <c r="I166" s="32" t="s">
        <v>16</v>
      </c>
      <c r="J166" s="35">
        <v>43220</v>
      </c>
    </row>
    <row r="167" spans="1:10" x14ac:dyDescent="0.25">
      <c r="A167" s="33">
        <v>43191</v>
      </c>
      <c r="B167" s="32" t="s">
        <v>108</v>
      </c>
      <c r="C167" s="3">
        <v>154</v>
      </c>
      <c r="D167" s="3">
        <v>0</v>
      </c>
      <c r="E167" s="3">
        <f>+C167+D167</f>
        <v>154</v>
      </c>
      <c r="F167" s="32" t="s">
        <v>22</v>
      </c>
      <c r="G167" s="32" t="s">
        <v>107</v>
      </c>
      <c r="H167" s="32" t="s">
        <v>109</v>
      </c>
      <c r="I167" s="32" t="s">
        <v>17</v>
      </c>
      <c r="J167" s="35">
        <v>43220</v>
      </c>
    </row>
    <row r="168" spans="1:10" x14ac:dyDescent="0.25">
      <c r="A168" s="33">
        <v>43191</v>
      </c>
      <c r="B168" s="32" t="s">
        <v>43</v>
      </c>
      <c r="C168" s="24">
        <v>9443.2000000000007</v>
      </c>
      <c r="D168" s="24">
        <v>0</v>
      </c>
      <c r="E168" s="24">
        <f>+C168+D168</f>
        <v>9443.2000000000007</v>
      </c>
      <c r="F168" s="32" t="s">
        <v>22</v>
      </c>
      <c r="G168" s="32" t="s">
        <v>20</v>
      </c>
      <c r="H168" s="32" t="s">
        <v>10</v>
      </c>
      <c r="I168" s="32" t="s">
        <v>16</v>
      </c>
      <c r="J168" s="35">
        <v>43220</v>
      </c>
    </row>
    <row r="169" spans="1:10" x14ac:dyDescent="0.25">
      <c r="A169" s="33">
        <v>43191</v>
      </c>
      <c r="B169" s="36" t="s">
        <v>87</v>
      </c>
      <c r="C169" s="3">
        <v>1860</v>
      </c>
      <c r="D169" s="3">
        <v>0</v>
      </c>
      <c r="E169" s="3">
        <f>+C169+D169</f>
        <v>1860</v>
      </c>
      <c r="F169" s="32" t="s">
        <v>22</v>
      </c>
      <c r="G169" s="32" t="s">
        <v>65</v>
      </c>
      <c r="H169" s="32" t="s">
        <v>109</v>
      </c>
      <c r="I169" s="32" t="s">
        <v>16</v>
      </c>
      <c r="J169" s="35">
        <v>43220</v>
      </c>
    </row>
    <row r="170" spans="1:10" hidden="1" x14ac:dyDescent="0.25">
      <c r="A170" s="33"/>
      <c r="B170" s="32"/>
      <c r="C170" s="3"/>
      <c r="D170" s="3"/>
      <c r="E170" s="3">
        <f>+C170+D170</f>
        <v>0</v>
      </c>
      <c r="F170" s="32"/>
      <c r="G170" s="32"/>
      <c r="H170" s="32"/>
      <c r="I170" s="32"/>
      <c r="J170" s="35"/>
    </row>
    <row r="171" spans="1:10" x14ac:dyDescent="0.25">
      <c r="A171" s="33">
        <v>43191</v>
      </c>
      <c r="B171" s="32" t="s">
        <v>106</v>
      </c>
      <c r="C171" s="3">
        <v>3750</v>
      </c>
      <c r="D171" s="3">
        <v>0</v>
      </c>
      <c r="E171" s="3">
        <f>+C171+D171</f>
        <v>3750</v>
      </c>
      <c r="F171" s="32" t="s">
        <v>22</v>
      </c>
      <c r="G171" s="32" t="s">
        <v>7</v>
      </c>
      <c r="H171" s="32" t="s">
        <v>109</v>
      </c>
      <c r="I171" s="32" t="s">
        <v>17</v>
      </c>
      <c r="J171" s="35">
        <v>43220</v>
      </c>
    </row>
    <row r="172" spans="1:10" x14ac:dyDescent="0.25">
      <c r="A172" s="33"/>
      <c r="B172" s="32"/>
      <c r="C172" s="5">
        <f>SUBTOTAL(109,GASTOS[monto])</f>
        <v>372184.29789655172</v>
      </c>
      <c r="D172" s="5">
        <f>SUBTOTAL(109,GASTOS[iva])</f>
        <v>10155.761663448277</v>
      </c>
      <c r="E172" s="5">
        <f>SUBTOTAL(109,GASTOS[total])</f>
        <v>384040.05956000002</v>
      </c>
      <c r="F172" s="32"/>
      <c r="G172" s="32"/>
      <c r="H172" s="32"/>
      <c r="I172" s="32"/>
      <c r="J172" s="35"/>
    </row>
    <row r="173" spans="1:10" ht="24" x14ac:dyDescent="0.4">
      <c r="B173" s="18" t="s">
        <v>114</v>
      </c>
      <c r="E173" s="19">
        <v>181294.53</v>
      </c>
    </row>
  </sheetData>
  <mergeCells count="2">
    <mergeCell ref="A14:J14"/>
    <mergeCell ref="A1:J1"/>
  </mergeCells>
  <hyperlinks>
    <hyperlink ref="B76" r:id="rId1" xr:uid="{5D645189-8781-4995-9C4F-8E94426EC88F}"/>
    <hyperlink ref="B75" r:id="rId2" xr:uid="{1F1A7FF7-48C2-4EA3-BB52-A39A4A3259DB}"/>
    <hyperlink ref="B26" r:id="rId3" xr:uid="{F4AB6E7E-70B7-4A39-8419-036B49274F8F}"/>
    <hyperlink ref="B27" r:id="rId4" xr:uid="{B8510521-F8AA-42CB-A884-2816CC4D4E6F}"/>
    <hyperlink ref="B81" r:id="rId5" xr:uid="{D6EF6205-0F6B-4BDC-A4DF-66131EE2F655}"/>
    <hyperlink ref="B74" r:id="rId6" xr:uid="{1CF371B3-9C89-4084-AE4A-A084563720C6}"/>
    <hyperlink ref="B45" r:id="rId7" display="Reembolso de Gastos Gicela Meneses (Insumos para Hotel One Puebla)" xr:uid="{4E1D1D2B-0A70-4FB4-AEBE-43426C03A4B2}"/>
    <hyperlink ref="B46" r:id="rId8" xr:uid="{EDE91954-1FFC-477D-8C80-A27CD4E331B4}"/>
    <hyperlink ref="B47" r:id="rId9" xr:uid="{BD1C8132-F368-49F9-8BBB-8FDFFB7394C9}"/>
    <hyperlink ref="B48" r:id="rId10" xr:uid="{EC7B3EB1-FD6F-4BE9-9E7B-946C390D542D}"/>
    <hyperlink ref="B44" r:id="rId11" xr:uid="{0D86B666-89AD-4DF1-9C76-66AFD8903955}"/>
    <hyperlink ref="B49" r:id="rId12" xr:uid="{FE7BBEC2-7CA4-4D8C-A289-5365A69F61D8}"/>
    <hyperlink ref="B16" r:id="rId13" xr:uid="{E7CA8775-EA07-407A-A353-B3427CC997D2}"/>
    <hyperlink ref="B21" r:id="rId14" xr:uid="{19E7E9BD-7B03-4A8A-8944-17047F1B73E8}"/>
    <hyperlink ref="B84" r:id="rId15" xr:uid="{A67E09A0-888E-47DE-8007-1A39ABA26FC2}"/>
    <hyperlink ref="B120" r:id="rId16" xr:uid="{89017918-A176-4335-B3AE-4A7A5B606084}"/>
    <hyperlink ref="B116" r:id="rId17" xr:uid="{A869D8AD-EBE7-4FF8-8A57-BC72F122749E}"/>
    <hyperlink ref="B143" r:id="rId18" xr:uid="{277EF768-ABA0-4F20-BF81-FD9A827E3BC9}"/>
    <hyperlink ref="B89" r:id="rId19" display="Zapatas para Proyecto Terreno Colonia el Edén" xr:uid="{1D005AF5-D4F9-417D-BAC6-38B9A52C13D5}"/>
    <hyperlink ref="B90" r:id="rId20" xr:uid="{E2A6246A-9048-42E5-B2A9-53310CE05422}"/>
    <hyperlink ref="B111" r:id="rId21" xr:uid="{0B6BB72D-EF7B-4B97-B2BB-9758CC592F1F}"/>
    <hyperlink ref="B112" r:id="rId22" xr:uid="{35EF37B7-3EF7-41A3-9FBE-C6C7AFC13100}"/>
    <hyperlink ref="B114" r:id="rId23" xr:uid="{94E87250-D430-4E98-A2BD-9DF6E48FB50C}"/>
    <hyperlink ref="B157" r:id="rId24" xr:uid="{D0658BC2-68AE-48DF-89B2-3B95951CAA1A}"/>
    <hyperlink ref="B169" r:id="rId25" xr:uid="{6907D7D3-FEB1-4C2F-92E9-0E2931652274}"/>
    <hyperlink ref="B113" r:id="rId26" xr:uid="{99092314-A3DD-4EEE-8723-1B0F535080CC}"/>
    <hyperlink ref="B115" r:id="rId27" xr:uid="{E26AE5DF-9611-4A1F-BCAD-14BEA51DC820}"/>
    <hyperlink ref="B118" r:id="rId28" xr:uid="{370FDBB7-586C-430C-B746-7FDB5CD14A86}"/>
    <hyperlink ref="B119" r:id="rId29" xr:uid="{E3C6678D-34A2-4994-A27A-2907C84003C8}"/>
    <hyperlink ref="B127" r:id="rId30" xr:uid="{53570607-FFF6-496C-8C35-AA23C5954963}"/>
    <hyperlink ref="B126" r:id="rId31" xr:uid="{A8010603-4567-4C22-803D-B92BB6F72BCF}"/>
    <hyperlink ref="B137" r:id="rId32" xr:uid="{6735B969-E376-433E-AF69-08CBA45EC6A2}"/>
  </hyperlinks>
  <pageMargins left="0.7" right="0.7" top="0.75" bottom="0.75" header="0.3" footer="0.3"/>
  <pageSetup orientation="portrait" r:id="rId33"/>
  <tableParts count="2">
    <tablePart r:id="rId34"/>
    <tablePart r:id="rId3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DETALLE DE 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2018-04-20T16:43:28Z</cp:lastPrinted>
  <dcterms:created xsi:type="dcterms:W3CDTF">2018-04-03T17:02:57Z</dcterms:created>
  <dcterms:modified xsi:type="dcterms:W3CDTF">2018-05-02T16:53:02Z</dcterms:modified>
</cp:coreProperties>
</file>