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Arq. Arturo Reyes\TECHDEBA SA DE CV\EJERCICIO FISCAL 2018\INFORMACIÓN FINANCIERA 2018\"/>
    </mc:Choice>
  </mc:AlternateContent>
  <xr:revisionPtr revIDLastSave="0" documentId="8_{B267D804-9B10-47A8-BEB7-EAA116B9781E}" xr6:coauthVersionLast="32" xr6:coauthVersionMax="32" xr10:uidLastSave="{00000000-0000-0000-0000-000000000000}"/>
  <bookViews>
    <workbookView xWindow="0" yWindow="0" windowWidth="24000" windowHeight="9525" xr2:uid="{2A797C6A-9EA2-4D79-B046-A880728E988A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0" i="1" l="1"/>
  <c r="E209" i="1"/>
  <c r="E208" i="1"/>
  <c r="E207" i="1"/>
  <c r="E206" i="1"/>
  <c r="E205" i="1"/>
  <c r="E204" i="1"/>
  <c r="E203" i="1"/>
  <c r="E202" i="1"/>
  <c r="C201" i="1"/>
  <c r="E201" i="1" s="1"/>
  <c r="E200" i="1"/>
  <c r="D193" i="1"/>
  <c r="E193" i="1" s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C179" i="1"/>
  <c r="E179" i="1" s="1"/>
  <c r="C178" i="1"/>
  <c r="E178" i="1" s="1"/>
  <c r="C177" i="1"/>
  <c r="D174" i="1"/>
  <c r="E174" i="1" s="1"/>
  <c r="D173" i="1"/>
  <c r="E173" i="1" s="1"/>
  <c r="D172" i="1"/>
  <c r="E172" i="1" s="1"/>
  <c r="C171" i="1"/>
  <c r="E171" i="1" s="1"/>
  <c r="E170" i="1"/>
  <c r="E169" i="1"/>
  <c r="E168" i="1"/>
  <c r="E167" i="1"/>
  <c r="E166" i="1"/>
  <c r="E165" i="1"/>
  <c r="C164" i="1"/>
  <c r="D164" i="1" s="1"/>
  <c r="E163" i="1"/>
  <c r="E162" i="1"/>
  <c r="D161" i="1"/>
  <c r="E161" i="1" s="1"/>
  <c r="D160" i="1"/>
  <c r="E160" i="1" s="1"/>
  <c r="C159" i="1"/>
  <c r="D159" i="1" s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C136" i="1"/>
  <c r="E136" i="1" s="1"/>
  <c r="C135" i="1"/>
  <c r="E135" i="1" s="1"/>
  <c r="E134" i="1"/>
  <c r="C133" i="1"/>
  <c r="E133" i="1" s="1"/>
  <c r="E132" i="1"/>
  <c r="E131" i="1"/>
  <c r="D130" i="1"/>
  <c r="E130" i="1" s="1"/>
  <c r="E129" i="1"/>
  <c r="E128" i="1"/>
  <c r="E127" i="1"/>
  <c r="E126" i="1"/>
  <c r="E125" i="1"/>
  <c r="D124" i="1"/>
  <c r="E124" i="1" s="1"/>
  <c r="E123" i="1"/>
  <c r="E121" i="1"/>
  <c r="E120" i="1"/>
  <c r="C119" i="1"/>
  <c r="E119" i="1" s="1"/>
  <c r="E118" i="1"/>
  <c r="D117" i="1"/>
  <c r="E117" i="1" s="1"/>
  <c r="E116" i="1"/>
  <c r="E115" i="1"/>
  <c r="C114" i="1"/>
  <c r="D114" i="1" s="1"/>
  <c r="E114" i="1" s="1"/>
  <c r="D113" i="1"/>
  <c r="E113" i="1" s="1"/>
  <c r="E112" i="1"/>
  <c r="E111" i="1"/>
  <c r="E110" i="1"/>
  <c r="C109" i="1"/>
  <c r="D108" i="1"/>
  <c r="E108" i="1" s="1"/>
  <c r="D107" i="1"/>
  <c r="E107" i="1" s="1"/>
  <c r="E106" i="1"/>
  <c r="E105" i="1"/>
  <c r="D104" i="1"/>
  <c r="E104" i="1" s="1"/>
  <c r="E103" i="1"/>
  <c r="D102" i="1"/>
  <c r="E102" i="1" s="1"/>
  <c r="E101" i="1"/>
  <c r="D100" i="1"/>
  <c r="E100" i="1" s="1"/>
  <c r="E99" i="1"/>
  <c r="D98" i="1"/>
  <c r="E98" i="1" s="1"/>
  <c r="C97" i="1"/>
  <c r="E97" i="1" s="1"/>
  <c r="E96" i="1"/>
  <c r="E95" i="1"/>
  <c r="E94" i="1"/>
  <c r="D93" i="1"/>
  <c r="E93" i="1" s="1"/>
  <c r="E92" i="1"/>
  <c r="E91" i="1"/>
  <c r="E90" i="1"/>
  <c r="E89" i="1"/>
  <c r="E88" i="1"/>
  <c r="E87" i="1"/>
  <c r="E86" i="1"/>
  <c r="E85" i="1"/>
  <c r="E84" i="1"/>
  <c r="E83" i="1"/>
  <c r="E82" i="1"/>
  <c r="E81" i="1"/>
  <c r="C80" i="1"/>
  <c r="E80" i="1" s="1"/>
  <c r="D79" i="1"/>
  <c r="E79" i="1" s="1"/>
  <c r="D78" i="1"/>
  <c r="E78" i="1" s="1"/>
  <c r="D77" i="1"/>
  <c r="E77" i="1" s="1"/>
  <c r="C76" i="1"/>
  <c r="D76" i="1" s="1"/>
  <c r="D75" i="1"/>
  <c r="E75" i="1" s="1"/>
  <c r="C74" i="1"/>
  <c r="E74" i="1" s="1"/>
  <c r="C73" i="1"/>
  <c r="D73" i="1" s="1"/>
  <c r="C72" i="1"/>
  <c r="E72" i="1" s="1"/>
  <c r="E71" i="1"/>
  <c r="E70" i="1"/>
  <c r="E69" i="1"/>
  <c r="E68" i="1"/>
  <c r="E67" i="1"/>
  <c r="E66" i="1"/>
  <c r="D65" i="1"/>
  <c r="E65" i="1" s="1"/>
  <c r="E64" i="1"/>
  <c r="D63" i="1"/>
  <c r="E63" i="1" s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C46" i="1"/>
  <c r="E46" i="1" s="1"/>
  <c r="E45" i="1"/>
  <c r="D44" i="1"/>
  <c r="E44" i="1" s="1"/>
  <c r="E43" i="1"/>
  <c r="E42" i="1"/>
  <c r="E41" i="1"/>
  <c r="E40" i="1"/>
  <c r="E39" i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C17" i="1"/>
  <c r="E17" i="1" s="1"/>
  <c r="D16" i="1"/>
  <c r="E16" i="1" s="1"/>
  <c r="D15" i="1"/>
  <c r="E15" i="1" s="1"/>
  <c r="E14" i="1"/>
  <c r="E13" i="1"/>
  <c r="E12" i="1"/>
  <c r="E11" i="1"/>
  <c r="D10" i="1"/>
  <c r="E10" i="1" s="1"/>
  <c r="E9" i="1"/>
  <c r="E8" i="1"/>
  <c r="E7" i="1"/>
  <c r="E6" i="1"/>
  <c r="D5" i="1"/>
  <c r="E5" i="1" s="1"/>
  <c r="D109" i="1" l="1"/>
  <c r="E109" i="1" s="1"/>
  <c r="E76" i="1"/>
  <c r="E159" i="1"/>
  <c r="E73" i="1"/>
  <c r="E164" i="1"/>
  <c r="D177" i="1"/>
  <c r="E177" i="1" s="1"/>
  <c r="C213" i="1"/>
  <c r="D213" i="1"/>
  <c r="E213" i="1" l="1"/>
</calcChain>
</file>

<file path=xl/sharedStrings.xml><?xml version="1.0" encoding="utf-8"?>
<sst xmlns="http://schemas.openxmlformats.org/spreadsheetml/2006/main" count="1052" uniqueCount="102">
  <si>
    <t>GASTOS Y EGRESOS EN GENERAL DE 2018</t>
  </si>
  <si>
    <t>periodo</t>
  </si>
  <si>
    <t>Descripción/Conceptos</t>
  </si>
  <si>
    <t>monto</t>
  </si>
  <si>
    <t>iva</t>
  </si>
  <si>
    <t>total</t>
  </si>
  <si>
    <t>estatus</t>
  </si>
  <si>
    <t>centro de costos</t>
  </si>
  <si>
    <t>método de pago</t>
  </si>
  <si>
    <t>Criterio de Gasto</t>
  </si>
  <si>
    <t>límite de pago</t>
  </si>
  <si>
    <t>Playeras Bordadas para personal de equipamiento</t>
  </si>
  <si>
    <t>PAGADO</t>
  </si>
  <si>
    <t>Coordinación y Equipamiento</t>
  </si>
  <si>
    <t>Transferencia</t>
  </si>
  <si>
    <t>Deducible</t>
  </si>
  <si>
    <t>Vales de Gasolina</t>
  </si>
  <si>
    <t>Despacho Arquitectura</t>
  </si>
  <si>
    <t>Nómina Trabajadores de Obra</t>
  </si>
  <si>
    <t>Efectivo</t>
  </si>
  <si>
    <t>No Deducible</t>
  </si>
  <si>
    <t>Nómina Limpieza Oficina</t>
  </si>
  <si>
    <t>Oficina</t>
  </si>
  <si>
    <t>Material para Maniobras de Equipamiento Hotel One Periférico</t>
  </si>
  <si>
    <t>Reembolso de Gastos Gicela Meneses (Papelería y Oficina)</t>
  </si>
  <si>
    <t>Reembolso de Gastos Gicela Meneses (Accesorios de Computación)</t>
  </si>
  <si>
    <t>Nómina y Honorarios Arq. Daniel Ramírez</t>
  </si>
  <si>
    <t>Nómina Ricardo Marquez Ortiz</t>
  </si>
  <si>
    <t>Nómina Miguel Angel Romero</t>
  </si>
  <si>
    <t>Nómina Karla Selene Gámez</t>
  </si>
  <si>
    <t>Equipamiento Hotelero</t>
  </si>
  <si>
    <t>Nómina Jazmin Silva Pérez (Complemento)</t>
  </si>
  <si>
    <t>Administración</t>
  </si>
  <si>
    <t>Nómina Jazmin Silva Pérez</t>
  </si>
  <si>
    <t>Nómina Gicela Meneses Avelino</t>
  </si>
  <si>
    <t>Nómina Gerardo Anica</t>
  </si>
  <si>
    <t>Nómina Gabriela Ramírez Pérez</t>
  </si>
  <si>
    <t>Nómina Director General Arturo Reyes</t>
  </si>
  <si>
    <t>Dirección General</t>
  </si>
  <si>
    <t>Nómina CP Iván Mosqueda</t>
  </si>
  <si>
    <t>Reembolso de Gastos Gicela Meneses (Insumos para Hotel One Periférico)</t>
  </si>
  <si>
    <t>Reembolso de Gastos Gaby Ramírez (Accesorios de Computación)</t>
  </si>
  <si>
    <t>Agua de Garrafón para Oficina</t>
  </si>
  <si>
    <t>Servicio Herrería (Rejilla de herrería)</t>
  </si>
  <si>
    <t>Obra Paseo de los Palmares</t>
  </si>
  <si>
    <t>Servicio Herrería (Anticipo Asador)</t>
  </si>
  <si>
    <t>Nómina Magdalena Girón</t>
  </si>
  <si>
    <t>Servicio Asesoría Desarrollo Organizacional</t>
  </si>
  <si>
    <t>Reembolso Gastos Arq. Daniel (Insumos para obra)</t>
  </si>
  <si>
    <t>Reembolso de Gastos Jaime Hernández (Insumos Obra Palmares)</t>
  </si>
  <si>
    <t>Reembolso de Gastos a Gicela Meneses (playeras personal equipamiento)</t>
  </si>
  <si>
    <t>Nómina Limpieza Oficina (adelanto a descontar semanalmente)</t>
  </si>
  <si>
    <t>Gas LP casa renta de Puebla</t>
  </si>
  <si>
    <t>Nómina Equipamiento Hotel One Puebla</t>
  </si>
  <si>
    <t>Material para Obra las Reynas</t>
  </si>
  <si>
    <t>Luz Eléctrica Oficina Altamira</t>
  </si>
  <si>
    <t>Servicio de Diseño Gráfico</t>
  </si>
  <si>
    <t>Anuncio Periódico Venta de Casa las Reynas</t>
  </si>
  <si>
    <t>Retiro de Escombro Terreno Colonia el Edén</t>
  </si>
  <si>
    <t>Gastos Generales</t>
  </si>
  <si>
    <t>Hora Maquinaria escombro para Proyecto Terreno Colonia el Edén</t>
  </si>
  <si>
    <t>Materiales para Proyecto Terreno Colonia el Edén</t>
  </si>
  <si>
    <t>Focos Sanitario Oficina Administrativa</t>
  </si>
  <si>
    <t>Comisiones Bancarias Paquete Pyme</t>
  </si>
  <si>
    <t>Materiales Diversos Terreno Colonia el Edén</t>
  </si>
  <si>
    <t>Pago Finiquito Tablaroca Trebol Park Mty</t>
  </si>
  <si>
    <t>Proyecto Trebol Park</t>
  </si>
  <si>
    <t>Seguro Social (Cuotas Obrero Patronales)</t>
  </si>
  <si>
    <t>Varios</t>
  </si>
  <si>
    <t>Material Obra Terreno el Edén</t>
  </si>
  <si>
    <t>Pago Asador Casa Paseo de los Palmares</t>
  </si>
  <si>
    <t>Reembolso Compra Herramienta para Obra</t>
  </si>
  <si>
    <t>Renta Camioneta Honda HRV Epic</t>
  </si>
  <si>
    <t>Reembolso Material y Herramienta en General</t>
  </si>
  <si>
    <t>Reembolso de Combustible Arq. Daniel viajes obras Salamanca</t>
  </si>
  <si>
    <t>Papelería Oficina Reembolso</t>
  </si>
  <si>
    <t>Material para Obra Terreno el Edén (Tabique)</t>
  </si>
  <si>
    <t>Gastos Varios Material Obra en Terreno el Edén</t>
  </si>
  <si>
    <t>Uso de agua para Obra en Terreno el Edén</t>
  </si>
  <si>
    <t>Materiales Diversos Terreno Colonia el Edén (Tabique)</t>
  </si>
  <si>
    <t>Materiales Diversos Terreno Colonia el Edén Varios</t>
  </si>
  <si>
    <t>Efectivo/Complemento Banco</t>
  </si>
  <si>
    <t>CMAPAS Techdeba (Pagado por Contador y Reembolsado)</t>
  </si>
  <si>
    <t>CMAPAS Depto Arquitecto Arturo (Pagado por Contador y Reembolsado)</t>
  </si>
  <si>
    <t>Depto Arturo</t>
  </si>
  <si>
    <t>Regularización ante Presidencia Proyecto Casa las Reynas</t>
  </si>
  <si>
    <t>CMAPAS Casa las Reynas</t>
  </si>
  <si>
    <t>Finiquito Jazmin Silva Pérez (Acuerdo realizado con Recursos Humanos)</t>
  </si>
  <si>
    <t>CMAPAS Casa las Reynas (Pagado por Contador y Reembolsado)</t>
  </si>
  <si>
    <t>Reembolso de Gastos Arq. Arturo Reyes Posada</t>
  </si>
  <si>
    <t>Recibo AT&amp;T</t>
  </si>
  <si>
    <t>Reembolso Gastos Caja Chica</t>
  </si>
  <si>
    <t>Gastos de Viaje Hotel One Puebla Periférico</t>
  </si>
  <si>
    <t>Pago por un Tercero Licencia Docusign</t>
  </si>
  <si>
    <t>pendiente de pago</t>
  </si>
  <si>
    <t>Pago de Préstamo a Depise</t>
  </si>
  <si>
    <t>Recido Telefónico</t>
  </si>
  <si>
    <t>Proyecto Aire Acondicionado Hotel One Tapachula Chiapas</t>
  </si>
  <si>
    <t>Proyecto One Tapachula</t>
  </si>
  <si>
    <t>Proyecto Hidraulica y Sanitaria Hotel One Tapachula Chiapas</t>
  </si>
  <si>
    <t>Reembolso de Gastos Gicela</t>
  </si>
  <si>
    <t>SALDO DISPONIBLE AL 11/05/2018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</si>
</sst>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Franklin Gothic Demi Cond"/>
      <family val="2"/>
    </font>
    <font>
      <u/>
      <sz val="11"/>
      <color theme="10"/>
      <name val="Franklin Gothic Demi Cond"/>
      <family val="2"/>
    </font>
    <font>
      <sz val="16"/>
      <color theme="1"/>
      <name val="Franklin Gothic Demi Con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17" fontId="0" fillId="0" borderId="0" xfId="0" applyNumberFormat="1" applyFill="1"/>
    <xf numFmtId="14" fontId="0" fillId="0" borderId="0" xfId="0" applyNumberFormat="1" applyFill="1"/>
    <xf numFmtId="44" fontId="0" fillId="0" borderId="0" xfId="0" applyNumberFormat="1" applyFont="1" applyFill="1"/>
    <xf numFmtId="0" fontId="3" fillId="0" borderId="0" xfId="0" applyFont="1" applyFill="1"/>
    <xf numFmtId="17" fontId="3" fillId="0" borderId="0" xfId="0" applyNumberFormat="1" applyFont="1" applyFill="1"/>
    <xf numFmtId="0" fontId="4" fillId="0" borderId="0" xfId="2" applyFont="1" applyFill="1"/>
    <xf numFmtId="44" fontId="3" fillId="0" borderId="0" xfId="1" applyFont="1" applyFill="1"/>
    <xf numFmtId="14" fontId="3" fillId="0" borderId="0" xfId="0" applyNumberFormat="1" applyFont="1" applyFill="1"/>
    <xf numFmtId="44" fontId="3" fillId="0" borderId="0" xfId="3" applyFont="1" applyFill="1"/>
    <xf numFmtId="44" fontId="3" fillId="0" borderId="0" xfId="4" applyFont="1" applyFill="1"/>
    <xf numFmtId="44" fontId="3" fillId="0" borderId="0" xfId="5" applyFont="1" applyFill="1"/>
    <xf numFmtId="44" fontId="3" fillId="0" borderId="0" xfId="6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44" fontId="5" fillId="0" borderId="0" xfId="1" applyFont="1" applyFill="1" applyAlignment="1"/>
    <xf numFmtId="0" fontId="5" fillId="0" borderId="0" xfId="0" applyFont="1" applyFill="1" applyAlignment="1">
      <alignment horizontal="right"/>
    </xf>
  </cellXfs>
  <cellStyles count="7">
    <cellStyle name="Hipervínculo" xfId="2" builtinId="8"/>
    <cellStyle name="Moneda" xfId="1" builtinId="4"/>
    <cellStyle name="Moneda 2" xfId="3" xr:uid="{AAA666BB-890E-4BFA-9FDC-D400338668B6}"/>
    <cellStyle name="Moneda 2 2 2" xfId="6" xr:uid="{1746AB53-2C68-4AF2-9DE6-37F143453A05}"/>
    <cellStyle name="Moneda 3" xfId="4" xr:uid="{9AD8D46E-D864-4BF7-BA00-6B9CAD9DD406}"/>
    <cellStyle name="Moneda 3 2" xfId="5" xr:uid="{20F96595-2D74-4D8F-9754-BFEC2AD07D30}"/>
    <cellStyle name="Normal" xfId="0" builtinId="0"/>
  </cellStyles>
  <dxfs count="22">
    <dxf>
      <font>
        <strike val="0"/>
        <outline val="0"/>
        <shadow val="0"/>
        <vertAlign val="baseline"/>
        <sz val="11"/>
        <name val="Franklin Gothic Demi Cond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Franklin Gothic Demi Cond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Franklin Gothic Demi Cond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Franklin Gothic Demi Cond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Franklin Gothic Demi Cond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Franklin Gothic Demi Cond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Franklin Gothic Demi Cond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Franklin Gothic Demi Cond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Franklin Gothic Demi Cond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Franklin Gothic Demi Cond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Franklin Gothic Demi Cond"/>
        <family val="2"/>
        <scheme val="none"/>
      </font>
      <numFmt numFmtId="22" formatCode="mmm\-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2" formatCode="mmm\-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ADE7B6-23D2-4CBA-A663-8397FCA46BC2}" name="GASTOS" displayName="GASTOS" ref="A4:J213" totalsRowCount="1" headerRowDxfId="0" dataDxfId="21">
  <autoFilter ref="A4:J212" xr:uid="{92958EBE-1C52-4F13-9E3B-7103CCCAA1EE}"/>
  <sortState ref="A5:J52">
    <sortCondition ref="J194"/>
  </sortState>
  <tableColumns count="10">
    <tableColumn id="1" xr3:uid="{DDCFE3AE-5AF5-48D6-9FFA-AFD990E88296}" name="periodo" dataDxfId="10" totalsRowDxfId="20"/>
    <tableColumn id="2" xr3:uid="{DE8DF74C-EA01-40D0-AA89-8C18B9937AC7}" name="Descripción/Conceptos" dataDxfId="9" totalsRowDxfId="19"/>
    <tableColumn id="3" xr3:uid="{582CC232-36AF-481E-84BC-3FDF8A115C35}" name="monto" totalsRowFunction="sum" dataDxfId="8" totalsRowDxfId="18" dataCellStyle="Moneda"/>
    <tableColumn id="4" xr3:uid="{37F3E019-344F-44ED-9502-6404B09CBEF8}" name="iva" totalsRowFunction="sum" dataDxfId="7" totalsRowDxfId="17" dataCellStyle="Moneda"/>
    <tableColumn id="5" xr3:uid="{A4F0FFD9-8992-4EE9-BFDC-4C49898C003B}" name="total" totalsRowFunction="sum" dataDxfId="6" totalsRowDxfId="16" dataCellStyle="Moneda">
      <calculatedColumnFormula>+C5+D5</calculatedColumnFormula>
    </tableColumn>
    <tableColumn id="6" xr3:uid="{585068AC-DFC7-4907-9541-E4A375172394}" name="estatus" dataDxfId="5" totalsRowDxfId="15"/>
    <tableColumn id="7" xr3:uid="{8511574A-4A80-4FED-B821-CCBC1DA5A55F}" name="centro de costos" dataDxfId="4" totalsRowDxfId="14"/>
    <tableColumn id="8" xr3:uid="{F96DD89B-51C7-4C48-B0B3-D7F2962FB534}" name="método de pago" dataDxfId="3" totalsRowDxfId="13"/>
    <tableColumn id="9" xr3:uid="{4DA469CF-C0B0-44E9-B1EC-25577FF4C658}" name="Criterio de Gasto" dataDxfId="2" totalsRowDxfId="12"/>
    <tableColumn id="10" xr3:uid="{D4228F67-7D38-44F8-9EFD-3847CD8A6C4A}" name="límite de pago" dataDxfId="1" totalsRow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rq.%20Arturo%20Reyes/TECHDEBA%20SA%20DE%20CV/EJERCICIO%20FISCAL%202018/FORMATOS/REEMBOLSOS/20180323-3.xlsx" TargetMode="External"/><Relationship Id="rId13" Type="http://schemas.openxmlformats.org/officeDocument/2006/relationships/hyperlink" Target="../../../../Arq.%20Arturo%20Reyes/TECHDEBA%20SA%20DE%20CV/EJERCICIO%20FISCAL%202018/FORMATOS/REEMBOLSOS/20180301.xlsx" TargetMode="External"/><Relationship Id="rId18" Type="http://schemas.openxmlformats.org/officeDocument/2006/relationships/hyperlink" Target="../../../../Arq.%20Arturo%20Reyes/TECHDEBA%20SA%20DE%20CV/EJERCICIO%20FISCAL%202018/FINIQUITOS/Liquidaci&#243;n%20Jazm&#237;n%20Silva%20P&#233;rez.xlsx" TargetMode="External"/><Relationship Id="rId26" Type="http://schemas.openxmlformats.org/officeDocument/2006/relationships/hyperlink" Target="../../../../Arq.%20Arturo%20Reyes/TECHDEBA%20SA%20DE%20CV/EJERCICIO%20FISCAL%202018/TERRENO%20COLONIA%20EL%20ED&#201;N/REQUISICION%20DE%20COMPRA%2012.xlsx" TargetMode="External"/><Relationship Id="rId3" Type="http://schemas.openxmlformats.org/officeDocument/2006/relationships/hyperlink" Target="../../../../Arq.%20Arturo%20Reyes/TECHDEBA%20SA%20DE%20CV/EJERCICIO%20FISCAL%202018/FORMATOS/REEMBOLSOS/SOLICITUD%20DE%20REEMBOLSO%20NO%201.xlsx" TargetMode="External"/><Relationship Id="rId21" Type="http://schemas.openxmlformats.org/officeDocument/2006/relationships/hyperlink" Target="../../../../Arq.%20Arturo%20Reyes/TECHDEBA%20SA%20DE%20CV/EJERCICIO%20FISCAL%202018/FORMATOS/REQUISICIONES/Copia%20de%20REQ9.XLSX" TargetMode="External"/><Relationship Id="rId34" Type="http://schemas.openxmlformats.org/officeDocument/2006/relationships/hyperlink" Target="../../../../Arq.%20Arturo%20Reyes/TECHDEBA%20SA%20DE%20CV/EJERCICIO%20FISCAL%202018/FORMATOS/REEMBOLSOS/Reembolso%2023%20al%2026%20de%20Abril,%202018.xlsx" TargetMode="External"/><Relationship Id="rId7" Type="http://schemas.openxmlformats.org/officeDocument/2006/relationships/hyperlink" Target="../../../../Arq.%20Arturo%20Reyes/TECHDEBA%20SA%20DE%20CV/EJERCICIO%20FISCAL%202018/FORMATOS/REEMBOLSOS/20180323-4.xlsx" TargetMode="External"/><Relationship Id="rId12" Type="http://schemas.openxmlformats.org/officeDocument/2006/relationships/hyperlink" Target="../../../../Arq.%20Arturo%20Reyes/TECHDEBA%20SA%20DE%20CV/EJERCICIO%20FISCAL%202018/FORMATOS/REEMBOLSOS/REQ1.pdf" TargetMode="External"/><Relationship Id="rId17" Type="http://schemas.openxmlformats.org/officeDocument/2006/relationships/hyperlink" Target="../../../../Arq.%20Arturo%20Reyes/TECHDEBA%20SA%20DE%20CV/EJERCICIO%20FISCAL%202018/IMSS%202018/MARZO%2018/ViewReport.pdf" TargetMode="External"/><Relationship Id="rId25" Type="http://schemas.openxmlformats.org/officeDocument/2006/relationships/hyperlink" Target="../../../../Arq.%20Arturo%20Reyes/TECHDEBA%20SA%20DE%20CV/EJERCICIO%20FISCAL%202017/FIANZA%20SALA%20DE%20VENTAS%20MONTERREY,%20N.L/AUMJ700327MW3_B125_1523998819P.PDF" TargetMode="External"/><Relationship Id="rId33" Type="http://schemas.openxmlformats.org/officeDocument/2006/relationships/hyperlink" Target="../../../../Arq.%20Arturo%20Reyes/TECHDEBA%20SA%20DE%20CV/EJERCICIO%20FISCAL%202018/FORMATOS/REEMBOLSOS/20180425-1.xlsx" TargetMode="External"/><Relationship Id="rId2" Type="http://schemas.openxmlformats.org/officeDocument/2006/relationships/hyperlink" Target="../../../../Arq.%20Arturo%20Reyes/TECHDEBA%20SA%20DE%20CV/EJERCICIO%20FISCAL%202018/FORMATOS/REEMBOLSOS/20180406.xlsx" TargetMode="External"/><Relationship Id="rId16" Type="http://schemas.openxmlformats.org/officeDocument/2006/relationships/hyperlink" Target="../../../../Arq.%20Arturo%20Reyes/TECHDEBA%20SA%20DE%20CV/EJERCICIO%20FISCAL%202018/FORMATOS/REQUISICIONES/REQUISICION%202%20DE%20COMPRA%20MATERIAL%20PARA%20LAS%20REYNAS.xlsx" TargetMode="External"/><Relationship Id="rId20" Type="http://schemas.openxmlformats.org/officeDocument/2006/relationships/hyperlink" Target="../../../../Arq.%20Arturo%20Reyes/TECHDEBA%20SA%20DE%20CV/EJERCICIO%20FISCAL%202018/TERRENO%20COLONIA%20EL%20ED&#201;N/REQUISICION%20DE%20COMPRA%20MATERIALES.xlsx" TargetMode="External"/><Relationship Id="rId29" Type="http://schemas.openxmlformats.org/officeDocument/2006/relationships/hyperlink" Target="../../../../Arq.%20Arturo%20Reyes/TECHDEBA%20SA%20DE%20CV/EJERCICIO%20FISCAL%202018/FORMATOS/REEMBOLSOS/Copia%20de%20R6.xlsx" TargetMode="External"/><Relationship Id="rId1" Type="http://schemas.openxmlformats.org/officeDocument/2006/relationships/hyperlink" Target="../../../../Arq.%20Arturo%20Reyes/TECHDEBA%20SA%20DE%20CV/EJERCICIO%20FISCAL%202018/FORMATOS/REEMBOLSOS/20180323-5.xlsx" TargetMode="External"/><Relationship Id="rId6" Type="http://schemas.openxmlformats.org/officeDocument/2006/relationships/hyperlink" Target="../../../../Arq.%20Arturo%20Reyes/TECHDEBA%20SA%20DE%20CV/EJERCICIO%20FISCAL%202018/FORMATOS/REEMBOLSOS/REM-04.XLSX" TargetMode="External"/><Relationship Id="rId11" Type="http://schemas.openxmlformats.org/officeDocument/2006/relationships/hyperlink" Target="../../../../Arq.%20Arturo%20Reyes/TECHDEBA%20SA%20DE%20CV/EJERCICIO%20FISCAL%202018/FORMATOS/REEMBOLSOS/20180323.xlsx" TargetMode="External"/><Relationship Id="rId24" Type="http://schemas.openxmlformats.org/officeDocument/2006/relationships/hyperlink" Target="../../../../Arq.%20Arturo%20Reyes/TECHDEBA%20SA%20DE%20CV/EJERCICIO%20FISCAL%202017/CASA%20LAS%20REYNAS/Copia%20de%20REQ12.XLSX" TargetMode="External"/><Relationship Id="rId32" Type="http://schemas.openxmlformats.org/officeDocument/2006/relationships/hyperlink" Target="../../../../Arq.%20Arturo%20Reyes/TECHDEBA%20SA%20DE%20CV/EJERCICIO%20FISCAL%202018/FORMATOS/REEMBOLSOS/20180501-1.xlsx" TargetMode="External"/><Relationship Id="rId37" Type="http://schemas.openxmlformats.org/officeDocument/2006/relationships/table" Target="../tables/table1.xml"/><Relationship Id="rId5" Type="http://schemas.openxmlformats.org/officeDocument/2006/relationships/hyperlink" Target="../../../../Arq.%20Arturo%20Reyes/TECHDEBA%20SA%20DE%20CV/EJERCICIO%20FISCAL%202018/FORMATOS/REEMBOLSOS/REEMBOLSO%2020180404.xlsx" TargetMode="External"/><Relationship Id="rId15" Type="http://schemas.openxmlformats.org/officeDocument/2006/relationships/hyperlink" Target="../../../../Arq.%20Arturo%20Reyes/TECHDEBA%20SA%20DE%20CV/EJERCICIO%20FISCAL%202018/FORMATOS/REQUISICIONES/REQUISICION%20DE%20COMPRA%20MATERIAL%20PARA%20LAS%20REYNAS.xlsx" TargetMode="External"/><Relationship Id="rId23" Type="http://schemas.openxmlformats.org/officeDocument/2006/relationships/hyperlink" Target="../../../../Arq.%20Arturo%20Reyes/TECHDEBA%20SA%20DE%20CV/EJERCICIO%20FISCAL%202018/FORMATOS/Copia%20de%20REQ7.XLSX" TargetMode="External"/><Relationship Id="rId28" Type="http://schemas.openxmlformats.org/officeDocument/2006/relationships/hyperlink" Target="../../../../Arq.%20Arturo%20Reyes/TECHDEBA%20SA%20DE%20CV/EJERCICIO%20FISCAL%202018/FORMATOS/REEMBOLSOS/REM-05.XLSX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../../../../Arq.%20Arturo%20Reyes/TECHDEBA%20SA%20DE%20CV/EJERCICIO%20FISCAL%202018/FORMATOS/REEMBOLSOS/20180323-1.xlsx" TargetMode="External"/><Relationship Id="rId19" Type="http://schemas.openxmlformats.org/officeDocument/2006/relationships/hyperlink" Target="../../../../Arq.%20Arturo%20Reyes/TECHDEBA%20SA%20DE%20CV/EJERCICIO%20FISCAL%202018/TERRENO%20COLONIA%20EL%20ED&#201;N/REQUISICION%20DE%20COMPRA%20RETRO.xlsx" TargetMode="External"/><Relationship Id="rId31" Type="http://schemas.openxmlformats.org/officeDocument/2006/relationships/hyperlink" Target="../../../../Arq.%20Arturo%20Reyes/TECHDEBA%20SA%20DE%20CV/EJERCICIO%20FISCAL%202018/FORMATOS/REQ14.XLSX" TargetMode="External"/><Relationship Id="rId4" Type="http://schemas.openxmlformats.org/officeDocument/2006/relationships/hyperlink" Target="../../../../Arq.%20Arturo%20Reyes/TECHDEBA%20SA%20DE%20CV/EJERCICIO%20FISCAL%202018/FORMATOS/REEMBOLSOS/SOLICITUD%20DE%20REEMBOLSO%20NO%202.xlsx" TargetMode="External"/><Relationship Id="rId9" Type="http://schemas.openxmlformats.org/officeDocument/2006/relationships/hyperlink" Target="../../../../Arq.%20Arturo%20Reyes/TECHDEBA%20SA%20DE%20CV/EJERCICIO%20FISCAL%202018/FORMATOS/REEMBOLSOS/20180323-2.xlsx" TargetMode="External"/><Relationship Id="rId14" Type="http://schemas.openxmlformats.org/officeDocument/2006/relationships/hyperlink" Target="../../../../Arq.%20Arturo%20Reyes/TECHDEBA%20SA%20DE%20CV/EJERCICIO%20FISCAL%202018/FORMATOS/REEMBOLSOS/20180302.xlsx" TargetMode="External"/><Relationship Id="rId22" Type="http://schemas.openxmlformats.org/officeDocument/2006/relationships/hyperlink" Target="../../../../Arq.%20Arturo%20Reyes/TECHDEBA%20SA%20DE%20CV/EJERCICIO%20FISCAL%202018/FORMATOS/Copia%20de%20REQ8.XLSX" TargetMode="External"/><Relationship Id="rId27" Type="http://schemas.openxmlformats.org/officeDocument/2006/relationships/hyperlink" Target="../../../../Arq.%20Arturo%20Reyes/TECHDEBA%20SA%20DE%20CV/EJERCICIO%20FISCAL%202018/TERRENO%20COLONIA%20EL%20ED&#201;N/REQUISICION%20DE%20COMPRA%2013.xlsx" TargetMode="External"/><Relationship Id="rId30" Type="http://schemas.openxmlformats.org/officeDocument/2006/relationships/hyperlink" Target="../../../../Arq.%20Arturo%20Reyes/TECHDEBA%20SA%20DE%20CV/EJERCICIO%20FISCAL%202018/FORMATOS/REEMBOLSOS/Copia%20de%20R7.xlsx" TargetMode="External"/><Relationship Id="rId35" Type="http://schemas.openxmlformats.org/officeDocument/2006/relationships/hyperlink" Target="../../../../Arq.%20Arturo%20Reyes/TECHDEBA%20SA%20DE%20CV/EJERCICIO%20FISCAL%202018/FORMATOS/REEMBOLSOS/Reembolso%2002%20de%20Mayo,%20201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079A-D6AD-41E9-BA78-73D685208D0E}">
  <dimension ref="A1:K213"/>
  <sheetViews>
    <sheetView tabSelected="1" workbookViewId="0">
      <selection activeCell="E12" sqref="E12"/>
    </sheetView>
  </sheetViews>
  <sheetFormatPr baseColWidth="10" defaultRowHeight="15" x14ac:dyDescent="0.25"/>
  <cols>
    <col min="1" max="1" width="10.28515625" bestFit="1" customWidth="1"/>
    <col min="2" max="2" width="68" bestFit="1" customWidth="1"/>
    <col min="3" max="3" width="18" bestFit="1" customWidth="1"/>
    <col min="4" max="4" width="11.5703125" bestFit="1" customWidth="1"/>
    <col min="5" max="5" width="14.140625" bestFit="1" customWidth="1"/>
    <col min="6" max="6" width="17.85546875" bestFit="1" customWidth="1"/>
    <col min="7" max="7" width="27.42578125" bestFit="1" customWidth="1"/>
    <col min="8" max="8" width="27.85546875" bestFit="1" customWidth="1"/>
    <col min="9" max="9" width="18.42578125" bestFit="1" customWidth="1"/>
    <col min="10" max="10" width="16" bestFit="1" customWidth="1"/>
  </cols>
  <sheetData>
    <row r="1" spans="1:11" ht="21" x14ac:dyDescent="0.35">
      <c r="B1" s="17" t="s">
        <v>101</v>
      </c>
      <c r="C1" s="16">
        <v>82000</v>
      </c>
      <c r="D1" s="15"/>
      <c r="E1" s="15"/>
      <c r="F1" s="15"/>
      <c r="G1" s="15"/>
      <c r="H1" s="15"/>
      <c r="I1" s="15"/>
      <c r="J1" s="15"/>
      <c r="K1" s="15"/>
    </row>
    <row r="3" spans="1:11" ht="21" x14ac:dyDescent="0.35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14"/>
    </row>
    <row r="4" spans="1:11" ht="15.75" x14ac:dyDescent="0.3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</row>
    <row r="5" spans="1:11" ht="15.75" x14ac:dyDescent="0.3">
      <c r="A5" s="6">
        <v>43160</v>
      </c>
      <c r="B5" s="7" t="s">
        <v>11</v>
      </c>
      <c r="C5" s="8">
        <v>1320</v>
      </c>
      <c r="D5" s="8">
        <f>+GASTOS[[#This Row],[monto]]*0.16</f>
        <v>211.20000000000002</v>
      </c>
      <c r="E5" s="8">
        <f t="shared" ref="E5:E68" si="0">+C5+D5</f>
        <v>1531.2</v>
      </c>
      <c r="F5" s="5" t="s">
        <v>12</v>
      </c>
      <c r="G5" s="5" t="s">
        <v>13</v>
      </c>
      <c r="H5" s="5" t="s">
        <v>14</v>
      </c>
      <c r="I5" s="5" t="s">
        <v>15</v>
      </c>
      <c r="J5" s="9">
        <v>43160</v>
      </c>
    </row>
    <row r="6" spans="1:11" ht="15.75" x14ac:dyDescent="0.3">
      <c r="A6" s="6">
        <v>43160</v>
      </c>
      <c r="B6" s="5" t="s">
        <v>16</v>
      </c>
      <c r="C6" s="8">
        <v>605.64</v>
      </c>
      <c r="D6" s="8">
        <v>94.36</v>
      </c>
      <c r="E6" s="8">
        <f t="shared" si="0"/>
        <v>700</v>
      </c>
      <c r="F6" s="5" t="s">
        <v>12</v>
      </c>
      <c r="G6" s="5" t="s">
        <v>17</v>
      </c>
      <c r="H6" s="5" t="s">
        <v>14</v>
      </c>
      <c r="I6" s="5" t="s">
        <v>15</v>
      </c>
      <c r="J6" s="9">
        <v>43161</v>
      </c>
    </row>
    <row r="7" spans="1:11" ht="15.75" x14ac:dyDescent="0.3">
      <c r="A7" s="6">
        <v>43160</v>
      </c>
      <c r="B7" s="5" t="s">
        <v>18</v>
      </c>
      <c r="C7" s="8">
        <v>3000</v>
      </c>
      <c r="D7" s="8">
        <v>0</v>
      </c>
      <c r="E7" s="8">
        <f t="shared" si="0"/>
        <v>3000</v>
      </c>
      <c r="F7" s="5" t="s">
        <v>12</v>
      </c>
      <c r="G7" s="5" t="s">
        <v>17</v>
      </c>
      <c r="H7" s="5" t="s">
        <v>14</v>
      </c>
      <c r="I7" s="5" t="s">
        <v>15</v>
      </c>
      <c r="J7" s="9">
        <v>43161</v>
      </c>
    </row>
    <row r="8" spans="1:11" ht="15.75" x14ac:dyDescent="0.3">
      <c r="A8" s="6">
        <v>43160</v>
      </c>
      <c r="B8" s="5" t="s">
        <v>18</v>
      </c>
      <c r="C8" s="8">
        <v>6900</v>
      </c>
      <c r="D8" s="8">
        <v>0</v>
      </c>
      <c r="E8" s="8">
        <f t="shared" si="0"/>
        <v>6900</v>
      </c>
      <c r="F8" s="5" t="s">
        <v>12</v>
      </c>
      <c r="G8" s="5" t="s">
        <v>17</v>
      </c>
      <c r="H8" s="5" t="s">
        <v>19</v>
      </c>
      <c r="I8" s="5" t="s">
        <v>20</v>
      </c>
      <c r="J8" s="9">
        <v>43161</v>
      </c>
    </row>
    <row r="9" spans="1:11" ht="15.75" x14ac:dyDescent="0.3">
      <c r="A9" s="6">
        <v>43160</v>
      </c>
      <c r="B9" s="5" t="s">
        <v>21</v>
      </c>
      <c r="C9" s="8">
        <v>700</v>
      </c>
      <c r="D9" s="8">
        <v>0</v>
      </c>
      <c r="E9" s="8">
        <f t="shared" si="0"/>
        <v>700</v>
      </c>
      <c r="F9" s="5" t="s">
        <v>12</v>
      </c>
      <c r="G9" s="5" t="s">
        <v>22</v>
      </c>
      <c r="H9" s="5" t="s">
        <v>19</v>
      </c>
      <c r="I9" s="5" t="s">
        <v>20</v>
      </c>
      <c r="J9" s="9">
        <v>43161</v>
      </c>
    </row>
    <row r="10" spans="1:11" ht="15.75" x14ac:dyDescent="0.3">
      <c r="A10" s="6">
        <v>43160</v>
      </c>
      <c r="B10" s="7" t="s">
        <v>23</v>
      </c>
      <c r="C10" s="8">
        <v>4539.4399999999996</v>
      </c>
      <c r="D10" s="8">
        <f>+GASTOS[[#This Row],[monto]]*0.16</f>
        <v>726.31039999999996</v>
      </c>
      <c r="E10" s="8">
        <f t="shared" si="0"/>
        <v>5265.7503999999999</v>
      </c>
      <c r="F10" s="5" t="s">
        <v>12</v>
      </c>
      <c r="G10" s="5" t="s">
        <v>13</v>
      </c>
      <c r="H10" s="5" t="s">
        <v>14</v>
      </c>
      <c r="I10" s="5" t="s">
        <v>15</v>
      </c>
      <c r="J10" s="9">
        <v>43161</v>
      </c>
    </row>
    <row r="11" spans="1:11" ht="15.75" x14ac:dyDescent="0.3">
      <c r="A11" s="6">
        <v>43160</v>
      </c>
      <c r="B11" s="5" t="s">
        <v>16</v>
      </c>
      <c r="C11" s="8">
        <v>605.64</v>
      </c>
      <c r="D11" s="8">
        <v>94.36</v>
      </c>
      <c r="E11" s="8">
        <f t="shared" si="0"/>
        <v>700</v>
      </c>
      <c r="F11" s="5" t="s">
        <v>12</v>
      </c>
      <c r="G11" s="5" t="s">
        <v>17</v>
      </c>
      <c r="H11" s="5" t="s">
        <v>14</v>
      </c>
      <c r="I11" s="5" t="s">
        <v>15</v>
      </c>
      <c r="J11" s="9">
        <v>43168</v>
      </c>
    </row>
    <row r="12" spans="1:11" ht="15.75" x14ac:dyDescent="0.3">
      <c r="A12" s="6">
        <v>43160</v>
      </c>
      <c r="B12" s="5" t="s">
        <v>18</v>
      </c>
      <c r="C12" s="8">
        <v>3000</v>
      </c>
      <c r="D12" s="8">
        <v>0</v>
      </c>
      <c r="E12" s="8">
        <f t="shared" si="0"/>
        <v>3000</v>
      </c>
      <c r="F12" s="5" t="s">
        <v>12</v>
      </c>
      <c r="G12" s="5" t="s">
        <v>17</v>
      </c>
      <c r="H12" s="5" t="s">
        <v>14</v>
      </c>
      <c r="I12" s="5" t="s">
        <v>15</v>
      </c>
      <c r="J12" s="9">
        <v>43168</v>
      </c>
    </row>
    <row r="13" spans="1:11" ht="15.75" x14ac:dyDescent="0.3">
      <c r="A13" s="6">
        <v>43160</v>
      </c>
      <c r="B13" s="5" t="s">
        <v>18</v>
      </c>
      <c r="C13" s="8">
        <v>6900</v>
      </c>
      <c r="D13" s="8">
        <v>0</v>
      </c>
      <c r="E13" s="8">
        <f t="shared" si="0"/>
        <v>6900</v>
      </c>
      <c r="F13" s="5" t="s">
        <v>12</v>
      </c>
      <c r="G13" s="5" t="s">
        <v>17</v>
      </c>
      <c r="H13" s="5" t="s">
        <v>19</v>
      </c>
      <c r="I13" s="5" t="s">
        <v>20</v>
      </c>
      <c r="J13" s="9">
        <v>43168</v>
      </c>
    </row>
    <row r="14" spans="1:11" ht="15.75" x14ac:dyDescent="0.3">
      <c r="A14" s="6">
        <v>43160</v>
      </c>
      <c r="B14" s="5" t="s">
        <v>21</v>
      </c>
      <c r="C14" s="8">
        <v>700</v>
      </c>
      <c r="D14" s="8">
        <v>0</v>
      </c>
      <c r="E14" s="8">
        <f t="shared" si="0"/>
        <v>700</v>
      </c>
      <c r="F14" s="5" t="s">
        <v>12</v>
      </c>
      <c r="G14" s="5" t="s">
        <v>22</v>
      </c>
      <c r="H14" s="5" t="s">
        <v>19</v>
      </c>
      <c r="I14" s="5" t="s">
        <v>20</v>
      </c>
      <c r="J14" s="9">
        <v>43168</v>
      </c>
    </row>
    <row r="15" spans="1:11" ht="15.75" x14ac:dyDescent="0.3">
      <c r="A15" s="6">
        <v>43160</v>
      </c>
      <c r="B15" s="7" t="s">
        <v>24</v>
      </c>
      <c r="C15" s="8">
        <v>287.66000000000003</v>
      </c>
      <c r="D15" s="8">
        <f>+GASTOS[[#This Row],[monto]]*0.16</f>
        <v>46.025600000000004</v>
      </c>
      <c r="E15" s="8">
        <f t="shared" si="0"/>
        <v>333.68560000000002</v>
      </c>
      <c r="F15" s="5" t="s">
        <v>12</v>
      </c>
      <c r="G15" s="5" t="s">
        <v>13</v>
      </c>
      <c r="H15" s="5" t="s">
        <v>14</v>
      </c>
      <c r="I15" s="5" t="s">
        <v>15</v>
      </c>
      <c r="J15" s="9">
        <v>43171</v>
      </c>
    </row>
    <row r="16" spans="1:11" ht="15.75" x14ac:dyDescent="0.3">
      <c r="A16" s="6">
        <v>43160</v>
      </c>
      <c r="B16" s="7" t="s">
        <v>25</v>
      </c>
      <c r="C16" s="8">
        <v>136.21</v>
      </c>
      <c r="D16" s="8">
        <f>+GASTOS[[#This Row],[monto]]*0.16</f>
        <v>21.793600000000001</v>
      </c>
      <c r="E16" s="8">
        <f t="shared" si="0"/>
        <v>158.00360000000001</v>
      </c>
      <c r="F16" s="5" t="s">
        <v>12</v>
      </c>
      <c r="G16" s="5" t="s">
        <v>13</v>
      </c>
      <c r="H16" s="5" t="s">
        <v>14</v>
      </c>
      <c r="I16" s="5" t="s">
        <v>15</v>
      </c>
      <c r="J16" s="9">
        <v>43171</v>
      </c>
    </row>
    <row r="17" spans="1:10" ht="15.75" x14ac:dyDescent="0.3">
      <c r="A17" s="6">
        <v>43160</v>
      </c>
      <c r="B17" s="5" t="s">
        <v>26</v>
      </c>
      <c r="C17" s="8">
        <f>7500-GASTOS[[#This Row],[iva]]</f>
        <v>7064.78</v>
      </c>
      <c r="D17" s="8">
        <v>435.22</v>
      </c>
      <c r="E17" s="8">
        <f t="shared" si="0"/>
        <v>7500</v>
      </c>
      <c r="F17" s="5" t="s">
        <v>12</v>
      </c>
      <c r="G17" s="5" t="s">
        <v>17</v>
      </c>
      <c r="H17" s="5" t="s">
        <v>14</v>
      </c>
      <c r="I17" s="5" t="s">
        <v>15</v>
      </c>
      <c r="J17" s="9">
        <v>43174</v>
      </c>
    </row>
    <row r="18" spans="1:10" ht="15.75" x14ac:dyDescent="0.3">
      <c r="A18" s="6">
        <v>43160</v>
      </c>
      <c r="B18" s="5" t="s">
        <v>27</v>
      </c>
      <c r="C18" s="8">
        <v>15000</v>
      </c>
      <c r="D18" s="8">
        <v>0</v>
      </c>
      <c r="E18" s="8">
        <f t="shared" si="0"/>
        <v>15000</v>
      </c>
      <c r="F18" s="5" t="s">
        <v>12</v>
      </c>
      <c r="G18" s="5" t="s">
        <v>13</v>
      </c>
      <c r="H18" s="5" t="s">
        <v>14</v>
      </c>
      <c r="I18" s="5" t="s">
        <v>15</v>
      </c>
      <c r="J18" s="9">
        <v>43174</v>
      </c>
    </row>
    <row r="19" spans="1:10" ht="15.75" x14ac:dyDescent="0.3">
      <c r="A19" s="6">
        <v>43160</v>
      </c>
      <c r="B19" s="5" t="s">
        <v>28</v>
      </c>
      <c r="C19" s="8">
        <v>10000</v>
      </c>
      <c r="D19" s="8">
        <v>0</v>
      </c>
      <c r="E19" s="8">
        <f t="shared" si="0"/>
        <v>10000</v>
      </c>
      <c r="F19" s="5" t="s">
        <v>12</v>
      </c>
      <c r="G19" s="5" t="s">
        <v>13</v>
      </c>
      <c r="H19" s="5" t="s">
        <v>14</v>
      </c>
      <c r="I19" s="5" t="s">
        <v>15</v>
      </c>
      <c r="J19" s="9">
        <v>43174</v>
      </c>
    </row>
    <row r="20" spans="1:10" ht="15.75" x14ac:dyDescent="0.3">
      <c r="A20" s="6">
        <v>43160</v>
      </c>
      <c r="B20" s="5" t="s">
        <v>29</v>
      </c>
      <c r="C20" s="8">
        <v>7500</v>
      </c>
      <c r="D20" s="8">
        <v>0</v>
      </c>
      <c r="E20" s="8">
        <f t="shared" si="0"/>
        <v>7500</v>
      </c>
      <c r="F20" s="5" t="s">
        <v>12</v>
      </c>
      <c r="G20" s="5" t="s">
        <v>30</v>
      </c>
      <c r="H20" s="5" t="s">
        <v>14</v>
      </c>
      <c r="I20" s="5" t="s">
        <v>15</v>
      </c>
      <c r="J20" s="9">
        <v>43174</v>
      </c>
    </row>
    <row r="21" spans="1:10" ht="15.75" x14ac:dyDescent="0.3">
      <c r="A21" s="6">
        <v>43160</v>
      </c>
      <c r="B21" s="5" t="s">
        <v>31</v>
      </c>
      <c r="C21" s="8">
        <v>700</v>
      </c>
      <c r="D21" s="8">
        <v>0</v>
      </c>
      <c r="E21" s="8">
        <f t="shared" si="0"/>
        <v>700</v>
      </c>
      <c r="F21" s="5" t="s">
        <v>12</v>
      </c>
      <c r="G21" s="5" t="s">
        <v>32</v>
      </c>
      <c r="H21" s="5" t="s">
        <v>19</v>
      </c>
      <c r="I21" s="5" t="s">
        <v>20</v>
      </c>
      <c r="J21" s="9">
        <v>43174</v>
      </c>
    </row>
    <row r="22" spans="1:10" ht="15.75" x14ac:dyDescent="0.3">
      <c r="A22" s="6">
        <v>43160</v>
      </c>
      <c r="B22" s="5" t="s">
        <v>33</v>
      </c>
      <c r="C22" s="8">
        <v>1600</v>
      </c>
      <c r="D22" s="8">
        <v>0</v>
      </c>
      <c r="E22" s="8">
        <f t="shared" si="0"/>
        <v>1600</v>
      </c>
      <c r="F22" s="5" t="s">
        <v>12</v>
      </c>
      <c r="G22" s="5" t="s">
        <v>32</v>
      </c>
      <c r="H22" s="5" t="s">
        <v>14</v>
      </c>
      <c r="I22" s="5" t="s">
        <v>15</v>
      </c>
      <c r="J22" s="9">
        <v>43174</v>
      </c>
    </row>
    <row r="23" spans="1:10" ht="15.75" x14ac:dyDescent="0.3">
      <c r="A23" s="6">
        <v>43160</v>
      </c>
      <c r="B23" s="5" t="s">
        <v>34</v>
      </c>
      <c r="C23" s="8">
        <v>5000</v>
      </c>
      <c r="D23" s="8">
        <v>0</v>
      </c>
      <c r="E23" s="8">
        <f t="shared" si="0"/>
        <v>5000</v>
      </c>
      <c r="F23" s="5" t="s">
        <v>12</v>
      </c>
      <c r="G23" s="5" t="s">
        <v>13</v>
      </c>
      <c r="H23" s="5" t="s">
        <v>14</v>
      </c>
      <c r="I23" s="5" t="s">
        <v>15</v>
      </c>
      <c r="J23" s="9">
        <v>43174</v>
      </c>
    </row>
    <row r="24" spans="1:10" ht="15.75" x14ac:dyDescent="0.3">
      <c r="A24" s="6">
        <v>43160</v>
      </c>
      <c r="B24" s="5" t="s">
        <v>35</v>
      </c>
      <c r="C24" s="8">
        <v>5000</v>
      </c>
      <c r="D24" s="8">
        <v>0</v>
      </c>
      <c r="E24" s="8">
        <f t="shared" si="0"/>
        <v>5000</v>
      </c>
      <c r="F24" s="5" t="s">
        <v>12</v>
      </c>
      <c r="G24" s="5" t="s">
        <v>13</v>
      </c>
      <c r="H24" s="5" t="s">
        <v>14</v>
      </c>
      <c r="I24" s="5" t="s">
        <v>15</v>
      </c>
      <c r="J24" s="9">
        <v>43174</v>
      </c>
    </row>
    <row r="25" spans="1:10" ht="15.75" x14ac:dyDescent="0.3">
      <c r="A25" s="6">
        <v>43160</v>
      </c>
      <c r="B25" s="5" t="s">
        <v>36</v>
      </c>
      <c r="C25" s="8">
        <v>7500</v>
      </c>
      <c r="D25" s="8">
        <v>0</v>
      </c>
      <c r="E25" s="8">
        <f t="shared" si="0"/>
        <v>7500</v>
      </c>
      <c r="F25" s="5" t="s">
        <v>12</v>
      </c>
      <c r="G25" s="5" t="s">
        <v>30</v>
      </c>
      <c r="H25" s="5" t="s">
        <v>14</v>
      </c>
      <c r="I25" s="5" t="s">
        <v>15</v>
      </c>
      <c r="J25" s="9">
        <v>43174</v>
      </c>
    </row>
    <row r="26" spans="1:10" ht="15.75" x14ac:dyDescent="0.3">
      <c r="A26" s="6">
        <v>43160</v>
      </c>
      <c r="B26" s="5" t="s">
        <v>37</v>
      </c>
      <c r="C26" s="8">
        <v>20000</v>
      </c>
      <c r="D26" s="8">
        <v>0</v>
      </c>
      <c r="E26" s="8">
        <f t="shared" si="0"/>
        <v>20000</v>
      </c>
      <c r="F26" s="5" t="s">
        <v>12</v>
      </c>
      <c r="G26" s="5" t="s">
        <v>38</v>
      </c>
      <c r="H26" s="5" t="s">
        <v>14</v>
      </c>
      <c r="I26" s="5" t="s">
        <v>15</v>
      </c>
      <c r="J26" s="9">
        <v>43174</v>
      </c>
    </row>
    <row r="27" spans="1:10" ht="15.75" x14ac:dyDescent="0.3">
      <c r="A27" s="6">
        <v>43160</v>
      </c>
      <c r="B27" s="5" t="s">
        <v>39</v>
      </c>
      <c r="C27" s="8">
        <v>9443.2000000000007</v>
      </c>
      <c r="D27" s="8">
        <v>0</v>
      </c>
      <c r="E27" s="8">
        <f t="shared" si="0"/>
        <v>9443.2000000000007</v>
      </c>
      <c r="F27" s="5" t="s">
        <v>12</v>
      </c>
      <c r="G27" s="5" t="s">
        <v>32</v>
      </c>
      <c r="H27" s="5" t="s">
        <v>14</v>
      </c>
      <c r="I27" s="5" t="s">
        <v>15</v>
      </c>
      <c r="J27" s="9">
        <v>43174</v>
      </c>
    </row>
    <row r="28" spans="1:10" ht="15.75" x14ac:dyDescent="0.3">
      <c r="A28" s="6">
        <v>43160</v>
      </c>
      <c r="B28" s="5" t="s">
        <v>16</v>
      </c>
      <c r="C28" s="8">
        <v>605.64</v>
      </c>
      <c r="D28" s="8">
        <v>94.36</v>
      </c>
      <c r="E28" s="8">
        <f t="shared" si="0"/>
        <v>700</v>
      </c>
      <c r="F28" s="5" t="s">
        <v>12</v>
      </c>
      <c r="G28" s="5" t="s">
        <v>17</v>
      </c>
      <c r="H28" s="5" t="s">
        <v>14</v>
      </c>
      <c r="I28" s="5" t="s">
        <v>15</v>
      </c>
      <c r="J28" s="9">
        <v>43175</v>
      </c>
    </row>
    <row r="29" spans="1:10" ht="15.75" x14ac:dyDescent="0.3">
      <c r="A29" s="6">
        <v>43160</v>
      </c>
      <c r="B29" s="5" t="s">
        <v>18</v>
      </c>
      <c r="C29" s="8">
        <v>3000</v>
      </c>
      <c r="D29" s="8">
        <v>0</v>
      </c>
      <c r="E29" s="8">
        <f t="shared" si="0"/>
        <v>3000</v>
      </c>
      <c r="F29" s="5" t="s">
        <v>12</v>
      </c>
      <c r="G29" s="5" t="s">
        <v>17</v>
      </c>
      <c r="H29" s="5" t="s">
        <v>14</v>
      </c>
      <c r="I29" s="5" t="s">
        <v>15</v>
      </c>
      <c r="J29" s="9">
        <v>43175</v>
      </c>
    </row>
    <row r="30" spans="1:10" ht="15.75" x14ac:dyDescent="0.3">
      <c r="A30" s="6">
        <v>43160</v>
      </c>
      <c r="B30" s="5" t="s">
        <v>18</v>
      </c>
      <c r="C30" s="8">
        <v>6900</v>
      </c>
      <c r="D30" s="8">
        <v>0</v>
      </c>
      <c r="E30" s="8">
        <f t="shared" si="0"/>
        <v>6900</v>
      </c>
      <c r="F30" s="5" t="s">
        <v>12</v>
      </c>
      <c r="G30" s="5" t="s">
        <v>17</v>
      </c>
      <c r="H30" s="5" t="s">
        <v>19</v>
      </c>
      <c r="I30" s="5" t="s">
        <v>20</v>
      </c>
      <c r="J30" s="9">
        <v>43175</v>
      </c>
    </row>
    <row r="31" spans="1:10" ht="15.75" x14ac:dyDescent="0.3">
      <c r="A31" s="6">
        <v>43160</v>
      </c>
      <c r="B31" s="5" t="s">
        <v>21</v>
      </c>
      <c r="C31" s="8">
        <v>700</v>
      </c>
      <c r="D31" s="8">
        <v>0</v>
      </c>
      <c r="E31" s="8">
        <f t="shared" si="0"/>
        <v>700</v>
      </c>
      <c r="F31" s="5" t="s">
        <v>12</v>
      </c>
      <c r="G31" s="5" t="s">
        <v>22</v>
      </c>
      <c r="H31" s="5" t="s">
        <v>19</v>
      </c>
      <c r="I31" s="5" t="s">
        <v>20</v>
      </c>
      <c r="J31" s="9">
        <v>43175</v>
      </c>
    </row>
    <row r="32" spans="1:10" ht="15.75" x14ac:dyDescent="0.3">
      <c r="A32" s="6">
        <v>43160</v>
      </c>
      <c r="B32" s="5" t="s">
        <v>16</v>
      </c>
      <c r="C32" s="8">
        <v>605.64</v>
      </c>
      <c r="D32" s="8">
        <v>94.36</v>
      </c>
      <c r="E32" s="8">
        <f t="shared" si="0"/>
        <v>700</v>
      </c>
      <c r="F32" s="5" t="s">
        <v>12</v>
      </c>
      <c r="G32" s="5" t="s">
        <v>17</v>
      </c>
      <c r="H32" s="5" t="s">
        <v>14</v>
      </c>
      <c r="I32" s="5" t="s">
        <v>15</v>
      </c>
      <c r="J32" s="9">
        <v>43182</v>
      </c>
    </row>
    <row r="33" spans="1:10" ht="15.75" x14ac:dyDescent="0.3">
      <c r="A33" s="6">
        <v>43160</v>
      </c>
      <c r="B33" s="7" t="s">
        <v>24</v>
      </c>
      <c r="C33" s="8">
        <v>2408.62</v>
      </c>
      <c r="D33" s="8">
        <f>+GASTOS[[#This Row],[monto]]*0.16</f>
        <v>385.37919999999997</v>
      </c>
      <c r="E33" s="8">
        <f t="shared" si="0"/>
        <v>2793.9991999999997</v>
      </c>
      <c r="F33" s="5" t="s">
        <v>12</v>
      </c>
      <c r="G33" s="5" t="s">
        <v>13</v>
      </c>
      <c r="H33" s="5" t="s">
        <v>14</v>
      </c>
      <c r="I33" s="5" t="s">
        <v>15</v>
      </c>
      <c r="J33" s="9">
        <v>43182</v>
      </c>
    </row>
    <row r="34" spans="1:10" ht="15.75" x14ac:dyDescent="0.3">
      <c r="A34" s="6">
        <v>43160</v>
      </c>
      <c r="B34" s="7" t="s">
        <v>40</v>
      </c>
      <c r="C34" s="8">
        <v>99.1</v>
      </c>
      <c r="D34" s="8">
        <f>+GASTOS[[#This Row],[monto]]*0.16</f>
        <v>15.856</v>
      </c>
      <c r="E34" s="8">
        <f t="shared" si="0"/>
        <v>114.95599999999999</v>
      </c>
      <c r="F34" s="5" t="s">
        <v>12</v>
      </c>
      <c r="G34" s="5" t="s">
        <v>13</v>
      </c>
      <c r="H34" s="5" t="s">
        <v>14</v>
      </c>
      <c r="I34" s="5" t="s">
        <v>15</v>
      </c>
      <c r="J34" s="9">
        <v>43182</v>
      </c>
    </row>
    <row r="35" spans="1:10" ht="15.75" x14ac:dyDescent="0.3">
      <c r="A35" s="6">
        <v>43160</v>
      </c>
      <c r="B35" s="7" t="s">
        <v>40</v>
      </c>
      <c r="C35" s="8">
        <v>136.09</v>
      </c>
      <c r="D35" s="8">
        <f>+GASTOS[[#This Row],[monto]]*0.16</f>
        <v>21.7744</v>
      </c>
      <c r="E35" s="8">
        <f t="shared" si="0"/>
        <v>157.86439999999999</v>
      </c>
      <c r="F35" s="5" t="s">
        <v>12</v>
      </c>
      <c r="G35" s="5" t="s">
        <v>13</v>
      </c>
      <c r="H35" s="5" t="s">
        <v>14</v>
      </c>
      <c r="I35" s="5" t="s">
        <v>15</v>
      </c>
      <c r="J35" s="9">
        <v>43182</v>
      </c>
    </row>
    <row r="36" spans="1:10" ht="15.75" x14ac:dyDescent="0.3">
      <c r="A36" s="6">
        <v>43160</v>
      </c>
      <c r="B36" s="7" t="s">
        <v>40</v>
      </c>
      <c r="C36" s="8">
        <v>192.76</v>
      </c>
      <c r="D36" s="8">
        <f>+GASTOS[[#This Row],[monto]]*0.16</f>
        <v>30.8416</v>
      </c>
      <c r="E36" s="8">
        <f t="shared" si="0"/>
        <v>223.60159999999999</v>
      </c>
      <c r="F36" s="5" t="s">
        <v>12</v>
      </c>
      <c r="G36" s="5" t="s">
        <v>13</v>
      </c>
      <c r="H36" s="5" t="s">
        <v>14</v>
      </c>
      <c r="I36" s="5" t="s">
        <v>15</v>
      </c>
      <c r="J36" s="9">
        <v>43182</v>
      </c>
    </row>
    <row r="37" spans="1:10" ht="15.75" x14ac:dyDescent="0.3">
      <c r="A37" s="6">
        <v>43160</v>
      </c>
      <c r="B37" s="7" t="s">
        <v>40</v>
      </c>
      <c r="C37" s="8">
        <v>589.48</v>
      </c>
      <c r="D37" s="8">
        <f>+GASTOS[[#This Row],[monto]]*0.16</f>
        <v>94.316800000000001</v>
      </c>
      <c r="E37" s="8">
        <f t="shared" si="0"/>
        <v>683.79680000000008</v>
      </c>
      <c r="F37" s="5" t="s">
        <v>12</v>
      </c>
      <c r="G37" s="5" t="s">
        <v>13</v>
      </c>
      <c r="H37" s="5" t="s">
        <v>14</v>
      </c>
      <c r="I37" s="5" t="s">
        <v>15</v>
      </c>
      <c r="J37" s="9">
        <v>43182</v>
      </c>
    </row>
    <row r="38" spans="1:10" ht="15.75" x14ac:dyDescent="0.3">
      <c r="A38" s="6">
        <v>43160</v>
      </c>
      <c r="B38" s="7" t="s">
        <v>41</v>
      </c>
      <c r="C38" s="8">
        <v>214.66</v>
      </c>
      <c r="D38" s="8">
        <f>+GASTOS[[#This Row],[monto]]*0.16</f>
        <v>34.345599999999997</v>
      </c>
      <c r="E38" s="8">
        <f t="shared" si="0"/>
        <v>249.00559999999999</v>
      </c>
      <c r="F38" s="5" t="s">
        <v>12</v>
      </c>
      <c r="G38" s="5" t="s">
        <v>13</v>
      </c>
      <c r="H38" s="5" t="s">
        <v>14</v>
      </c>
      <c r="I38" s="5" t="s">
        <v>15</v>
      </c>
      <c r="J38" s="9">
        <v>43182</v>
      </c>
    </row>
    <row r="39" spans="1:10" ht="15.75" x14ac:dyDescent="0.3">
      <c r="A39" s="6">
        <v>43160</v>
      </c>
      <c r="B39" s="5" t="s">
        <v>18</v>
      </c>
      <c r="C39" s="8">
        <v>3000</v>
      </c>
      <c r="D39" s="8">
        <v>0</v>
      </c>
      <c r="E39" s="8">
        <f t="shared" si="0"/>
        <v>3000</v>
      </c>
      <c r="F39" s="5" t="s">
        <v>12</v>
      </c>
      <c r="G39" s="5" t="s">
        <v>17</v>
      </c>
      <c r="H39" s="5" t="s">
        <v>14</v>
      </c>
      <c r="I39" s="5" t="s">
        <v>15</v>
      </c>
      <c r="J39" s="9">
        <v>43182</v>
      </c>
    </row>
    <row r="40" spans="1:10" ht="15.75" x14ac:dyDescent="0.3">
      <c r="A40" s="6">
        <v>43160</v>
      </c>
      <c r="B40" s="5" t="s">
        <v>18</v>
      </c>
      <c r="C40" s="8">
        <v>6900</v>
      </c>
      <c r="D40" s="8">
        <v>0</v>
      </c>
      <c r="E40" s="8">
        <f t="shared" si="0"/>
        <v>6900</v>
      </c>
      <c r="F40" s="5" t="s">
        <v>12</v>
      </c>
      <c r="G40" s="5" t="s">
        <v>17</v>
      </c>
      <c r="H40" s="5" t="s">
        <v>19</v>
      </c>
      <c r="I40" s="5" t="s">
        <v>20</v>
      </c>
      <c r="J40" s="9">
        <v>43182</v>
      </c>
    </row>
    <row r="41" spans="1:10" ht="15.75" x14ac:dyDescent="0.3">
      <c r="A41" s="6">
        <v>43160</v>
      </c>
      <c r="B41" s="5" t="s">
        <v>21</v>
      </c>
      <c r="C41" s="8">
        <v>700</v>
      </c>
      <c r="D41" s="8">
        <v>0</v>
      </c>
      <c r="E41" s="8">
        <f t="shared" si="0"/>
        <v>700</v>
      </c>
      <c r="F41" s="5" t="s">
        <v>12</v>
      </c>
      <c r="G41" s="5" t="s">
        <v>22</v>
      </c>
      <c r="H41" s="5" t="s">
        <v>19</v>
      </c>
      <c r="I41" s="5" t="s">
        <v>20</v>
      </c>
      <c r="J41" s="9">
        <v>43182</v>
      </c>
    </row>
    <row r="42" spans="1:10" ht="15.75" x14ac:dyDescent="0.3">
      <c r="A42" s="6">
        <v>43160</v>
      </c>
      <c r="B42" s="5" t="s">
        <v>42</v>
      </c>
      <c r="C42" s="8">
        <v>34</v>
      </c>
      <c r="D42" s="8">
        <v>0</v>
      </c>
      <c r="E42" s="8">
        <f t="shared" si="0"/>
        <v>34</v>
      </c>
      <c r="F42" s="5" t="s">
        <v>12</v>
      </c>
      <c r="G42" s="5" t="s">
        <v>22</v>
      </c>
      <c r="H42" s="5" t="s">
        <v>19</v>
      </c>
      <c r="I42" s="5" t="s">
        <v>20</v>
      </c>
      <c r="J42" s="9">
        <v>43187</v>
      </c>
    </row>
    <row r="43" spans="1:10" ht="15.75" x14ac:dyDescent="0.3">
      <c r="A43" s="6">
        <v>43160</v>
      </c>
      <c r="B43" s="5" t="s">
        <v>16</v>
      </c>
      <c r="C43" s="8">
        <v>605.64</v>
      </c>
      <c r="D43" s="8">
        <v>94.36</v>
      </c>
      <c r="E43" s="8">
        <f t="shared" si="0"/>
        <v>700</v>
      </c>
      <c r="F43" s="5" t="s">
        <v>12</v>
      </c>
      <c r="G43" s="5" t="s">
        <v>17</v>
      </c>
      <c r="H43" s="5" t="s">
        <v>14</v>
      </c>
      <c r="I43" s="5" t="s">
        <v>15</v>
      </c>
      <c r="J43" s="9">
        <v>43189</v>
      </c>
    </row>
    <row r="44" spans="1:10" ht="15.75" x14ac:dyDescent="0.3">
      <c r="A44" s="6">
        <v>43160</v>
      </c>
      <c r="B44" s="5" t="s">
        <v>43</v>
      </c>
      <c r="C44" s="8">
        <v>300</v>
      </c>
      <c r="D44" s="8">
        <f>+GASTOS[[#This Row],[monto]]*0.16</f>
        <v>48</v>
      </c>
      <c r="E44" s="8">
        <f t="shared" si="0"/>
        <v>348</v>
      </c>
      <c r="F44" s="5" t="s">
        <v>12</v>
      </c>
      <c r="G44" s="5" t="s">
        <v>44</v>
      </c>
      <c r="H44" s="5" t="s">
        <v>19</v>
      </c>
      <c r="I44" s="5" t="s">
        <v>15</v>
      </c>
      <c r="J44" s="9">
        <v>43189</v>
      </c>
    </row>
    <row r="45" spans="1:10" ht="15.75" x14ac:dyDescent="0.3">
      <c r="A45" s="6">
        <v>43160</v>
      </c>
      <c r="B45" s="5" t="s">
        <v>45</v>
      </c>
      <c r="C45" s="8">
        <v>300</v>
      </c>
      <c r="D45" s="8">
        <v>0</v>
      </c>
      <c r="E45" s="8">
        <f t="shared" si="0"/>
        <v>300</v>
      </c>
      <c r="F45" s="5" t="s">
        <v>12</v>
      </c>
      <c r="G45" s="5" t="s">
        <v>44</v>
      </c>
      <c r="H45" s="5" t="s">
        <v>19</v>
      </c>
      <c r="I45" s="5" t="s">
        <v>20</v>
      </c>
      <c r="J45" s="9">
        <v>43189</v>
      </c>
    </row>
    <row r="46" spans="1:10" ht="15.75" x14ac:dyDescent="0.3">
      <c r="A46" s="6">
        <v>43160</v>
      </c>
      <c r="B46" s="5" t="s">
        <v>26</v>
      </c>
      <c r="C46" s="8">
        <f>7500-GASTOS[[#This Row],[iva]]</f>
        <v>7064.78</v>
      </c>
      <c r="D46" s="8">
        <v>435.22</v>
      </c>
      <c r="E46" s="8">
        <f t="shared" si="0"/>
        <v>7500</v>
      </c>
      <c r="F46" s="5" t="s">
        <v>12</v>
      </c>
      <c r="G46" s="5" t="s">
        <v>17</v>
      </c>
      <c r="H46" s="5" t="s">
        <v>14</v>
      </c>
      <c r="I46" s="5" t="s">
        <v>15</v>
      </c>
      <c r="J46" s="9">
        <v>43189</v>
      </c>
    </row>
    <row r="47" spans="1:10" ht="15.75" x14ac:dyDescent="0.3">
      <c r="A47" s="6">
        <v>43160</v>
      </c>
      <c r="B47" s="5" t="s">
        <v>18</v>
      </c>
      <c r="C47" s="8">
        <v>3000</v>
      </c>
      <c r="D47" s="8">
        <v>0</v>
      </c>
      <c r="E47" s="8">
        <f t="shared" si="0"/>
        <v>3000</v>
      </c>
      <c r="F47" s="5" t="s">
        <v>12</v>
      </c>
      <c r="G47" s="5" t="s">
        <v>17</v>
      </c>
      <c r="H47" s="5" t="s">
        <v>14</v>
      </c>
      <c r="I47" s="5" t="s">
        <v>15</v>
      </c>
      <c r="J47" s="9">
        <v>43189</v>
      </c>
    </row>
    <row r="48" spans="1:10" ht="15.75" x14ac:dyDescent="0.3">
      <c r="A48" s="6">
        <v>43160</v>
      </c>
      <c r="B48" s="5" t="s">
        <v>18</v>
      </c>
      <c r="C48" s="8">
        <v>6900</v>
      </c>
      <c r="D48" s="8">
        <v>0</v>
      </c>
      <c r="E48" s="8">
        <f t="shared" si="0"/>
        <v>6900</v>
      </c>
      <c r="F48" s="5" t="s">
        <v>12</v>
      </c>
      <c r="G48" s="5" t="s">
        <v>17</v>
      </c>
      <c r="H48" s="5" t="s">
        <v>19</v>
      </c>
      <c r="I48" s="5" t="s">
        <v>20</v>
      </c>
      <c r="J48" s="9">
        <v>43189</v>
      </c>
    </row>
    <row r="49" spans="1:10" ht="15.75" x14ac:dyDescent="0.3">
      <c r="A49" s="6">
        <v>43160</v>
      </c>
      <c r="B49" s="5" t="s">
        <v>27</v>
      </c>
      <c r="C49" s="8">
        <v>15000</v>
      </c>
      <c r="D49" s="8">
        <v>0</v>
      </c>
      <c r="E49" s="8">
        <f t="shared" si="0"/>
        <v>15000</v>
      </c>
      <c r="F49" s="5" t="s">
        <v>12</v>
      </c>
      <c r="G49" s="5" t="s">
        <v>13</v>
      </c>
      <c r="H49" s="5" t="s">
        <v>14</v>
      </c>
      <c r="I49" s="5" t="s">
        <v>15</v>
      </c>
      <c r="J49" s="9">
        <v>43189</v>
      </c>
    </row>
    <row r="50" spans="1:10" ht="15.75" x14ac:dyDescent="0.3">
      <c r="A50" s="6">
        <v>43160</v>
      </c>
      <c r="B50" s="5" t="s">
        <v>28</v>
      </c>
      <c r="C50" s="8">
        <v>10000</v>
      </c>
      <c r="D50" s="8">
        <v>0</v>
      </c>
      <c r="E50" s="8">
        <f t="shared" si="0"/>
        <v>10000</v>
      </c>
      <c r="F50" s="5" t="s">
        <v>12</v>
      </c>
      <c r="G50" s="5" t="s">
        <v>13</v>
      </c>
      <c r="H50" s="5" t="s">
        <v>14</v>
      </c>
      <c r="I50" s="5" t="s">
        <v>15</v>
      </c>
      <c r="J50" s="9">
        <v>43189</v>
      </c>
    </row>
    <row r="51" spans="1:10" ht="15.75" x14ac:dyDescent="0.3">
      <c r="A51" s="6">
        <v>43160</v>
      </c>
      <c r="B51" s="5" t="s">
        <v>46</v>
      </c>
      <c r="C51" s="8">
        <v>3000</v>
      </c>
      <c r="D51" s="8">
        <v>0</v>
      </c>
      <c r="E51" s="8">
        <f t="shared" si="0"/>
        <v>3000</v>
      </c>
      <c r="F51" s="5" t="s">
        <v>12</v>
      </c>
      <c r="G51" s="5" t="s">
        <v>32</v>
      </c>
      <c r="H51" s="5" t="s">
        <v>19</v>
      </c>
      <c r="I51" s="5" t="s">
        <v>20</v>
      </c>
      <c r="J51" s="9">
        <v>43189</v>
      </c>
    </row>
    <row r="52" spans="1:10" ht="15.75" x14ac:dyDescent="0.3">
      <c r="A52" s="6">
        <v>43160</v>
      </c>
      <c r="B52" s="5" t="s">
        <v>21</v>
      </c>
      <c r="C52" s="8">
        <v>700</v>
      </c>
      <c r="D52" s="8">
        <v>0</v>
      </c>
      <c r="E52" s="8">
        <f t="shared" si="0"/>
        <v>700</v>
      </c>
      <c r="F52" s="5" t="s">
        <v>12</v>
      </c>
      <c r="G52" s="5" t="s">
        <v>22</v>
      </c>
      <c r="H52" s="5" t="s">
        <v>19</v>
      </c>
      <c r="I52" s="5" t="s">
        <v>20</v>
      </c>
      <c r="J52" s="9">
        <v>43189</v>
      </c>
    </row>
    <row r="53" spans="1:10" ht="15.75" x14ac:dyDescent="0.3">
      <c r="A53" s="6">
        <v>43160</v>
      </c>
      <c r="B53" s="5" t="s">
        <v>29</v>
      </c>
      <c r="C53" s="8">
        <v>7500</v>
      </c>
      <c r="D53" s="8">
        <v>0</v>
      </c>
      <c r="E53" s="8">
        <f t="shared" si="0"/>
        <v>7500</v>
      </c>
      <c r="F53" s="5" t="s">
        <v>12</v>
      </c>
      <c r="G53" s="5" t="s">
        <v>30</v>
      </c>
      <c r="H53" s="5" t="s">
        <v>14</v>
      </c>
      <c r="I53" s="5" t="s">
        <v>15</v>
      </c>
      <c r="J53" s="9">
        <v>43189</v>
      </c>
    </row>
    <row r="54" spans="1:10" ht="15.75" x14ac:dyDescent="0.3">
      <c r="A54" s="6">
        <v>43160</v>
      </c>
      <c r="B54" s="5" t="s">
        <v>31</v>
      </c>
      <c r="C54" s="8">
        <v>700</v>
      </c>
      <c r="D54" s="8">
        <v>0</v>
      </c>
      <c r="E54" s="8">
        <f t="shared" si="0"/>
        <v>700</v>
      </c>
      <c r="F54" s="5" t="s">
        <v>12</v>
      </c>
      <c r="G54" s="5" t="s">
        <v>32</v>
      </c>
      <c r="H54" s="5" t="s">
        <v>19</v>
      </c>
      <c r="I54" s="5" t="s">
        <v>20</v>
      </c>
      <c r="J54" s="9">
        <v>43189</v>
      </c>
    </row>
    <row r="55" spans="1:10" ht="15.75" x14ac:dyDescent="0.3">
      <c r="A55" s="6">
        <v>43160</v>
      </c>
      <c r="B55" s="5" t="s">
        <v>33</v>
      </c>
      <c r="C55" s="8">
        <v>1600</v>
      </c>
      <c r="D55" s="8">
        <v>0</v>
      </c>
      <c r="E55" s="8">
        <f t="shared" si="0"/>
        <v>1600</v>
      </c>
      <c r="F55" s="5" t="s">
        <v>12</v>
      </c>
      <c r="G55" s="5" t="s">
        <v>32</v>
      </c>
      <c r="H55" s="5" t="s">
        <v>14</v>
      </c>
      <c r="I55" s="5" t="s">
        <v>15</v>
      </c>
      <c r="J55" s="9">
        <v>43189</v>
      </c>
    </row>
    <row r="56" spans="1:10" ht="15.75" x14ac:dyDescent="0.3">
      <c r="A56" s="6">
        <v>43160</v>
      </c>
      <c r="B56" s="5" t="s">
        <v>34</v>
      </c>
      <c r="C56" s="8">
        <v>5000</v>
      </c>
      <c r="D56" s="8">
        <v>0</v>
      </c>
      <c r="E56" s="8">
        <f t="shared" si="0"/>
        <v>5000</v>
      </c>
      <c r="F56" s="5" t="s">
        <v>12</v>
      </c>
      <c r="G56" s="5" t="s">
        <v>13</v>
      </c>
      <c r="H56" s="5" t="s">
        <v>14</v>
      </c>
      <c r="I56" s="5" t="s">
        <v>15</v>
      </c>
      <c r="J56" s="9">
        <v>43189</v>
      </c>
    </row>
    <row r="57" spans="1:10" ht="15.75" x14ac:dyDescent="0.3">
      <c r="A57" s="6">
        <v>43160</v>
      </c>
      <c r="B57" s="5" t="s">
        <v>35</v>
      </c>
      <c r="C57" s="8">
        <v>5000</v>
      </c>
      <c r="D57" s="8">
        <v>0</v>
      </c>
      <c r="E57" s="8">
        <f t="shared" si="0"/>
        <v>5000</v>
      </c>
      <c r="F57" s="5" t="s">
        <v>12</v>
      </c>
      <c r="G57" s="5" t="s">
        <v>13</v>
      </c>
      <c r="H57" s="5" t="s">
        <v>14</v>
      </c>
      <c r="I57" s="5" t="s">
        <v>15</v>
      </c>
      <c r="J57" s="9">
        <v>43189</v>
      </c>
    </row>
    <row r="58" spans="1:10" ht="15.75" x14ac:dyDescent="0.3">
      <c r="A58" s="6">
        <v>43160</v>
      </c>
      <c r="B58" s="5" t="s">
        <v>36</v>
      </c>
      <c r="C58" s="8">
        <v>7500</v>
      </c>
      <c r="D58" s="8">
        <v>0</v>
      </c>
      <c r="E58" s="8">
        <f t="shared" si="0"/>
        <v>7500</v>
      </c>
      <c r="F58" s="5" t="s">
        <v>12</v>
      </c>
      <c r="G58" s="5" t="s">
        <v>30</v>
      </c>
      <c r="H58" s="5" t="s">
        <v>14</v>
      </c>
      <c r="I58" s="5" t="s">
        <v>15</v>
      </c>
      <c r="J58" s="9">
        <v>43189</v>
      </c>
    </row>
    <row r="59" spans="1:10" ht="15.75" x14ac:dyDescent="0.3">
      <c r="A59" s="6">
        <v>43160</v>
      </c>
      <c r="B59" s="5" t="s">
        <v>37</v>
      </c>
      <c r="C59" s="8">
        <v>20000</v>
      </c>
      <c r="D59" s="8">
        <v>0</v>
      </c>
      <c r="E59" s="8">
        <f t="shared" si="0"/>
        <v>20000</v>
      </c>
      <c r="F59" s="5" t="s">
        <v>12</v>
      </c>
      <c r="G59" s="5" t="s">
        <v>38</v>
      </c>
      <c r="H59" s="5" t="s">
        <v>14</v>
      </c>
      <c r="I59" s="5" t="s">
        <v>15</v>
      </c>
      <c r="J59" s="9">
        <v>43189</v>
      </c>
    </row>
    <row r="60" spans="1:10" ht="15.75" x14ac:dyDescent="0.3">
      <c r="A60" s="6">
        <v>43160</v>
      </c>
      <c r="B60" s="5" t="s">
        <v>39</v>
      </c>
      <c r="C60" s="8">
        <v>9443.2000000000007</v>
      </c>
      <c r="D60" s="8">
        <v>0</v>
      </c>
      <c r="E60" s="8">
        <f t="shared" si="0"/>
        <v>9443.2000000000007</v>
      </c>
      <c r="F60" s="5" t="s">
        <v>12</v>
      </c>
      <c r="G60" s="5" t="s">
        <v>32</v>
      </c>
      <c r="H60" s="5" t="s">
        <v>14</v>
      </c>
      <c r="I60" s="5" t="s">
        <v>15</v>
      </c>
      <c r="J60" s="9">
        <v>43189</v>
      </c>
    </row>
    <row r="61" spans="1:10" ht="15.75" x14ac:dyDescent="0.3">
      <c r="A61" s="6">
        <v>43160</v>
      </c>
      <c r="B61" s="5" t="s">
        <v>47</v>
      </c>
      <c r="C61" s="8">
        <v>3750</v>
      </c>
      <c r="D61" s="8">
        <v>0</v>
      </c>
      <c r="E61" s="8">
        <f t="shared" si="0"/>
        <v>3750</v>
      </c>
      <c r="F61" s="5" t="s">
        <v>12</v>
      </c>
      <c r="G61" s="5" t="s">
        <v>22</v>
      </c>
      <c r="H61" s="5" t="s">
        <v>19</v>
      </c>
      <c r="I61" s="5" t="s">
        <v>20</v>
      </c>
      <c r="J61" s="9">
        <v>43190</v>
      </c>
    </row>
    <row r="62" spans="1:10" ht="15.75" x14ac:dyDescent="0.3">
      <c r="A62" s="6">
        <v>43160</v>
      </c>
      <c r="B62" s="5" t="s">
        <v>16</v>
      </c>
      <c r="C62" s="8">
        <v>605.64</v>
      </c>
      <c r="D62" s="8">
        <v>94.36</v>
      </c>
      <c r="E62" s="8">
        <f t="shared" si="0"/>
        <v>700</v>
      </c>
      <c r="F62" s="5" t="s">
        <v>12</v>
      </c>
      <c r="G62" s="5" t="s">
        <v>17</v>
      </c>
      <c r="H62" s="5" t="s">
        <v>14</v>
      </c>
      <c r="I62" s="5" t="s">
        <v>15</v>
      </c>
      <c r="J62" s="9">
        <v>43196</v>
      </c>
    </row>
    <row r="63" spans="1:10" ht="15.75" x14ac:dyDescent="0.3">
      <c r="A63" s="6">
        <v>43191</v>
      </c>
      <c r="B63" s="7" t="s">
        <v>48</v>
      </c>
      <c r="C63" s="8">
        <v>703.03</v>
      </c>
      <c r="D63" s="8">
        <f>+GASTOS[[#This Row],[monto]]*0.16</f>
        <v>112.48479999999999</v>
      </c>
      <c r="E63" s="8">
        <f t="shared" si="0"/>
        <v>815.51479999999992</v>
      </c>
      <c r="F63" s="5" t="s">
        <v>12</v>
      </c>
      <c r="G63" s="5" t="s">
        <v>44</v>
      </c>
      <c r="H63" s="5" t="s">
        <v>14</v>
      </c>
      <c r="I63" s="5" t="s">
        <v>15</v>
      </c>
      <c r="J63" s="9">
        <v>43196</v>
      </c>
    </row>
    <row r="64" spans="1:10" ht="15.75" x14ac:dyDescent="0.3">
      <c r="A64" s="6">
        <v>43191</v>
      </c>
      <c r="B64" s="7" t="s">
        <v>49</v>
      </c>
      <c r="C64" s="8">
        <v>571</v>
      </c>
      <c r="D64" s="8">
        <v>0</v>
      </c>
      <c r="E64" s="8">
        <f t="shared" si="0"/>
        <v>571</v>
      </c>
      <c r="F64" s="5" t="s">
        <v>12</v>
      </c>
      <c r="G64" s="5" t="s">
        <v>44</v>
      </c>
      <c r="H64" s="5" t="s">
        <v>19</v>
      </c>
      <c r="I64" s="5" t="s">
        <v>20</v>
      </c>
      <c r="J64" s="9">
        <v>43196</v>
      </c>
    </row>
    <row r="65" spans="1:10" ht="15.75" x14ac:dyDescent="0.3">
      <c r="A65" s="6">
        <v>43191</v>
      </c>
      <c r="B65" s="7" t="s">
        <v>50</v>
      </c>
      <c r="C65" s="8">
        <v>640</v>
      </c>
      <c r="D65" s="8">
        <f>+C65*0.16</f>
        <v>102.4</v>
      </c>
      <c r="E65" s="8">
        <f t="shared" si="0"/>
        <v>742.4</v>
      </c>
      <c r="F65" s="5" t="s">
        <v>12</v>
      </c>
      <c r="G65" s="5" t="s">
        <v>13</v>
      </c>
      <c r="H65" s="5" t="s">
        <v>14</v>
      </c>
      <c r="I65" s="5" t="s">
        <v>15</v>
      </c>
      <c r="J65" s="9">
        <v>43196</v>
      </c>
    </row>
    <row r="66" spans="1:10" ht="15.75" x14ac:dyDescent="0.3">
      <c r="A66" s="6">
        <v>43191</v>
      </c>
      <c r="B66" s="5" t="s">
        <v>18</v>
      </c>
      <c r="C66" s="8">
        <v>3000</v>
      </c>
      <c r="D66" s="8">
        <v>0</v>
      </c>
      <c r="E66" s="8">
        <f t="shared" si="0"/>
        <v>3000</v>
      </c>
      <c r="F66" s="5" t="s">
        <v>12</v>
      </c>
      <c r="G66" s="5" t="s">
        <v>17</v>
      </c>
      <c r="H66" s="5" t="s">
        <v>14</v>
      </c>
      <c r="I66" s="5" t="s">
        <v>15</v>
      </c>
      <c r="J66" s="9">
        <v>43196</v>
      </c>
    </row>
    <row r="67" spans="1:10" ht="15.75" x14ac:dyDescent="0.3">
      <c r="A67" s="6">
        <v>43191</v>
      </c>
      <c r="B67" s="5" t="s">
        <v>18</v>
      </c>
      <c r="C67" s="8">
        <v>6900</v>
      </c>
      <c r="D67" s="8">
        <v>0</v>
      </c>
      <c r="E67" s="8">
        <f t="shared" si="0"/>
        <v>6900</v>
      </c>
      <c r="F67" s="5" t="s">
        <v>12</v>
      </c>
      <c r="G67" s="5" t="s">
        <v>17</v>
      </c>
      <c r="H67" s="5" t="s">
        <v>19</v>
      </c>
      <c r="I67" s="5" t="s">
        <v>20</v>
      </c>
      <c r="J67" s="9">
        <v>43196</v>
      </c>
    </row>
    <row r="68" spans="1:10" ht="15.75" x14ac:dyDescent="0.3">
      <c r="A68" s="6">
        <v>43191</v>
      </c>
      <c r="B68" s="5" t="s">
        <v>51</v>
      </c>
      <c r="C68" s="8">
        <v>300</v>
      </c>
      <c r="D68" s="8">
        <v>0</v>
      </c>
      <c r="E68" s="8">
        <f t="shared" si="0"/>
        <v>300</v>
      </c>
      <c r="F68" s="5" t="s">
        <v>12</v>
      </c>
      <c r="G68" s="5" t="s">
        <v>22</v>
      </c>
      <c r="H68" s="5" t="s">
        <v>19</v>
      </c>
      <c r="I68" s="5" t="s">
        <v>20</v>
      </c>
      <c r="J68" s="9">
        <v>43196</v>
      </c>
    </row>
    <row r="69" spans="1:10" ht="15.75" x14ac:dyDescent="0.3">
      <c r="A69" s="6">
        <v>43191</v>
      </c>
      <c r="B69" s="5" t="s">
        <v>21</v>
      </c>
      <c r="C69" s="8">
        <v>700</v>
      </c>
      <c r="D69" s="8">
        <v>0</v>
      </c>
      <c r="E69" s="8">
        <f t="shared" ref="E69:E121" si="1">+C69+D69</f>
        <v>700</v>
      </c>
      <c r="F69" s="5" t="s">
        <v>12</v>
      </c>
      <c r="G69" s="5" t="s">
        <v>22</v>
      </c>
      <c r="H69" s="5" t="s">
        <v>19</v>
      </c>
      <c r="I69" s="5" t="s">
        <v>20</v>
      </c>
      <c r="J69" s="9">
        <v>43196</v>
      </c>
    </row>
    <row r="70" spans="1:10" ht="15.75" x14ac:dyDescent="0.3">
      <c r="A70" s="6">
        <v>43191</v>
      </c>
      <c r="B70" s="7" t="s">
        <v>52</v>
      </c>
      <c r="C70" s="8">
        <v>1000</v>
      </c>
      <c r="D70" s="8">
        <v>0</v>
      </c>
      <c r="E70" s="8">
        <f t="shared" si="1"/>
        <v>1000</v>
      </c>
      <c r="F70" s="5" t="s">
        <v>12</v>
      </c>
      <c r="G70" s="5" t="s">
        <v>13</v>
      </c>
      <c r="H70" s="5" t="s">
        <v>19</v>
      </c>
      <c r="I70" s="5" t="s">
        <v>20</v>
      </c>
      <c r="J70" s="9">
        <v>43196</v>
      </c>
    </row>
    <row r="71" spans="1:10" ht="15.75" x14ac:dyDescent="0.3">
      <c r="A71" s="6">
        <v>43191</v>
      </c>
      <c r="B71" s="5" t="s">
        <v>53</v>
      </c>
      <c r="C71" s="8">
        <v>2800</v>
      </c>
      <c r="D71" s="8">
        <v>0</v>
      </c>
      <c r="E71" s="8">
        <f t="shared" si="1"/>
        <v>2800</v>
      </c>
      <c r="F71" s="5" t="s">
        <v>12</v>
      </c>
      <c r="G71" s="5" t="s">
        <v>13</v>
      </c>
      <c r="H71" s="5" t="s">
        <v>19</v>
      </c>
      <c r="I71" s="5" t="s">
        <v>15</v>
      </c>
      <c r="J71" s="9">
        <v>43197</v>
      </c>
    </row>
    <row r="72" spans="1:10" ht="15.75" x14ac:dyDescent="0.3">
      <c r="A72" s="6">
        <v>43191</v>
      </c>
      <c r="B72" s="5" t="s">
        <v>53</v>
      </c>
      <c r="C72" s="8">
        <f>10000-C71</f>
        <v>7200</v>
      </c>
      <c r="D72" s="8">
        <v>0</v>
      </c>
      <c r="E72" s="8">
        <f t="shared" si="1"/>
        <v>7200</v>
      </c>
      <c r="F72" s="5" t="s">
        <v>12</v>
      </c>
      <c r="G72" s="5" t="s">
        <v>13</v>
      </c>
      <c r="H72" s="5" t="s">
        <v>19</v>
      </c>
      <c r="I72" s="5" t="s">
        <v>20</v>
      </c>
      <c r="J72" s="9">
        <v>43197</v>
      </c>
    </row>
    <row r="73" spans="1:10" ht="15.75" x14ac:dyDescent="0.3">
      <c r="A73" s="6">
        <v>43191</v>
      </c>
      <c r="B73" s="7" t="s">
        <v>54</v>
      </c>
      <c r="C73" s="8">
        <f>1887/1.16</f>
        <v>1626.7241379310346</v>
      </c>
      <c r="D73" s="8">
        <f>+GASTOS[[#This Row],[monto]]*0.16</f>
        <v>260.27586206896552</v>
      </c>
      <c r="E73" s="8">
        <f t="shared" si="1"/>
        <v>1887.0000000000002</v>
      </c>
      <c r="F73" s="5" t="s">
        <v>12</v>
      </c>
      <c r="G73" s="5" t="s">
        <v>17</v>
      </c>
      <c r="H73" s="5" t="s">
        <v>14</v>
      </c>
      <c r="I73" s="5" t="s">
        <v>15</v>
      </c>
      <c r="J73" s="9">
        <v>43199</v>
      </c>
    </row>
    <row r="74" spans="1:10" ht="15.75" x14ac:dyDescent="0.3">
      <c r="A74" s="6">
        <v>43191</v>
      </c>
      <c r="B74" s="5" t="s">
        <v>55</v>
      </c>
      <c r="C74" s="8">
        <f>571-72.49</f>
        <v>498.51</v>
      </c>
      <c r="D74" s="8">
        <v>72.489999999999995</v>
      </c>
      <c r="E74" s="8">
        <f t="shared" si="1"/>
        <v>571</v>
      </c>
      <c r="F74" s="5" t="s">
        <v>12</v>
      </c>
      <c r="G74" s="5" t="s">
        <v>22</v>
      </c>
      <c r="H74" s="5" t="s">
        <v>14</v>
      </c>
      <c r="I74" s="5" t="s">
        <v>15</v>
      </c>
      <c r="J74" s="9">
        <v>43199</v>
      </c>
    </row>
    <row r="75" spans="1:10" ht="15.75" x14ac:dyDescent="0.3">
      <c r="A75" s="6">
        <v>43191</v>
      </c>
      <c r="B75" s="5" t="s">
        <v>56</v>
      </c>
      <c r="C75" s="8">
        <v>11200</v>
      </c>
      <c r="D75" s="8">
        <f>+GASTOS[[#This Row],[monto]]*0.16</f>
        <v>1792</v>
      </c>
      <c r="E75" s="8">
        <f t="shared" si="1"/>
        <v>12992</v>
      </c>
      <c r="F75" s="5" t="s">
        <v>12</v>
      </c>
      <c r="G75" s="5" t="s">
        <v>17</v>
      </c>
      <c r="H75" s="5" t="s">
        <v>14</v>
      </c>
      <c r="I75" s="5" t="s">
        <v>15</v>
      </c>
      <c r="J75" s="9">
        <v>43200</v>
      </c>
    </row>
    <row r="76" spans="1:10" ht="15.75" x14ac:dyDescent="0.3">
      <c r="A76" s="6">
        <v>43191</v>
      </c>
      <c r="B76" s="5" t="s">
        <v>57</v>
      </c>
      <c r="C76" s="8">
        <f>658.35/1.16</f>
        <v>567.54310344827593</v>
      </c>
      <c r="D76" s="8">
        <f>+GASTOS[[#This Row],[monto]]*0.16</f>
        <v>90.806896551724151</v>
      </c>
      <c r="E76" s="8">
        <f t="shared" si="1"/>
        <v>658.35000000000014</v>
      </c>
      <c r="F76" s="5" t="s">
        <v>12</v>
      </c>
      <c r="G76" s="5" t="s">
        <v>17</v>
      </c>
      <c r="H76" s="5" t="s">
        <v>14</v>
      </c>
      <c r="I76" s="5" t="s">
        <v>15</v>
      </c>
      <c r="J76" s="9">
        <v>43200</v>
      </c>
    </row>
    <row r="77" spans="1:10" ht="15.75" x14ac:dyDescent="0.3">
      <c r="A77" s="6">
        <v>43191</v>
      </c>
      <c r="B77" s="5" t="s">
        <v>58</v>
      </c>
      <c r="C77" s="8">
        <v>1400</v>
      </c>
      <c r="D77" s="8">
        <f>+GASTOS[[#This Row],[monto]]*0.16</f>
        <v>224</v>
      </c>
      <c r="E77" s="8">
        <f t="shared" si="1"/>
        <v>1624</v>
      </c>
      <c r="F77" s="5" t="s">
        <v>12</v>
      </c>
      <c r="G77" s="5" t="s">
        <v>17</v>
      </c>
      <c r="H77" s="5" t="s">
        <v>19</v>
      </c>
      <c r="I77" s="5" t="s">
        <v>59</v>
      </c>
      <c r="J77" s="9">
        <v>43201</v>
      </c>
    </row>
    <row r="78" spans="1:10" ht="15.75" x14ac:dyDescent="0.3">
      <c r="A78" s="6">
        <v>43191</v>
      </c>
      <c r="B78" s="7" t="s">
        <v>60</v>
      </c>
      <c r="C78" s="8">
        <v>600</v>
      </c>
      <c r="D78" s="8">
        <f>+GASTOS[[#This Row],[monto]]*0.16</f>
        <v>96</v>
      </c>
      <c r="E78" s="8">
        <f t="shared" si="1"/>
        <v>696</v>
      </c>
      <c r="F78" s="5" t="s">
        <v>12</v>
      </c>
      <c r="G78" s="5" t="s">
        <v>17</v>
      </c>
      <c r="H78" s="5" t="s">
        <v>19</v>
      </c>
      <c r="I78" s="5" t="s">
        <v>59</v>
      </c>
      <c r="J78" s="9">
        <v>43202</v>
      </c>
    </row>
    <row r="79" spans="1:10" ht="15.75" x14ac:dyDescent="0.3">
      <c r="A79" s="6">
        <v>43191</v>
      </c>
      <c r="B79" s="7" t="s">
        <v>61</v>
      </c>
      <c r="C79" s="8">
        <v>4141.38</v>
      </c>
      <c r="D79" s="8">
        <f>+GASTOS[[#This Row],[monto]]*0.16</f>
        <v>662.62080000000003</v>
      </c>
      <c r="E79" s="8">
        <f t="shared" si="1"/>
        <v>4804.0007999999998</v>
      </c>
      <c r="F79" s="5" t="s">
        <v>12</v>
      </c>
      <c r="G79" s="5" t="s">
        <v>17</v>
      </c>
      <c r="H79" s="5" t="s">
        <v>19</v>
      </c>
      <c r="I79" s="5" t="s">
        <v>59</v>
      </c>
      <c r="J79" s="9">
        <v>43202</v>
      </c>
    </row>
    <row r="80" spans="1:10" ht="15.75" x14ac:dyDescent="0.3">
      <c r="A80" s="6">
        <v>43191</v>
      </c>
      <c r="B80" s="5" t="s">
        <v>26</v>
      </c>
      <c r="C80" s="8">
        <f>7500-GASTOS[[#This Row],[iva]]</f>
        <v>7064.78</v>
      </c>
      <c r="D80" s="8">
        <v>435.22</v>
      </c>
      <c r="E80" s="8">
        <f t="shared" si="1"/>
        <v>7500</v>
      </c>
      <c r="F80" s="5" t="s">
        <v>12</v>
      </c>
      <c r="G80" s="5" t="s">
        <v>17</v>
      </c>
      <c r="H80" s="5" t="s">
        <v>14</v>
      </c>
      <c r="I80" s="5" t="s">
        <v>15</v>
      </c>
      <c r="J80" s="9">
        <v>43203</v>
      </c>
    </row>
    <row r="81" spans="1:10" ht="15.75" x14ac:dyDescent="0.3">
      <c r="A81" s="6">
        <v>43191</v>
      </c>
      <c r="B81" s="5" t="s">
        <v>18</v>
      </c>
      <c r="C81" s="8">
        <v>3000</v>
      </c>
      <c r="D81" s="8">
        <v>0</v>
      </c>
      <c r="E81" s="8">
        <f t="shared" si="1"/>
        <v>3000</v>
      </c>
      <c r="F81" s="5" t="s">
        <v>12</v>
      </c>
      <c r="G81" s="5" t="s">
        <v>17</v>
      </c>
      <c r="H81" s="5" t="s">
        <v>14</v>
      </c>
      <c r="I81" s="5" t="s">
        <v>15</v>
      </c>
      <c r="J81" s="9">
        <v>43203</v>
      </c>
    </row>
    <row r="82" spans="1:10" ht="15.75" x14ac:dyDescent="0.3">
      <c r="A82" s="6">
        <v>43191</v>
      </c>
      <c r="B82" s="5" t="s">
        <v>18</v>
      </c>
      <c r="C82" s="8">
        <v>6900</v>
      </c>
      <c r="D82" s="8">
        <v>0</v>
      </c>
      <c r="E82" s="8">
        <f t="shared" si="1"/>
        <v>6900</v>
      </c>
      <c r="F82" s="5" t="s">
        <v>12</v>
      </c>
      <c r="G82" s="5" t="s">
        <v>17</v>
      </c>
      <c r="H82" s="5" t="s">
        <v>19</v>
      </c>
      <c r="I82" s="5" t="s">
        <v>20</v>
      </c>
      <c r="J82" s="9">
        <v>43203</v>
      </c>
    </row>
    <row r="83" spans="1:10" ht="15.75" x14ac:dyDescent="0.3">
      <c r="A83" s="6">
        <v>43191</v>
      </c>
      <c r="B83" s="5" t="s">
        <v>27</v>
      </c>
      <c r="C83" s="8">
        <v>15000</v>
      </c>
      <c r="D83" s="8">
        <v>0</v>
      </c>
      <c r="E83" s="8">
        <f t="shared" si="1"/>
        <v>15000</v>
      </c>
      <c r="F83" s="5" t="s">
        <v>12</v>
      </c>
      <c r="G83" s="5" t="s">
        <v>13</v>
      </c>
      <c r="H83" s="5" t="s">
        <v>14</v>
      </c>
      <c r="I83" s="5" t="s">
        <v>15</v>
      </c>
      <c r="J83" s="9">
        <v>43203</v>
      </c>
    </row>
    <row r="84" spans="1:10" ht="15.75" x14ac:dyDescent="0.3">
      <c r="A84" s="6">
        <v>43191</v>
      </c>
      <c r="B84" s="5" t="s">
        <v>28</v>
      </c>
      <c r="C84" s="8">
        <v>10000</v>
      </c>
      <c r="D84" s="8">
        <v>0</v>
      </c>
      <c r="E84" s="8">
        <f t="shared" si="1"/>
        <v>10000</v>
      </c>
      <c r="F84" s="5" t="s">
        <v>12</v>
      </c>
      <c r="G84" s="5" t="s">
        <v>13</v>
      </c>
      <c r="H84" s="5" t="s">
        <v>14</v>
      </c>
      <c r="I84" s="5" t="s">
        <v>15</v>
      </c>
      <c r="J84" s="9">
        <v>43203</v>
      </c>
    </row>
    <row r="85" spans="1:10" ht="15.75" x14ac:dyDescent="0.3">
      <c r="A85" s="6">
        <v>43191</v>
      </c>
      <c r="B85" s="5" t="s">
        <v>46</v>
      </c>
      <c r="C85" s="8">
        <v>7500</v>
      </c>
      <c r="D85" s="8">
        <v>0</v>
      </c>
      <c r="E85" s="8">
        <f t="shared" si="1"/>
        <v>7500</v>
      </c>
      <c r="F85" s="5" t="s">
        <v>12</v>
      </c>
      <c r="G85" s="5" t="s">
        <v>32</v>
      </c>
      <c r="H85" s="5" t="s">
        <v>14</v>
      </c>
      <c r="I85" s="5" t="s">
        <v>15</v>
      </c>
      <c r="J85" s="9">
        <v>43203</v>
      </c>
    </row>
    <row r="86" spans="1:10" ht="15.75" x14ac:dyDescent="0.3">
      <c r="A86" s="6">
        <v>43191</v>
      </c>
      <c r="B86" s="5" t="s">
        <v>21</v>
      </c>
      <c r="C86" s="8">
        <v>600</v>
      </c>
      <c r="D86" s="8">
        <v>0</v>
      </c>
      <c r="E86" s="8">
        <f t="shared" si="1"/>
        <v>600</v>
      </c>
      <c r="F86" s="5" t="s">
        <v>12</v>
      </c>
      <c r="G86" s="5" t="s">
        <v>22</v>
      </c>
      <c r="H86" s="5" t="s">
        <v>19</v>
      </c>
      <c r="I86" s="5" t="s">
        <v>20</v>
      </c>
      <c r="J86" s="9">
        <v>43203</v>
      </c>
    </row>
    <row r="87" spans="1:10" ht="15.75" x14ac:dyDescent="0.3">
      <c r="A87" s="6">
        <v>43191</v>
      </c>
      <c r="B87" s="5" t="s">
        <v>29</v>
      </c>
      <c r="C87" s="8">
        <v>7500</v>
      </c>
      <c r="D87" s="8">
        <v>0</v>
      </c>
      <c r="E87" s="8">
        <f t="shared" si="1"/>
        <v>7500</v>
      </c>
      <c r="F87" s="5" t="s">
        <v>12</v>
      </c>
      <c r="G87" s="5" t="s">
        <v>30</v>
      </c>
      <c r="H87" s="5" t="s">
        <v>14</v>
      </c>
      <c r="I87" s="5" t="s">
        <v>15</v>
      </c>
      <c r="J87" s="9">
        <v>43203</v>
      </c>
    </row>
    <row r="88" spans="1:10" ht="15.75" x14ac:dyDescent="0.3">
      <c r="A88" s="6">
        <v>43191</v>
      </c>
      <c r="B88" s="5" t="s">
        <v>34</v>
      </c>
      <c r="C88" s="8">
        <v>5000</v>
      </c>
      <c r="D88" s="8">
        <v>0</v>
      </c>
      <c r="E88" s="8">
        <f t="shared" si="1"/>
        <v>5000</v>
      </c>
      <c r="F88" s="5" t="s">
        <v>12</v>
      </c>
      <c r="G88" s="5" t="s">
        <v>13</v>
      </c>
      <c r="H88" s="5" t="s">
        <v>14</v>
      </c>
      <c r="I88" s="5" t="s">
        <v>15</v>
      </c>
      <c r="J88" s="9">
        <v>43203</v>
      </c>
    </row>
    <row r="89" spans="1:10" ht="15.75" x14ac:dyDescent="0.3">
      <c r="A89" s="6">
        <v>43191</v>
      </c>
      <c r="B89" s="5" t="s">
        <v>35</v>
      </c>
      <c r="C89" s="8">
        <v>4500</v>
      </c>
      <c r="D89" s="8">
        <v>0</v>
      </c>
      <c r="E89" s="8">
        <f t="shared" si="1"/>
        <v>4500</v>
      </c>
      <c r="F89" s="5" t="s">
        <v>12</v>
      </c>
      <c r="G89" s="5" t="s">
        <v>13</v>
      </c>
      <c r="H89" s="5" t="s">
        <v>14</v>
      </c>
      <c r="I89" s="5" t="s">
        <v>15</v>
      </c>
      <c r="J89" s="9">
        <v>43203</v>
      </c>
    </row>
    <row r="90" spans="1:10" ht="15.75" x14ac:dyDescent="0.3">
      <c r="A90" s="6">
        <v>43191</v>
      </c>
      <c r="B90" s="5" t="s">
        <v>36</v>
      </c>
      <c r="C90" s="8">
        <v>5815.6</v>
      </c>
      <c r="D90" s="8">
        <v>0</v>
      </c>
      <c r="E90" s="8">
        <f t="shared" si="1"/>
        <v>5815.6</v>
      </c>
      <c r="F90" s="5" t="s">
        <v>12</v>
      </c>
      <c r="G90" s="5" t="s">
        <v>30</v>
      </c>
      <c r="H90" s="5" t="s">
        <v>14</v>
      </c>
      <c r="I90" s="5" t="s">
        <v>15</v>
      </c>
      <c r="J90" s="9">
        <v>43203</v>
      </c>
    </row>
    <row r="91" spans="1:10" ht="15.75" x14ac:dyDescent="0.3">
      <c r="A91" s="6">
        <v>0</v>
      </c>
      <c r="B91" s="5" t="s">
        <v>37</v>
      </c>
      <c r="C91" s="8">
        <v>20000</v>
      </c>
      <c r="D91" s="8">
        <v>0</v>
      </c>
      <c r="E91" s="8">
        <f t="shared" si="1"/>
        <v>20000</v>
      </c>
      <c r="F91" s="5" t="s">
        <v>12</v>
      </c>
      <c r="G91" s="5" t="s">
        <v>38</v>
      </c>
      <c r="H91" s="5" t="s">
        <v>14</v>
      </c>
      <c r="I91" s="5" t="s">
        <v>15</v>
      </c>
      <c r="J91" s="9">
        <v>43203</v>
      </c>
    </row>
    <row r="92" spans="1:10" ht="15.75" x14ac:dyDescent="0.3">
      <c r="A92" s="6">
        <v>43191</v>
      </c>
      <c r="B92" s="5" t="s">
        <v>39</v>
      </c>
      <c r="C92" s="8">
        <v>9443.2000000000007</v>
      </c>
      <c r="D92" s="8">
        <v>0</v>
      </c>
      <c r="E92" s="8">
        <f t="shared" si="1"/>
        <v>9443.2000000000007</v>
      </c>
      <c r="F92" s="5" t="s">
        <v>12</v>
      </c>
      <c r="G92" s="5" t="s">
        <v>32</v>
      </c>
      <c r="H92" s="5" t="s">
        <v>14</v>
      </c>
      <c r="I92" s="5" t="s">
        <v>15</v>
      </c>
      <c r="J92" s="9">
        <v>43203</v>
      </c>
    </row>
    <row r="93" spans="1:10" ht="15.75" x14ac:dyDescent="0.3">
      <c r="A93" s="6">
        <v>43191</v>
      </c>
      <c r="B93" s="5" t="s">
        <v>16</v>
      </c>
      <c r="C93" s="8">
        <v>605.64</v>
      </c>
      <c r="D93" s="8">
        <f>700-GASTOS[[#This Row],[monto]]</f>
        <v>94.360000000000014</v>
      </c>
      <c r="E93" s="8">
        <f t="shared" si="1"/>
        <v>700</v>
      </c>
      <c r="F93" s="5" t="s">
        <v>12</v>
      </c>
      <c r="G93" s="5" t="s">
        <v>17</v>
      </c>
      <c r="H93" s="5" t="s">
        <v>14</v>
      </c>
      <c r="I93" s="5" t="s">
        <v>15</v>
      </c>
      <c r="J93" s="9">
        <v>43203</v>
      </c>
    </row>
    <row r="94" spans="1:10" ht="15.75" x14ac:dyDescent="0.3">
      <c r="A94" s="6">
        <v>43191</v>
      </c>
      <c r="B94" s="5" t="s">
        <v>62</v>
      </c>
      <c r="C94" s="8">
        <v>30</v>
      </c>
      <c r="D94" s="8">
        <v>0</v>
      </c>
      <c r="E94" s="8">
        <f t="shared" si="1"/>
        <v>30</v>
      </c>
      <c r="F94" s="5" t="s">
        <v>12</v>
      </c>
      <c r="G94" s="5" t="s">
        <v>22</v>
      </c>
      <c r="H94" s="5" t="s">
        <v>19</v>
      </c>
      <c r="I94" s="5" t="s">
        <v>20</v>
      </c>
      <c r="J94" s="9">
        <v>43203</v>
      </c>
    </row>
    <row r="95" spans="1:10" ht="15.75" x14ac:dyDescent="0.3">
      <c r="A95" s="6">
        <v>43191</v>
      </c>
      <c r="B95" s="5" t="s">
        <v>42</v>
      </c>
      <c r="C95" s="8">
        <v>34</v>
      </c>
      <c r="D95" s="8">
        <v>0</v>
      </c>
      <c r="E95" s="8">
        <f t="shared" si="1"/>
        <v>34</v>
      </c>
      <c r="F95" s="5" t="s">
        <v>12</v>
      </c>
      <c r="G95" s="5" t="s">
        <v>22</v>
      </c>
      <c r="H95" s="5" t="s">
        <v>19</v>
      </c>
      <c r="I95" s="5" t="s">
        <v>20</v>
      </c>
      <c r="J95" s="9">
        <v>43203</v>
      </c>
    </row>
    <row r="96" spans="1:10" ht="15.75" x14ac:dyDescent="0.3">
      <c r="A96" s="6">
        <v>43191</v>
      </c>
      <c r="B96" s="5" t="s">
        <v>53</v>
      </c>
      <c r="C96" s="8">
        <v>2800</v>
      </c>
      <c r="D96" s="8">
        <v>0</v>
      </c>
      <c r="E96" s="8">
        <f t="shared" si="1"/>
        <v>2800</v>
      </c>
      <c r="F96" s="5" t="s">
        <v>12</v>
      </c>
      <c r="G96" s="5" t="s">
        <v>13</v>
      </c>
      <c r="H96" s="5" t="s">
        <v>19</v>
      </c>
      <c r="I96" s="5" t="s">
        <v>15</v>
      </c>
      <c r="J96" s="9">
        <v>43204</v>
      </c>
    </row>
    <row r="97" spans="1:10" ht="15.75" x14ac:dyDescent="0.3">
      <c r="A97" s="6">
        <v>43191</v>
      </c>
      <c r="B97" s="5" t="s">
        <v>53</v>
      </c>
      <c r="C97" s="8">
        <f>10000-C96</f>
        <v>7200</v>
      </c>
      <c r="D97" s="8">
        <v>0</v>
      </c>
      <c r="E97" s="8">
        <f t="shared" si="1"/>
        <v>7200</v>
      </c>
      <c r="F97" s="5" t="s">
        <v>12</v>
      </c>
      <c r="G97" s="5" t="s">
        <v>13</v>
      </c>
      <c r="H97" s="5" t="s">
        <v>19</v>
      </c>
      <c r="I97" s="5" t="s">
        <v>20</v>
      </c>
      <c r="J97" s="9">
        <v>43204</v>
      </c>
    </row>
    <row r="98" spans="1:10" ht="15.75" x14ac:dyDescent="0.3">
      <c r="A98" s="6">
        <v>43191</v>
      </c>
      <c r="B98" s="5" t="s">
        <v>63</v>
      </c>
      <c r="C98" s="8">
        <v>490</v>
      </c>
      <c r="D98" s="8">
        <f>GASTOS[[#This Row],[monto]]*0.16</f>
        <v>78.400000000000006</v>
      </c>
      <c r="E98" s="8">
        <f t="shared" si="1"/>
        <v>568.4</v>
      </c>
      <c r="F98" s="5" t="s">
        <v>12</v>
      </c>
      <c r="G98" s="5" t="s">
        <v>32</v>
      </c>
      <c r="H98" s="5" t="s">
        <v>14</v>
      </c>
      <c r="I98" s="5" t="s">
        <v>15</v>
      </c>
      <c r="J98" s="9">
        <v>43206</v>
      </c>
    </row>
    <row r="99" spans="1:10" ht="15.75" x14ac:dyDescent="0.3">
      <c r="A99" s="6">
        <v>43191</v>
      </c>
      <c r="B99" s="5" t="s">
        <v>47</v>
      </c>
      <c r="C99" s="8">
        <v>3750</v>
      </c>
      <c r="D99" s="8">
        <v>0</v>
      </c>
      <c r="E99" s="8">
        <f t="shared" si="1"/>
        <v>3750</v>
      </c>
      <c r="F99" s="5" t="s">
        <v>12</v>
      </c>
      <c r="G99" s="5" t="s">
        <v>22</v>
      </c>
      <c r="H99" s="5" t="s">
        <v>19</v>
      </c>
      <c r="I99" s="5" t="s">
        <v>20</v>
      </c>
      <c r="J99" s="9">
        <v>43207</v>
      </c>
    </row>
    <row r="100" spans="1:10" ht="15.75" x14ac:dyDescent="0.3">
      <c r="A100" s="6">
        <v>43191</v>
      </c>
      <c r="B100" s="7" t="s">
        <v>64</v>
      </c>
      <c r="C100" s="8">
        <v>3150</v>
      </c>
      <c r="D100" s="8">
        <f>+GASTOS[[#This Row],[monto]]*0.16</f>
        <v>504</v>
      </c>
      <c r="E100" s="8">
        <f t="shared" si="1"/>
        <v>3654</v>
      </c>
      <c r="F100" s="5" t="s">
        <v>12</v>
      </c>
      <c r="G100" s="5" t="s">
        <v>17</v>
      </c>
      <c r="H100" s="5" t="s">
        <v>19</v>
      </c>
      <c r="I100" s="5" t="s">
        <v>15</v>
      </c>
      <c r="J100" s="9">
        <v>43207</v>
      </c>
    </row>
    <row r="101" spans="1:10" ht="15.75" x14ac:dyDescent="0.3">
      <c r="A101" s="6">
        <v>43191</v>
      </c>
      <c r="B101" s="7" t="s">
        <v>64</v>
      </c>
      <c r="C101" s="8">
        <v>3000</v>
      </c>
      <c r="D101" s="8">
        <v>0</v>
      </c>
      <c r="E101" s="8">
        <f t="shared" si="1"/>
        <v>3000</v>
      </c>
      <c r="F101" s="5" t="s">
        <v>12</v>
      </c>
      <c r="G101" s="5" t="s">
        <v>17</v>
      </c>
      <c r="H101" s="5" t="s">
        <v>19</v>
      </c>
      <c r="I101" s="5" t="s">
        <v>20</v>
      </c>
      <c r="J101" s="9">
        <v>43207</v>
      </c>
    </row>
    <row r="102" spans="1:10" ht="15.75" x14ac:dyDescent="0.3">
      <c r="A102" s="6">
        <v>43191</v>
      </c>
      <c r="B102" s="7" t="s">
        <v>65</v>
      </c>
      <c r="C102" s="8">
        <v>4839.8100000000004</v>
      </c>
      <c r="D102" s="8">
        <f>+GASTOS[[#This Row],[monto]]*0.16</f>
        <v>774.3696000000001</v>
      </c>
      <c r="E102" s="8">
        <f t="shared" si="1"/>
        <v>5614.1796000000004</v>
      </c>
      <c r="F102" s="5" t="s">
        <v>12</v>
      </c>
      <c r="G102" s="5" t="s">
        <v>66</v>
      </c>
      <c r="H102" s="5" t="s">
        <v>14</v>
      </c>
      <c r="I102" s="5" t="s">
        <v>15</v>
      </c>
      <c r="J102" s="9">
        <v>43207</v>
      </c>
    </row>
    <row r="103" spans="1:10" ht="15.75" x14ac:dyDescent="0.3">
      <c r="A103" s="6">
        <v>43191</v>
      </c>
      <c r="B103" s="7" t="s">
        <v>67</v>
      </c>
      <c r="C103" s="8">
        <v>20598.2</v>
      </c>
      <c r="D103" s="8">
        <v>0</v>
      </c>
      <c r="E103" s="8">
        <f t="shared" si="1"/>
        <v>20598.2</v>
      </c>
      <c r="F103" s="5" t="s">
        <v>12</v>
      </c>
      <c r="G103" s="5" t="s">
        <v>68</v>
      </c>
      <c r="H103" s="5" t="s">
        <v>14</v>
      </c>
      <c r="I103" s="5" t="s">
        <v>15</v>
      </c>
      <c r="J103" s="9">
        <v>43207</v>
      </c>
    </row>
    <row r="104" spans="1:10" ht="15.75" x14ac:dyDescent="0.3">
      <c r="A104" s="6">
        <v>43191</v>
      </c>
      <c r="B104" s="7" t="s">
        <v>64</v>
      </c>
      <c r="C104" s="8">
        <v>3787.93</v>
      </c>
      <c r="D104" s="8">
        <f>+GASTOS[[#This Row],[monto]]*0.16</f>
        <v>606.06880000000001</v>
      </c>
      <c r="E104" s="8">
        <f t="shared" si="1"/>
        <v>4393.9987999999994</v>
      </c>
      <c r="F104" s="5" t="s">
        <v>12</v>
      </c>
      <c r="G104" s="5" t="s">
        <v>17</v>
      </c>
      <c r="H104" s="5" t="s">
        <v>19</v>
      </c>
      <c r="I104" s="5" t="s">
        <v>15</v>
      </c>
      <c r="J104" s="9">
        <v>43208</v>
      </c>
    </row>
    <row r="105" spans="1:10" ht="15.75" x14ac:dyDescent="0.3">
      <c r="A105" s="6">
        <v>43191</v>
      </c>
      <c r="B105" s="7" t="s">
        <v>69</v>
      </c>
      <c r="C105" s="8">
        <v>4500</v>
      </c>
      <c r="D105" s="8">
        <v>0</v>
      </c>
      <c r="E105" s="8">
        <f t="shared" si="1"/>
        <v>4500</v>
      </c>
      <c r="F105" s="5" t="s">
        <v>12</v>
      </c>
      <c r="G105" s="5" t="s">
        <v>17</v>
      </c>
      <c r="H105" s="5" t="s">
        <v>19</v>
      </c>
      <c r="I105" s="5" t="s">
        <v>20</v>
      </c>
      <c r="J105" s="9">
        <v>43208</v>
      </c>
    </row>
    <row r="106" spans="1:10" ht="15.75" x14ac:dyDescent="0.3">
      <c r="A106" s="6">
        <v>43191</v>
      </c>
      <c r="B106" s="5" t="s">
        <v>70</v>
      </c>
      <c r="C106" s="8">
        <v>800</v>
      </c>
      <c r="D106" s="8">
        <v>0</v>
      </c>
      <c r="E106" s="8">
        <f t="shared" si="1"/>
        <v>800</v>
      </c>
      <c r="F106" s="5" t="s">
        <v>12</v>
      </c>
      <c r="G106" s="5" t="s">
        <v>17</v>
      </c>
      <c r="H106" s="5" t="s">
        <v>19</v>
      </c>
      <c r="I106" s="5" t="s">
        <v>15</v>
      </c>
      <c r="J106" s="9">
        <v>43208</v>
      </c>
    </row>
    <row r="107" spans="1:10" ht="15.75" x14ac:dyDescent="0.3">
      <c r="A107" s="6">
        <v>43191</v>
      </c>
      <c r="B107" s="7" t="s">
        <v>69</v>
      </c>
      <c r="C107" s="8">
        <v>4822.41</v>
      </c>
      <c r="D107" s="8">
        <f>+GASTOS[[#This Row],[monto]]*0.16</f>
        <v>771.5856</v>
      </c>
      <c r="E107" s="8">
        <f t="shared" si="1"/>
        <v>5593.9956000000002</v>
      </c>
      <c r="F107" s="5" t="s">
        <v>12</v>
      </c>
      <c r="G107" s="5" t="s">
        <v>17</v>
      </c>
      <c r="H107" s="5" t="s">
        <v>14</v>
      </c>
      <c r="I107" s="5" t="s">
        <v>15</v>
      </c>
      <c r="J107" s="9">
        <v>43208</v>
      </c>
    </row>
    <row r="108" spans="1:10" ht="15.75" x14ac:dyDescent="0.3">
      <c r="A108" s="6">
        <v>43191</v>
      </c>
      <c r="B108" s="7" t="s">
        <v>71</v>
      </c>
      <c r="C108" s="8">
        <v>579.30999999999995</v>
      </c>
      <c r="D108" s="8">
        <f>+GASTOS[[#This Row],[monto]]*0.16</f>
        <v>92.689599999999999</v>
      </c>
      <c r="E108" s="8">
        <f t="shared" si="1"/>
        <v>671.99959999999999</v>
      </c>
      <c r="F108" s="5" t="s">
        <v>12</v>
      </c>
      <c r="G108" s="5" t="s">
        <v>17</v>
      </c>
      <c r="H108" s="5" t="s">
        <v>14</v>
      </c>
      <c r="I108" s="5" t="s">
        <v>15</v>
      </c>
      <c r="J108" s="9">
        <v>43208</v>
      </c>
    </row>
    <row r="109" spans="1:10" ht="15.75" x14ac:dyDescent="0.3">
      <c r="A109" s="6">
        <v>43191</v>
      </c>
      <c r="B109" s="7" t="s">
        <v>54</v>
      </c>
      <c r="C109" s="8">
        <f>1835.36/1.16</f>
        <v>1582.2068965517242</v>
      </c>
      <c r="D109" s="8">
        <f>+GASTOS[[#This Row],[monto]]*0.16</f>
        <v>253.15310344827589</v>
      </c>
      <c r="E109" s="8">
        <f t="shared" si="1"/>
        <v>1835.3600000000001</v>
      </c>
      <c r="F109" s="5" t="s">
        <v>12</v>
      </c>
      <c r="G109" s="5" t="s">
        <v>17</v>
      </c>
      <c r="H109" s="5" t="s">
        <v>14</v>
      </c>
      <c r="I109" s="5" t="s">
        <v>15</v>
      </c>
      <c r="J109" s="9">
        <v>43210</v>
      </c>
    </row>
    <row r="110" spans="1:10" ht="15.75" x14ac:dyDescent="0.3">
      <c r="A110" s="6">
        <v>43191</v>
      </c>
      <c r="B110" s="5" t="s">
        <v>18</v>
      </c>
      <c r="C110" s="8">
        <v>6900</v>
      </c>
      <c r="D110" s="8">
        <v>0</v>
      </c>
      <c r="E110" s="8">
        <f t="shared" si="1"/>
        <v>6900</v>
      </c>
      <c r="F110" s="5" t="s">
        <v>12</v>
      </c>
      <c r="G110" s="5" t="s">
        <v>17</v>
      </c>
      <c r="H110" s="5" t="s">
        <v>19</v>
      </c>
      <c r="I110" s="5" t="s">
        <v>20</v>
      </c>
      <c r="J110" s="9">
        <v>43210</v>
      </c>
    </row>
    <row r="111" spans="1:10" ht="15.75" x14ac:dyDescent="0.3">
      <c r="A111" s="6">
        <v>43191</v>
      </c>
      <c r="B111" s="5" t="s">
        <v>18</v>
      </c>
      <c r="C111" s="8">
        <v>3000</v>
      </c>
      <c r="D111" s="8">
        <v>0</v>
      </c>
      <c r="E111" s="8">
        <f t="shared" si="1"/>
        <v>3000</v>
      </c>
      <c r="F111" s="5" t="s">
        <v>12</v>
      </c>
      <c r="G111" s="5" t="s">
        <v>17</v>
      </c>
      <c r="H111" s="5" t="s">
        <v>14</v>
      </c>
      <c r="I111" s="5" t="s">
        <v>15</v>
      </c>
      <c r="J111" s="9">
        <v>43210</v>
      </c>
    </row>
    <row r="112" spans="1:10" ht="15.75" x14ac:dyDescent="0.3">
      <c r="A112" s="6">
        <v>43191</v>
      </c>
      <c r="B112" s="5" t="s">
        <v>21</v>
      </c>
      <c r="C112" s="8">
        <v>600</v>
      </c>
      <c r="D112" s="8"/>
      <c r="E112" s="8">
        <f t="shared" si="1"/>
        <v>600</v>
      </c>
      <c r="F112" s="5" t="s">
        <v>12</v>
      </c>
      <c r="G112" s="5" t="s">
        <v>22</v>
      </c>
      <c r="H112" s="5" t="s">
        <v>19</v>
      </c>
      <c r="I112" s="5" t="s">
        <v>20</v>
      </c>
      <c r="J112" s="9">
        <v>43210</v>
      </c>
    </row>
    <row r="113" spans="1:10" ht="15.75" x14ac:dyDescent="0.3">
      <c r="A113" s="6">
        <v>43191</v>
      </c>
      <c r="B113" s="5" t="s">
        <v>16</v>
      </c>
      <c r="C113" s="8">
        <v>605.64</v>
      </c>
      <c r="D113" s="8">
        <f>700-GASTOS[[#This Row],[monto]]</f>
        <v>94.360000000000014</v>
      </c>
      <c r="E113" s="8">
        <f t="shared" si="1"/>
        <v>700</v>
      </c>
      <c r="F113" s="5" t="s">
        <v>12</v>
      </c>
      <c r="G113" s="5" t="s">
        <v>17</v>
      </c>
      <c r="H113" s="5" t="s">
        <v>14</v>
      </c>
      <c r="I113" s="5" t="s">
        <v>15</v>
      </c>
      <c r="J113" s="9">
        <v>43210</v>
      </c>
    </row>
    <row r="114" spans="1:10" ht="15.75" x14ac:dyDescent="0.3">
      <c r="A114" s="6">
        <v>43191</v>
      </c>
      <c r="B114" s="5" t="s">
        <v>72</v>
      </c>
      <c r="C114" s="8">
        <f>15215.41/1.16</f>
        <v>13116.73275862069</v>
      </c>
      <c r="D114" s="8">
        <f>+GASTOS[[#This Row],[monto]]*0.16</f>
        <v>2098.6772413793105</v>
      </c>
      <c r="E114" s="8">
        <f t="shared" si="1"/>
        <v>15215.41</v>
      </c>
      <c r="F114" s="5" t="s">
        <v>12</v>
      </c>
      <c r="G114" s="5" t="s">
        <v>38</v>
      </c>
      <c r="H114" s="5" t="s">
        <v>14</v>
      </c>
      <c r="I114" s="5" t="s">
        <v>15</v>
      </c>
      <c r="J114" s="9">
        <v>43210</v>
      </c>
    </row>
    <row r="115" spans="1:10" ht="15.75" x14ac:dyDescent="0.3">
      <c r="A115" s="6">
        <v>43191</v>
      </c>
      <c r="B115" s="7" t="s">
        <v>73</v>
      </c>
      <c r="C115" s="8">
        <v>271.55</v>
      </c>
      <c r="D115" s="8">
        <v>0</v>
      </c>
      <c r="E115" s="8">
        <f t="shared" si="1"/>
        <v>271.55</v>
      </c>
      <c r="F115" s="5" t="s">
        <v>12</v>
      </c>
      <c r="G115" s="5" t="s">
        <v>17</v>
      </c>
      <c r="H115" s="5" t="s">
        <v>19</v>
      </c>
      <c r="I115" s="5" t="s">
        <v>20</v>
      </c>
      <c r="J115" s="9">
        <v>43210</v>
      </c>
    </row>
    <row r="116" spans="1:10" ht="15.75" x14ac:dyDescent="0.3">
      <c r="A116" s="6">
        <v>43191</v>
      </c>
      <c r="B116" s="7" t="s">
        <v>74</v>
      </c>
      <c r="C116" s="8">
        <v>312.39999999999998</v>
      </c>
      <c r="D116" s="8">
        <v>48.7</v>
      </c>
      <c r="E116" s="8">
        <f t="shared" si="1"/>
        <v>361.09999999999997</v>
      </c>
      <c r="F116" s="5" t="s">
        <v>12</v>
      </c>
      <c r="G116" s="5" t="s">
        <v>17</v>
      </c>
      <c r="H116" s="5" t="s">
        <v>14</v>
      </c>
      <c r="I116" s="5" t="s">
        <v>15</v>
      </c>
      <c r="J116" s="9">
        <v>43210</v>
      </c>
    </row>
    <row r="117" spans="1:10" ht="15.75" x14ac:dyDescent="0.3">
      <c r="A117" s="6">
        <v>43191</v>
      </c>
      <c r="B117" s="5" t="s">
        <v>75</v>
      </c>
      <c r="C117" s="8">
        <v>160.34100000000001</v>
      </c>
      <c r="D117" s="8">
        <f>+GASTOS[[#This Row],[monto]]*0.16</f>
        <v>25.654560000000004</v>
      </c>
      <c r="E117" s="8">
        <f t="shared" si="1"/>
        <v>185.99556000000001</v>
      </c>
      <c r="F117" s="5" t="s">
        <v>12</v>
      </c>
      <c r="G117" s="5" t="s">
        <v>32</v>
      </c>
      <c r="H117" s="5" t="s">
        <v>14</v>
      </c>
      <c r="I117" s="5" t="s">
        <v>15</v>
      </c>
      <c r="J117" s="9">
        <v>43210</v>
      </c>
    </row>
    <row r="118" spans="1:10" ht="15.75" x14ac:dyDescent="0.3">
      <c r="A118" s="6">
        <v>43191</v>
      </c>
      <c r="B118" s="5" t="s">
        <v>53</v>
      </c>
      <c r="C118" s="8">
        <v>2800</v>
      </c>
      <c r="D118" s="8">
        <v>0</v>
      </c>
      <c r="E118" s="8">
        <f t="shared" si="1"/>
        <v>2800</v>
      </c>
      <c r="F118" s="5" t="s">
        <v>12</v>
      </c>
      <c r="G118" s="5" t="s">
        <v>13</v>
      </c>
      <c r="H118" s="5" t="s">
        <v>19</v>
      </c>
      <c r="I118" s="5" t="s">
        <v>15</v>
      </c>
      <c r="J118" s="9">
        <v>43211</v>
      </c>
    </row>
    <row r="119" spans="1:10" ht="15.75" x14ac:dyDescent="0.3">
      <c r="A119" s="6">
        <v>43191</v>
      </c>
      <c r="B119" s="5" t="s">
        <v>53</v>
      </c>
      <c r="C119" s="8">
        <f>10000-C118</f>
        <v>7200</v>
      </c>
      <c r="D119" s="8">
        <v>0</v>
      </c>
      <c r="E119" s="8">
        <f t="shared" si="1"/>
        <v>7200</v>
      </c>
      <c r="F119" s="5" t="s">
        <v>12</v>
      </c>
      <c r="G119" s="5" t="s">
        <v>13</v>
      </c>
      <c r="H119" s="5" t="s">
        <v>19</v>
      </c>
      <c r="I119" s="5" t="s">
        <v>20</v>
      </c>
      <c r="J119" s="9">
        <v>43211</v>
      </c>
    </row>
    <row r="120" spans="1:10" ht="15.75" x14ac:dyDescent="0.3">
      <c r="A120" s="6">
        <v>43191</v>
      </c>
      <c r="B120" s="5" t="s">
        <v>76</v>
      </c>
      <c r="C120" s="8">
        <v>3000</v>
      </c>
      <c r="D120" s="8"/>
      <c r="E120" s="8">
        <f t="shared" si="1"/>
        <v>3000</v>
      </c>
      <c r="F120" s="5" t="s">
        <v>12</v>
      </c>
      <c r="G120" s="5" t="s">
        <v>17</v>
      </c>
      <c r="H120" s="5" t="s">
        <v>19</v>
      </c>
      <c r="I120" s="5" t="s">
        <v>20</v>
      </c>
      <c r="J120" s="9">
        <v>43213</v>
      </c>
    </row>
    <row r="121" spans="1:10" ht="15.75" x14ac:dyDescent="0.3">
      <c r="A121" s="6">
        <v>43191</v>
      </c>
      <c r="B121" s="5" t="s">
        <v>77</v>
      </c>
      <c r="C121" s="8">
        <v>100</v>
      </c>
      <c r="D121" s="8">
        <v>0</v>
      </c>
      <c r="E121" s="8">
        <f t="shared" si="1"/>
        <v>100</v>
      </c>
      <c r="F121" s="5" t="s">
        <v>12</v>
      </c>
      <c r="G121" s="5" t="s">
        <v>17</v>
      </c>
      <c r="H121" s="5" t="s">
        <v>19</v>
      </c>
      <c r="I121" s="5" t="s">
        <v>20</v>
      </c>
      <c r="J121" s="9">
        <v>43213</v>
      </c>
    </row>
    <row r="122" spans="1:10" ht="15.75" x14ac:dyDescent="0.3">
      <c r="A122" s="6">
        <v>43191</v>
      </c>
      <c r="B122" s="5" t="s">
        <v>64</v>
      </c>
      <c r="C122" s="8">
        <v>1700</v>
      </c>
      <c r="D122" s="8">
        <v>0</v>
      </c>
      <c r="E122" s="8">
        <v>1700</v>
      </c>
      <c r="F122" s="5" t="s">
        <v>12</v>
      </c>
      <c r="G122" s="5" t="s">
        <v>17</v>
      </c>
      <c r="H122" s="5" t="s">
        <v>19</v>
      </c>
      <c r="I122" s="5" t="s">
        <v>15</v>
      </c>
      <c r="J122" s="9">
        <v>43214</v>
      </c>
    </row>
    <row r="123" spans="1:10" ht="15.75" x14ac:dyDescent="0.3">
      <c r="A123" s="6">
        <v>43191</v>
      </c>
      <c r="B123" s="5" t="s">
        <v>78</v>
      </c>
      <c r="C123" s="8">
        <v>280</v>
      </c>
      <c r="D123" s="8">
        <v>0</v>
      </c>
      <c r="E123" s="8">
        <f t="shared" ref="E123:E164" si="2">+C123+D123</f>
        <v>280</v>
      </c>
      <c r="F123" s="5" t="s">
        <v>12</v>
      </c>
      <c r="G123" s="5" t="s">
        <v>17</v>
      </c>
      <c r="H123" s="5" t="s">
        <v>19</v>
      </c>
      <c r="I123" s="5" t="s">
        <v>20</v>
      </c>
      <c r="J123" s="9">
        <v>43214</v>
      </c>
    </row>
    <row r="124" spans="1:10" ht="15.75" x14ac:dyDescent="0.3">
      <c r="A124" s="6">
        <v>43191</v>
      </c>
      <c r="B124" s="7" t="s">
        <v>69</v>
      </c>
      <c r="C124" s="8">
        <v>1923.28</v>
      </c>
      <c r="D124" s="8">
        <f>+GASTOS[[#This Row],[monto]]*0.16</f>
        <v>307.72480000000002</v>
      </c>
      <c r="E124" s="8">
        <f t="shared" si="2"/>
        <v>2231.0048000000002</v>
      </c>
      <c r="F124" s="5" t="s">
        <v>12</v>
      </c>
      <c r="G124" s="5" t="s">
        <v>17</v>
      </c>
      <c r="H124" s="5" t="s">
        <v>14</v>
      </c>
      <c r="I124" s="5" t="s">
        <v>15</v>
      </c>
      <c r="J124" s="9">
        <v>43214</v>
      </c>
    </row>
    <row r="125" spans="1:10" ht="15.75" x14ac:dyDescent="0.3">
      <c r="A125" s="6">
        <v>43191</v>
      </c>
      <c r="B125" s="5" t="s">
        <v>79</v>
      </c>
      <c r="C125" s="8">
        <v>3000</v>
      </c>
      <c r="D125" s="8">
        <v>0</v>
      </c>
      <c r="E125" s="8">
        <f t="shared" si="2"/>
        <v>3000</v>
      </c>
      <c r="F125" s="5" t="s">
        <v>12</v>
      </c>
      <c r="G125" s="5" t="s">
        <v>17</v>
      </c>
      <c r="H125" s="5" t="s">
        <v>19</v>
      </c>
      <c r="I125" s="5" t="s">
        <v>20</v>
      </c>
      <c r="J125" s="9">
        <v>43215</v>
      </c>
    </row>
    <row r="126" spans="1:10" ht="15.75" x14ac:dyDescent="0.3">
      <c r="A126" s="6">
        <v>43191</v>
      </c>
      <c r="B126" s="5" t="s">
        <v>80</v>
      </c>
      <c r="C126" s="8">
        <v>500</v>
      </c>
      <c r="D126" s="8">
        <v>0</v>
      </c>
      <c r="E126" s="8">
        <f t="shared" si="2"/>
        <v>500</v>
      </c>
      <c r="F126" s="5" t="s">
        <v>12</v>
      </c>
      <c r="G126" s="5" t="s">
        <v>17</v>
      </c>
      <c r="H126" s="5" t="s">
        <v>19</v>
      </c>
      <c r="I126" s="5" t="s">
        <v>20</v>
      </c>
      <c r="J126" s="9">
        <v>43215</v>
      </c>
    </row>
    <row r="127" spans="1:10" ht="15.75" x14ac:dyDescent="0.3">
      <c r="A127" s="6">
        <v>43191</v>
      </c>
      <c r="B127" s="5" t="s">
        <v>21</v>
      </c>
      <c r="C127" s="8">
        <v>500</v>
      </c>
      <c r="D127" s="8"/>
      <c r="E127" s="8">
        <f t="shared" si="2"/>
        <v>500</v>
      </c>
      <c r="F127" s="5" t="s">
        <v>12</v>
      </c>
      <c r="G127" s="5" t="s">
        <v>22</v>
      </c>
      <c r="H127" s="5" t="s">
        <v>19</v>
      </c>
      <c r="I127" s="5" t="s">
        <v>20</v>
      </c>
      <c r="J127" s="9">
        <v>43217</v>
      </c>
    </row>
    <row r="128" spans="1:10" ht="15.75" x14ac:dyDescent="0.3">
      <c r="A128" s="6">
        <v>43191</v>
      </c>
      <c r="B128" s="5" t="s">
        <v>18</v>
      </c>
      <c r="C128" s="8">
        <v>4000</v>
      </c>
      <c r="D128" s="8">
        <v>0</v>
      </c>
      <c r="E128" s="8">
        <f t="shared" si="2"/>
        <v>4000</v>
      </c>
      <c r="F128" s="5" t="s">
        <v>12</v>
      </c>
      <c r="G128" s="5" t="s">
        <v>17</v>
      </c>
      <c r="H128" s="5" t="s">
        <v>19</v>
      </c>
      <c r="I128" s="5" t="s">
        <v>20</v>
      </c>
      <c r="J128" s="9">
        <v>43217</v>
      </c>
    </row>
    <row r="129" spans="1:10" ht="15.75" x14ac:dyDescent="0.3">
      <c r="A129" s="6">
        <v>43191</v>
      </c>
      <c r="B129" s="5" t="s">
        <v>18</v>
      </c>
      <c r="C129" s="8">
        <v>3000</v>
      </c>
      <c r="D129" s="8">
        <v>0</v>
      </c>
      <c r="E129" s="8">
        <f t="shared" si="2"/>
        <v>3000</v>
      </c>
      <c r="F129" s="5" t="s">
        <v>12</v>
      </c>
      <c r="G129" s="5" t="s">
        <v>17</v>
      </c>
      <c r="H129" s="5" t="s">
        <v>14</v>
      </c>
      <c r="I129" s="5" t="s">
        <v>15</v>
      </c>
      <c r="J129" s="9">
        <v>43217</v>
      </c>
    </row>
    <row r="130" spans="1:10" ht="15.75" x14ac:dyDescent="0.3">
      <c r="A130" s="6">
        <v>43191</v>
      </c>
      <c r="B130" s="5" t="s">
        <v>16</v>
      </c>
      <c r="C130" s="8">
        <v>605.64</v>
      </c>
      <c r="D130" s="8">
        <f>700-GASTOS[[#This Row],[monto]]</f>
        <v>94.360000000000014</v>
      </c>
      <c r="E130" s="8">
        <f t="shared" si="2"/>
        <v>700</v>
      </c>
      <c r="F130" s="5" t="s">
        <v>12</v>
      </c>
      <c r="G130" s="5" t="s">
        <v>17</v>
      </c>
      <c r="H130" s="5" t="s">
        <v>14</v>
      </c>
      <c r="I130" s="5" t="s">
        <v>15</v>
      </c>
      <c r="J130" s="9">
        <v>43217</v>
      </c>
    </row>
    <row r="131" spans="1:10" ht="15.75" x14ac:dyDescent="0.3">
      <c r="A131" s="6">
        <v>43191</v>
      </c>
      <c r="B131" s="5" t="s">
        <v>18</v>
      </c>
      <c r="C131" s="8">
        <v>2900</v>
      </c>
      <c r="D131" s="8"/>
      <c r="E131" s="8">
        <f t="shared" si="2"/>
        <v>2900</v>
      </c>
      <c r="F131" s="5" t="s">
        <v>12</v>
      </c>
      <c r="G131" s="5" t="s">
        <v>17</v>
      </c>
      <c r="H131" s="5" t="s">
        <v>81</v>
      </c>
      <c r="I131" s="5" t="s">
        <v>20</v>
      </c>
      <c r="J131" s="9">
        <v>43217</v>
      </c>
    </row>
    <row r="132" spans="1:10" ht="15.75" x14ac:dyDescent="0.3">
      <c r="A132" s="6">
        <v>43191</v>
      </c>
      <c r="B132" s="5" t="s">
        <v>53</v>
      </c>
      <c r="C132" s="8">
        <v>2800</v>
      </c>
      <c r="D132" s="8">
        <v>0</v>
      </c>
      <c r="E132" s="8">
        <f t="shared" si="2"/>
        <v>2800</v>
      </c>
      <c r="F132" s="5" t="s">
        <v>12</v>
      </c>
      <c r="G132" s="5" t="s">
        <v>13</v>
      </c>
      <c r="H132" s="5" t="s">
        <v>19</v>
      </c>
      <c r="I132" s="5" t="s">
        <v>15</v>
      </c>
      <c r="J132" s="9">
        <v>43218</v>
      </c>
    </row>
    <row r="133" spans="1:10" ht="15.75" x14ac:dyDescent="0.3">
      <c r="A133" s="6">
        <v>43191</v>
      </c>
      <c r="B133" s="5" t="s">
        <v>53</v>
      </c>
      <c r="C133" s="8">
        <f>10000-C132</f>
        <v>7200</v>
      </c>
      <c r="D133" s="8">
        <v>0</v>
      </c>
      <c r="E133" s="8">
        <f t="shared" si="2"/>
        <v>7200</v>
      </c>
      <c r="F133" s="5" t="s">
        <v>12</v>
      </c>
      <c r="G133" s="5" t="s">
        <v>13</v>
      </c>
      <c r="H133" s="5" t="s">
        <v>19</v>
      </c>
      <c r="I133" s="5" t="s">
        <v>20</v>
      </c>
      <c r="J133" s="9">
        <v>43218</v>
      </c>
    </row>
    <row r="134" spans="1:10" ht="15.75" x14ac:dyDescent="0.3">
      <c r="A134" s="6">
        <v>43191</v>
      </c>
      <c r="B134" s="5" t="s">
        <v>21</v>
      </c>
      <c r="C134" s="8">
        <v>200</v>
      </c>
      <c r="D134" s="8">
        <v>0</v>
      </c>
      <c r="E134" s="8">
        <f t="shared" si="2"/>
        <v>200</v>
      </c>
      <c r="F134" s="5" t="s">
        <v>12</v>
      </c>
      <c r="G134" s="5" t="s">
        <v>22</v>
      </c>
      <c r="H134" s="5" t="s">
        <v>81</v>
      </c>
      <c r="I134" s="5" t="s">
        <v>20</v>
      </c>
      <c r="J134" s="9">
        <v>43218</v>
      </c>
    </row>
    <row r="135" spans="1:10" ht="15.75" x14ac:dyDescent="0.3">
      <c r="A135" s="6">
        <v>43191</v>
      </c>
      <c r="B135" s="5" t="s">
        <v>82</v>
      </c>
      <c r="C135" s="8">
        <f>208-28.14</f>
        <v>179.86</v>
      </c>
      <c r="D135" s="8">
        <v>28.14</v>
      </c>
      <c r="E135" s="8">
        <f t="shared" si="2"/>
        <v>208</v>
      </c>
      <c r="F135" s="5" t="s">
        <v>12</v>
      </c>
      <c r="G135" s="5" t="s">
        <v>22</v>
      </c>
      <c r="H135" s="5" t="s">
        <v>81</v>
      </c>
      <c r="I135" s="5" t="s">
        <v>15</v>
      </c>
      <c r="J135" s="9">
        <v>43220</v>
      </c>
    </row>
    <row r="136" spans="1:10" ht="15.75" x14ac:dyDescent="0.3">
      <c r="A136" s="6">
        <v>43191</v>
      </c>
      <c r="B136" s="5" t="s">
        <v>26</v>
      </c>
      <c r="C136" s="8">
        <f>7500-GASTOS[[#This Row],[iva]]</f>
        <v>7064.78</v>
      </c>
      <c r="D136" s="8">
        <v>435.22</v>
      </c>
      <c r="E136" s="10">
        <f t="shared" si="2"/>
        <v>7500</v>
      </c>
      <c r="F136" s="5" t="s">
        <v>12</v>
      </c>
      <c r="G136" s="5" t="s">
        <v>17</v>
      </c>
      <c r="H136" s="5" t="s">
        <v>14</v>
      </c>
      <c r="I136" s="5" t="s">
        <v>15</v>
      </c>
      <c r="J136" s="9">
        <v>43220</v>
      </c>
    </row>
    <row r="137" spans="1:10" ht="15.75" x14ac:dyDescent="0.3">
      <c r="A137" s="6">
        <v>43191</v>
      </c>
      <c r="B137" s="5" t="s">
        <v>27</v>
      </c>
      <c r="C137" s="10">
        <v>15000</v>
      </c>
      <c r="D137" s="10">
        <v>0</v>
      </c>
      <c r="E137" s="10">
        <f t="shared" si="2"/>
        <v>15000</v>
      </c>
      <c r="F137" s="5" t="s">
        <v>12</v>
      </c>
      <c r="G137" s="5" t="s">
        <v>13</v>
      </c>
      <c r="H137" s="5" t="s">
        <v>14</v>
      </c>
      <c r="I137" s="5" t="s">
        <v>15</v>
      </c>
      <c r="J137" s="9">
        <v>43220</v>
      </c>
    </row>
    <row r="138" spans="1:10" ht="15.75" x14ac:dyDescent="0.3">
      <c r="A138" s="6">
        <v>43191</v>
      </c>
      <c r="B138" s="5" t="s">
        <v>28</v>
      </c>
      <c r="C138" s="10">
        <v>10000</v>
      </c>
      <c r="D138" s="10">
        <v>0</v>
      </c>
      <c r="E138" s="10">
        <f t="shared" si="2"/>
        <v>10000</v>
      </c>
      <c r="F138" s="5" t="s">
        <v>12</v>
      </c>
      <c r="G138" s="5" t="s">
        <v>13</v>
      </c>
      <c r="H138" s="5" t="s">
        <v>14</v>
      </c>
      <c r="I138" s="5" t="s">
        <v>15</v>
      </c>
      <c r="J138" s="9">
        <v>43220</v>
      </c>
    </row>
    <row r="139" spans="1:10" ht="15.75" x14ac:dyDescent="0.3">
      <c r="A139" s="6">
        <v>43191</v>
      </c>
      <c r="B139" s="5" t="s">
        <v>46</v>
      </c>
      <c r="C139" s="10">
        <v>7500</v>
      </c>
      <c r="D139" s="10">
        <v>0</v>
      </c>
      <c r="E139" s="10">
        <f t="shared" si="2"/>
        <v>7500</v>
      </c>
      <c r="F139" s="5" t="s">
        <v>12</v>
      </c>
      <c r="G139" s="5" t="s">
        <v>32</v>
      </c>
      <c r="H139" s="5" t="s">
        <v>14</v>
      </c>
      <c r="I139" s="5" t="s">
        <v>15</v>
      </c>
      <c r="J139" s="9">
        <v>43220</v>
      </c>
    </row>
    <row r="140" spans="1:10" ht="15.75" x14ac:dyDescent="0.3">
      <c r="A140" s="6">
        <v>43191</v>
      </c>
      <c r="B140" s="5" t="s">
        <v>29</v>
      </c>
      <c r="C140" s="10">
        <v>7500</v>
      </c>
      <c r="D140" s="10">
        <v>0</v>
      </c>
      <c r="E140" s="10">
        <f t="shared" si="2"/>
        <v>7500</v>
      </c>
      <c r="F140" s="5" t="s">
        <v>12</v>
      </c>
      <c r="G140" s="5" t="s">
        <v>30</v>
      </c>
      <c r="H140" s="5" t="s">
        <v>14</v>
      </c>
      <c r="I140" s="5" t="s">
        <v>15</v>
      </c>
      <c r="J140" s="9">
        <v>43220</v>
      </c>
    </row>
    <row r="141" spans="1:10" ht="15.75" x14ac:dyDescent="0.3">
      <c r="A141" s="6">
        <v>43191</v>
      </c>
      <c r="B141" s="5" t="s">
        <v>34</v>
      </c>
      <c r="C141" s="10">
        <v>5000</v>
      </c>
      <c r="D141" s="10">
        <v>0</v>
      </c>
      <c r="E141" s="10">
        <f t="shared" si="2"/>
        <v>5000</v>
      </c>
      <c r="F141" s="5" t="s">
        <v>12</v>
      </c>
      <c r="G141" s="5" t="s">
        <v>13</v>
      </c>
      <c r="H141" s="5" t="s">
        <v>14</v>
      </c>
      <c r="I141" s="5" t="s">
        <v>15</v>
      </c>
      <c r="J141" s="9">
        <v>43220</v>
      </c>
    </row>
    <row r="142" spans="1:10" ht="15.75" x14ac:dyDescent="0.3">
      <c r="A142" s="6">
        <v>43191</v>
      </c>
      <c r="B142" s="5" t="s">
        <v>35</v>
      </c>
      <c r="C142" s="10">
        <v>4500</v>
      </c>
      <c r="D142" s="10">
        <v>0</v>
      </c>
      <c r="E142" s="10">
        <f t="shared" si="2"/>
        <v>4500</v>
      </c>
      <c r="F142" s="5" t="s">
        <v>12</v>
      </c>
      <c r="G142" s="5" t="s">
        <v>13</v>
      </c>
      <c r="H142" s="5" t="s">
        <v>14</v>
      </c>
      <c r="I142" s="5" t="s">
        <v>15</v>
      </c>
      <c r="J142" s="9">
        <v>43220</v>
      </c>
    </row>
    <row r="143" spans="1:10" ht="15.75" x14ac:dyDescent="0.3">
      <c r="A143" s="6">
        <v>43191</v>
      </c>
      <c r="B143" s="5" t="s">
        <v>36</v>
      </c>
      <c r="C143" s="10">
        <v>5815.6</v>
      </c>
      <c r="D143" s="10">
        <v>0</v>
      </c>
      <c r="E143" s="10">
        <f t="shared" si="2"/>
        <v>5815.6</v>
      </c>
      <c r="F143" s="5" t="s">
        <v>12</v>
      </c>
      <c r="G143" s="5" t="s">
        <v>30</v>
      </c>
      <c r="H143" s="5" t="s">
        <v>14</v>
      </c>
      <c r="I143" s="5" t="s">
        <v>15</v>
      </c>
      <c r="J143" s="9">
        <v>43220</v>
      </c>
    </row>
    <row r="144" spans="1:10" ht="15.75" x14ac:dyDescent="0.3">
      <c r="A144" s="6">
        <v>43191</v>
      </c>
      <c r="B144" s="5" t="s">
        <v>37</v>
      </c>
      <c r="C144" s="10">
        <v>20000</v>
      </c>
      <c r="D144" s="10">
        <v>0</v>
      </c>
      <c r="E144" s="10">
        <f t="shared" si="2"/>
        <v>20000</v>
      </c>
      <c r="F144" s="5" t="s">
        <v>12</v>
      </c>
      <c r="G144" s="5" t="s">
        <v>38</v>
      </c>
      <c r="H144" s="5" t="s">
        <v>14</v>
      </c>
      <c r="I144" s="5" t="s">
        <v>15</v>
      </c>
      <c r="J144" s="9">
        <v>43220</v>
      </c>
    </row>
    <row r="145" spans="1:10" ht="15.75" x14ac:dyDescent="0.3">
      <c r="A145" s="6">
        <v>43191</v>
      </c>
      <c r="B145" s="5" t="s">
        <v>83</v>
      </c>
      <c r="C145" s="8">
        <v>154</v>
      </c>
      <c r="D145" s="8">
        <v>0</v>
      </c>
      <c r="E145" s="8">
        <f t="shared" si="2"/>
        <v>154</v>
      </c>
      <c r="F145" s="5" t="s">
        <v>12</v>
      </c>
      <c r="G145" s="5" t="s">
        <v>84</v>
      </c>
      <c r="H145" s="5" t="s">
        <v>81</v>
      </c>
      <c r="I145" s="5" t="s">
        <v>20</v>
      </c>
      <c r="J145" s="9">
        <v>43220</v>
      </c>
    </row>
    <row r="146" spans="1:10" ht="15.75" x14ac:dyDescent="0.3">
      <c r="A146" s="6">
        <v>43191</v>
      </c>
      <c r="B146" s="5" t="s">
        <v>39</v>
      </c>
      <c r="C146" s="10">
        <v>9443.2000000000007</v>
      </c>
      <c r="D146" s="10">
        <v>0</v>
      </c>
      <c r="E146" s="10">
        <f t="shared" si="2"/>
        <v>9443.2000000000007</v>
      </c>
      <c r="F146" s="5" t="s">
        <v>12</v>
      </c>
      <c r="G146" s="5" t="s">
        <v>32</v>
      </c>
      <c r="H146" s="5" t="s">
        <v>14</v>
      </c>
      <c r="I146" s="5" t="s">
        <v>15</v>
      </c>
      <c r="J146" s="9">
        <v>43220</v>
      </c>
    </row>
    <row r="147" spans="1:10" ht="15.75" x14ac:dyDescent="0.3">
      <c r="A147" s="6">
        <v>43191</v>
      </c>
      <c r="B147" s="7" t="s">
        <v>85</v>
      </c>
      <c r="C147" s="8">
        <v>1860</v>
      </c>
      <c r="D147" s="8">
        <v>0</v>
      </c>
      <c r="E147" s="8">
        <f t="shared" si="2"/>
        <v>1860</v>
      </c>
      <c r="F147" s="5" t="s">
        <v>12</v>
      </c>
      <c r="G147" s="5" t="s">
        <v>17</v>
      </c>
      <c r="H147" s="5" t="s">
        <v>81</v>
      </c>
      <c r="I147" s="5" t="s">
        <v>15</v>
      </c>
      <c r="J147" s="9">
        <v>43220</v>
      </c>
    </row>
    <row r="148" spans="1:10" ht="15.75" x14ac:dyDescent="0.3">
      <c r="A148" s="6">
        <v>43191</v>
      </c>
      <c r="B148" s="5" t="s">
        <v>47</v>
      </c>
      <c r="C148" s="8">
        <v>3750</v>
      </c>
      <c r="D148" s="8">
        <v>0</v>
      </c>
      <c r="E148" s="8">
        <f t="shared" si="2"/>
        <v>3750</v>
      </c>
      <c r="F148" s="5" t="s">
        <v>12</v>
      </c>
      <c r="G148" s="5" t="s">
        <v>38</v>
      </c>
      <c r="H148" s="5" t="s">
        <v>19</v>
      </c>
      <c r="I148" s="5" t="s">
        <v>20</v>
      </c>
      <c r="J148" s="9">
        <v>43220</v>
      </c>
    </row>
    <row r="149" spans="1:10" ht="15.75" x14ac:dyDescent="0.3">
      <c r="A149" s="6">
        <v>43221</v>
      </c>
      <c r="B149" s="5" t="s">
        <v>86</v>
      </c>
      <c r="C149" s="8">
        <v>2117</v>
      </c>
      <c r="D149" s="8">
        <v>0</v>
      </c>
      <c r="E149" s="8">
        <f t="shared" si="2"/>
        <v>2117</v>
      </c>
      <c r="F149" s="5" t="s">
        <v>12</v>
      </c>
      <c r="G149" s="5" t="s">
        <v>17</v>
      </c>
      <c r="H149" s="5" t="s">
        <v>19</v>
      </c>
      <c r="I149" s="5" t="s">
        <v>20</v>
      </c>
      <c r="J149" s="9">
        <v>43222</v>
      </c>
    </row>
    <row r="150" spans="1:10" ht="15.75" x14ac:dyDescent="0.3">
      <c r="A150" s="6">
        <v>43221</v>
      </c>
      <c r="B150" s="7" t="s">
        <v>87</v>
      </c>
      <c r="C150" s="8">
        <v>11500</v>
      </c>
      <c r="D150" s="8">
        <v>0</v>
      </c>
      <c r="E150" s="8">
        <f t="shared" si="2"/>
        <v>11500</v>
      </c>
      <c r="F150" s="5" t="s">
        <v>12</v>
      </c>
      <c r="G150" s="5" t="s">
        <v>32</v>
      </c>
      <c r="H150" s="5" t="s">
        <v>14</v>
      </c>
      <c r="I150" s="5" t="s">
        <v>15</v>
      </c>
      <c r="J150" s="9">
        <v>43222</v>
      </c>
    </row>
    <row r="151" spans="1:10" ht="15.75" x14ac:dyDescent="0.3">
      <c r="A151" s="6">
        <v>43191</v>
      </c>
      <c r="B151" s="5" t="s">
        <v>51</v>
      </c>
      <c r="C151" s="8">
        <v>300</v>
      </c>
      <c r="D151" s="8">
        <v>0</v>
      </c>
      <c r="E151" s="8">
        <f t="shared" si="2"/>
        <v>300</v>
      </c>
      <c r="F151" s="5" t="s">
        <v>12</v>
      </c>
      <c r="G151" s="5" t="s">
        <v>38</v>
      </c>
      <c r="H151" s="5" t="s">
        <v>81</v>
      </c>
      <c r="I151" s="5" t="s">
        <v>20</v>
      </c>
      <c r="J151" s="9">
        <v>43222</v>
      </c>
    </row>
    <row r="152" spans="1:10" ht="15.75" x14ac:dyDescent="0.3">
      <c r="A152" s="6">
        <v>43191</v>
      </c>
      <c r="B152" s="5" t="s">
        <v>88</v>
      </c>
      <c r="C152" s="8">
        <v>2117</v>
      </c>
      <c r="D152" s="8">
        <v>0</v>
      </c>
      <c r="E152" s="8">
        <f t="shared" si="2"/>
        <v>2117</v>
      </c>
      <c r="F152" s="5" t="s">
        <v>12</v>
      </c>
      <c r="G152" s="5" t="s">
        <v>17</v>
      </c>
      <c r="H152" s="5" t="s">
        <v>81</v>
      </c>
      <c r="I152" s="5" t="s">
        <v>20</v>
      </c>
      <c r="J152" s="9">
        <v>43222</v>
      </c>
    </row>
    <row r="153" spans="1:10" ht="15.75" x14ac:dyDescent="0.3">
      <c r="A153" s="6">
        <v>43221</v>
      </c>
      <c r="B153" s="5" t="s">
        <v>89</v>
      </c>
      <c r="C153" s="8">
        <v>40000</v>
      </c>
      <c r="D153" s="8">
        <v>0</v>
      </c>
      <c r="E153" s="8">
        <f t="shared" si="2"/>
        <v>40000</v>
      </c>
      <c r="F153" s="5" t="s">
        <v>12</v>
      </c>
      <c r="G153" s="5" t="s">
        <v>38</v>
      </c>
      <c r="H153" s="5" t="s">
        <v>14</v>
      </c>
      <c r="I153" s="5" t="s">
        <v>15</v>
      </c>
      <c r="J153" s="9">
        <v>43223</v>
      </c>
    </row>
    <row r="154" spans="1:10" ht="15.75" x14ac:dyDescent="0.3">
      <c r="A154" s="6">
        <v>43221</v>
      </c>
      <c r="B154" s="5" t="s">
        <v>18</v>
      </c>
      <c r="C154" s="11">
        <v>3000</v>
      </c>
      <c r="D154" s="11">
        <v>0</v>
      </c>
      <c r="E154" s="11">
        <f t="shared" si="2"/>
        <v>3000</v>
      </c>
      <c r="F154" s="5" t="s">
        <v>12</v>
      </c>
      <c r="G154" s="5" t="s">
        <v>17</v>
      </c>
      <c r="H154" s="5" t="s">
        <v>14</v>
      </c>
      <c r="I154" s="5" t="s">
        <v>15</v>
      </c>
      <c r="J154" s="9">
        <v>43224</v>
      </c>
    </row>
    <row r="155" spans="1:10" ht="15.75" x14ac:dyDescent="0.3">
      <c r="A155" s="6">
        <v>43221</v>
      </c>
      <c r="B155" s="5" t="s">
        <v>21</v>
      </c>
      <c r="C155" s="11">
        <v>600</v>
      </c>
      <c r="D155" s="11"/>
      <c r="E155" s="11">
        <f t="shared" si="2"/>
        <v>600</v>
      </c>
      <c r="F155" s="5" t="s">
        <v>12</v>
      </c>
      <c r="G155" s="5" t="s">
        <v>22</v>
      </c>
      <c r="H155" s="5" t="s">
        <v>19</v>
      </c>
      <c r="I155" s="5" t="s">
        <v>20</v>
      </c>
      <c r="J155" s="9">
        <v>43224</v>
      </c>
    </row>
    <row r="156" spans="1:10" ht="15.75" x14ac:dyDescent="0.3">
      <c r="A156" s="6">
        <v>43221</v>
      </c>
      <c r="B156" s="5" t="s">
        <v>18</v>
      </c>
      <c r="C156" s="11">
        <v>3200</v>
      </c>
      <c r="D156" s="11">
        <v>0</v>
      </c>
      <c r="E156" s="11">
        <f t="shared" si="2"/>
        <v>3200</v>
      </c>
      <c r="F156" s="5" t="s">
        <v>12</v>
      </c>
      <c r="G156" s="5" t="s">
        <v>17</v>
      </c>
      <c r="H156" s="5" t="s">
        <v>19</v>
      </c>
      <c r="I156" s="5" t="s">
        <v>20</v>
      </c>
      <c r="J156" s="9">
        <v>43224</v>
      </c>
    </row>
    <row r="157" spans="1:10" ht="15.75" x14ac:dyDescent="0.3">
      <c r="A157" s="6">
        <v>43221</v>
      </c>
      <c r="B157" s="5" t="s">
        <v>18</v>
      </c>
      <c r="C157" s="8">
        <v>3700</v>
      </c>
      <c r="D157" s="11">
        <v>0</v>
      </c>
      <c r="E157" s="8">
        <f t="shared" si="2"/>
        <v>3700</v>
      </c>
      <c r="F157" s="5" t="s">
        <v>12</v>
      </c>
      <c r="G157" s="5" t="s">
        <v>17</v>
      </c>
      <c r="H157" s="5" t="s">
        <v>81</v>
      </c>
      <c r="I157" s="5" t="s">
        <v>20</v>
      </c>
      <c r="J157" s="9">
        <v>43224</v>
      </c>
    </row>
    <row r="158" spans="1:10" ht="15.75" x14ac:dyDescent="0.3">
      <c r="A158" s="6">
        <v>43221</v>
      </c>
      <c r="B158" s="5" t="s">
        <v>16</v>
      </c>
      <c r="C158" s="11">
        <v>605.64</v>
      </c>
      <c r="D158" s="11">
        <v>94.360000000000014</v>
      </c>
      <c r="E158" s="11">
        <f t="shared" si="2"/>
        <v>700</v>
      </c>
      <c r="F158" s="5" t="s">
        <v>12</v>
      </c>
      <c r="G158" s="5" t="s">
        <v>17</v>
      </c>
      <c r="H158" s="5" t="s">
        <v>14</v>
      </c>
      <c r="I158" s="5" t="s">
        <v>15</v>
      </c>
      <c r="J158" s="9">
        <v>43224</v>
      </c>
    </row>
    <row r="159" spans="1:10" ht="15.75" x14ac:dyDescent="0.3">
      <c r="A159" s="6">
        <v>43221</v>
      </c>
      <c r="B159" s="5" t="s">
        <v>90</v>
      </c>
      <c r="C159" s="8">
        <f>349/1.16</f>
        <v>300.86206896551727</v>
      </c>
      <c r="D159" s="8">
        <f>+GASTOS[[#This Row],[monto]]*0.16</f>
        <v>48.137931034482762</v>
      </c>
      <c r="E159" s="8">
        <f t="shared" si="2"/>
        <v>349</v>
      </c>
      <c r="F159" s="5" t="s">
        <v>12</v>
      </c>
      <c r="G159" s="5" t="s">
        <v>22</v>
      </c>
      <c r="H159" s="5" t="s">
        <v>81</v>
      </c>
      <c r="I159" s="5" t="s">
        <v>15</v>
      </c>
      <c r="J159" s="9">
        <v>43224</v>
      </c>
    </row>
    <row r="160" spans="1:10" ht="15.75" x14ac:dyDescent="0.3">
      <c r="A160" s="6">
        <v>43221</v>
      </c>
      <c r="B160" s="7" t="s">
        <v>91</v>
      </c>
      <c r="C160" s="8">
        <v>1245.69</v>
      </c>
      <c r="D160" s="8">
        <f>+GASTOS[[#This Row],[monto]]*0.16</f>
        <v>199.31040000000002</v>
      </c>
      <c r="E160" s="8">
        <f t="shared" si="2"/>
        <v>1445.0004000000001</v>
      </c>
      <c r="F160" s="5" t="s">
        <v>12</v>
      </c>
      <c r="G160" s="5" t="s">
        <v>13</v>
      </c>
      <c r="H160" s="5" t="s">
        <v>14</v>
      </c>
      <c r="I160" s="5" t="s">
        <v>15</v>
      </c>
      <c r="J160" s="9">
        <v>43224</v>
      </c>
    </row>
    <row r="161" spans="1:10" ht="15.75" x14ac:dyDescent="0.3">
      <c r="A161" s="6">
        <v>43221</v>
      </c>
      <c r="B161" s="7" t="s">
        <v>91</v>
      </c>
      <c r="C161" s="8">
        <v>303.44</v>
      </c>
      <c r="D161" s="8">
        <f>+GASTOS[[#This Row],[monto]]*0.16</f>
        <v>48.550400000000003</v>
      </c>
      <c r="E161" s="8">
        <f t="shared" si="2"/>
        <v>351.99040000000002</v>
      </c>
      <c r="F161" s="5" t="s">
        <v>12</v>
      </c>
      <c r="G161" s="5" t="s">
        <v>13</v>
      </c>
      <c r="H161" s="5" t="s">
        <v>14</v>
      </c>
      <c r="I161" s="5" t="s">
        <v>15</v>
      </c>
      <c r="J161" s="9">
        <v>43224</v>
      </c>
    </row>
    <row r="162" spans="1:10" ht="15.75" x14ac:dyDescent="0.3">
      <c r="A162" s="6">
        <v>43221</v>
      </c>
      <c r="B162" s="5" t="s">
        <v>53</v>
      </c>
      <c r="C162" s="11">
        <v>2800</v>
      </c>
      <c r="D162" s="11">
        <v>0</v>
      </c>
      <c r="E162" s="11">
        <f t="shared" si="2"/>
        <v>2800</v>
      </c>
      <c r="F162" s="5" t="s">
        <v>12</v>
      </c>
      <c r="G162" s="5" t="s">
        <v>13</v>
      </c>
      <c r="H162" s="5" t="s">
        <v>19</v>
      </c>
      <c r="I162" s="5" t="s">
        <v>15</v>
      </c>
      <c r="J162" s="9">
        <v>43225</v>
      </c>
    </row>
    <row r="163" spans="1:10" ht="15.75" x14ac:dyDescent="0.3">
      <c r="A163" s="6">
        <v>43221</v>
      </c>
      <c r="B163" s="5" t="s">
        <v>53</v>
      </c>
      <c r="C163" s="11">
        <v>7200</v>
      </c>
      <c r="D163" s="11">
        <v>0</v>
      </c>
      <c r="E163" s="11">
        <f t="shared" si="2"/>
        <v>7200</v>
      </c>
      <c r="F163" s="5" t="s">
        <v>12</v>
      </c>
      <c r="G163" s="5" t="s">
        <v>13</v>
      </c>
      <c r="H163" s="5" t="s">
        <v>19</v>
      </c>
      <c r="I163" s="5" t="s">
        <v>20</v>
      </c>
      <c r="J163" s="9">
        <v>43225</v>
      </c>
    </row>
    <row r="164" spans="1:10" ht="15.75" x14ac:dyDescent="0.3">
      <c r="A164" s="6">
        <v>43221</v>
      </c>
      <c r="B164" s="7" t="s">
        <v>92</v>
      </c>
      <c r="C164" s="8">
        <f>4981/1.16</f>
        <v>4293.9655172413795</v>
      </c>
      <c r="D164" s="8">
        <f>+GASTOS[[#This Row],[monto]]*0.16</f>
        <v>687.0344827586207</v>
      </c>
      <c r="E164" s="8">
        <f t="shared" si="2"/>
        <v>4981</v>
      </c>
      <c r="F164" s="5" t="s">
        <v>12</v>
      </c>
      <c r="G164" s="5" t="s">
        <v>30</v>
      </c>
      <c r="H164" s="5" t="s">
        <v>14</v>
      </c>
      <c r="I164" s="5" t="s">
        <v>15</v>
      </c>
      <c r="J164" s="9">
        <v>43227</v>
      </c>
    </row>
    <row r="165" spans="1:10" ht="15.75" x14ac:dyDescent="0.3">
      <c r="A165" s="6">
        <v>43221</v>
      </c>
      <c r="B165" s="7" t="s">
        <v>93</v>
      </c>
      <c r="C165" s="8">
        <v>5636.34</v>
      </c>
      <c r="D165" s="8">
        <v>0</v>
      </c>
      <c r="E165" s="8">
        <f>+C165+D165</f>
        <v>5636.34</v>
      </c>
      <c r="F165" s="5" t="s">
        <v>94</v>
      </c>
      <c r="G165" s="5" t="s">
        <v>13</v>
      </c>
      <c r="H165" s="5" t="s">
        <v>14</v>
      </c>
      <c r="I165" s="5" t="s">
        <v>15</v>
      </c>
      <c r="J165" s="9">
        <v>43234</v>
      </c>
    </row>
    <row r="166" spans="1:10" ht="15.75" x14ac:dyDescent="0.3">
      <c r="A166" s="6">
        <v>43191</v>
      </c>
      <c r="B166" s="5" t="s">
        <v>95</v>
      </c>
      <c r="C166" s="8">
        <v>90000</v>
      </c>
      <c r="D166" s="8">
        <v>0</v>
      </c>
      <c r="E166" s="8">
        <f>+C166+D166</f>
        <v>90000</v>
      </c>
      <c r="F166" s="5" t="s">
        <v>94</v>
      </c>
      <c r="G166" s="5" t="s">
        <v>68</v>
      </c>
      <c r="H166" s="5" t="s">
        <v>19</v>
      </c>
      <c r="I166" s="5" t="s">
        <v>20</v>
      </c>
      <c r="J166" s="9">
        <v>43234</v>
      </c>
    </row>
    <row r="167" spans="1:10" ht="15.75" x14ac:dyDescent="0.3">
      <c r="A167" s="6">
        <v>43221</v>
      </c>
      <c r="B167" s="5" t="s">
        <v>18</v>
      </c>
      <c r="C167" s="11">
        <v>3000</v>
      </c>
      <c r="D167" s="11">
        <v>0</v>
      </c>
      <c r="E167" s="11">
        <f>+C167+D167</f>
        <v>3000</v>
      </c>
      <c r="F167" s="5" t="s">
        <v>12</v>
      </c>
      <c r="G167" s="5" t="s">
        <v>17</v>
      </c>
      <c r="H167" s="5" t="s">
        <v>14</v>
      </c>
      <c r="I167" s="5" t="s">
        <v>15</v>
      </c>
      <c r="J167" s="9">
        <v>43231</v>
      </c>
    </row>
    <row r="168" spans="1:10" ht="15.75" x14ac:dyDescent="0.3">
      <c r="A168" s="6">
        <v>43221</v>
      </c>
      <c r="B168" s="5" t="s">
        <v>18</v>
      </c>
      <c r="C168" s="11">
        <v>6900</v>
      </c>
      <c r="D168" s="11">
        <v>0</v>
      </c>
      <c r="E168" s="11">
        <f>+C168+D168</f>
        <v>6900</v>
      </c>
      <c r="F168" s="5" t="s">
        <v>12</v>
      </c>
      <c r="G168" s="5" t="s">
        <v>17</v>
      </c>
      <c r="H168" s="5" t="s">
        <v>19</v>
      </c>
      <c r="I168" s="5" t="s">
        <v>20</v>
      </c>
      <c r="J168" s="9">
        <v>43231</v>
      </c>
    </row>
    <row r="169" spans="1:10" ht="15.75" x14ac:dyDescent="0.3">
      <c r="A169" s="6">
        <v>43221</v>
      </c>
      <c r="B169" s="5" t="s">
        <v>21</v>
      </c>
      <c r="C169" s="11">
        <v>600</v>
      </c>
      <c r="D169" s="11"/>
      <c r="E169" s="11">
        <f>+C169+D169</f>
        <v>600</v>
      </c>
      <c r="F169" s="5" t="s">
        <v>12</v>
      </c>
      <c r="G169" s="5" t="s">
        <v>22</v>
      </c>
      <c r="H169" s="5" t="s">
        <v>19</v>
      </c>
      <c r="I169" s="5" t="s">
        <v>20</v>
      </c>
      <c r="J169" s="9">
        <v>43231</v>
      </c>
    </row>
    <row r="170" spans="1:10" ht="15.75" x14ac:dyDescent="0.3">
      <c r="A170" s="6">
        <v>43221</v>
      </c>
      <c r="B170" s="5" t="s">
        <v>16</v>
      </c>
      <c r="C170" s="8">
        <v>605.64</v>
      </c>
      <c r="D170" s="8">
        <v>94.36</v>
      </c>
      <c r="E170" s="8">
        <f>+C170+D170</f>
        <v>700</v>
      </c>
      <c r="F170" s="5" t="s">
        <v>12</v>
      </c>
      <c r="G170" s="5" t="s">
        <v>17</v>
      </c>
      <c r="H170" s="5" t="s">
        <v>14</v>
      </c>
      <c r="I170" s="5" t="s">
        <v>15</v>
      </c>
      <c r="J170" s="9">
        <v>43231</v>
      </c>
    </row>
    <row r="171" spans="1:10" ht="15.75" x14ac:dyDescent="0.3">
      <c r="A171" s="6">
        <v>43221</v>
      </c>
      <c r="B171" s="5" t="s">
        <v>96</v>
      </c>
      <c r="C171" s="8">
        <f>674.62+257.76+14.17</f>
        <v>946.55</v>
      </c>
      <c r="D171" s="8">
        <v>151.44</v>
      </c>
      <c r="E171" s="8">
        <f>+C171+D171</f>
        <v>1097.99</v>
      </c>
      <c r="F171" s="5" t="s">
        <v>94</v>
      </c>
      <c r="G171" s="5" t="s">
        <v>22</v>
      </c>
      <c r="H171" s="5" t="s">
        <v>14</v>
      </c>
      <c r="I171" s="5" t="s">
        <v>15</v>
      </c>
      <c r="J171" s="9">
        <v>43231</v>
      </c>
    </row>
    <row r="172" spans="1:10" ht="15.75" x14ac:dyDescent="0.3">
      <c r="A172" s="6">
        <v>43221</v>
      </c>
      <c r="B172" s="5" t="s">
        <v>97</v>
      </c>
      <c r="C172" s="8">
        <v>35000</v>
      </c>
      <c r="D172" s="8">
        <f>+GASTOS[[#This Row],[monto]]*0.16</f>
        <v>5600</v>
      </c>
      <c r="E172" s="8">
        <f>+C172+D172</f>
        <v>40600</v>
      </c>
      <c r="F172" s="5" t="s">
        <v>94</v>
      </c>
      <c r="G172" s="5" t="s">
        <v>98</v>
      </c>
      <c r="H172" s="5" t="s">
        <v>14</v>
      </c>
      <c r="I172" s="5" t="s">
        <v>15</v>
      </c>
      <c r="J172" s="9">
        <v>43234</v>
      </c>
    </row>
    <row r="173" spans="1:10" ht="15.75" x14ac:dyDescent="0.3">
      <c r="A173" s="6">
        <v>43221</v>
      </c>
      <c r="B173" s="5" t="s">
        <v>99</v>
      </c>
      <c r="C173" s="8">
        <v>35000</v>
      </c>
      <c r="D173" s="8">
        <f>+GASTOS[[#This Row],[monto]]*0.16</f>
        <v>5600</v>
      </c>
      <c r="E173" s="8">
        <f>+C173+D173</f>
        <v>40600</v>
      </c>
      <c r="F173" s="5" t="s">
        <v>94</v>
      </c>
      <c r="G173" s="5" t="s">
        <v>98</v>
      </c>
      <c r="H173" s="5" t="s">
        <v>14</v>
      </c>
      <c r="I173" s="5" t="s">
        <v>15</v>
      </c>
      <c r="J173" s="9">
        <v>43234</v>
      </c>
    </row>
    <row r="174" spans="1:10" ht="15.75" x14ac:dyDescent="0.3">
      <c r="A174" s="6">
        <v>43221</v>
      </c>
      <c r="B174" s="5" t="s">
        <v>99</v>
      </c>
      <c r="C174" s="8">
        <v>30000</v>
      </c>
      <c r="D174" s="8">
        <f>+GASTOS[[#This Row],[monto]]*0.16</f>
        <v>4800</v>
      </c>
      <c r="E174" s="8">
        <f>+C174+D174</f>
        <v>34800</v>
      </c>
      <c r="F174" s="5" t="s">
        <v>94</v>
      </c>
      <c r="G174" s="5" t="s">
        <v>98</v>
      </c>
      <c r="H174" s="5" t="s">
        <v>14</v>
      </c>
      <c r="I174" s="5" t="s">
        <v>15</v>
      </c>
      <c r="J174" s="9">
        <v>43234</v>
      </c>
    </row>
    <row r="175" spans="1:10" ht="15.75" x14ac:dyDescent="0.3">
      <c r="A175" s="6">
        <v>43221</v>
      </c>
      <c r="B175" s="5" t="s">
        <v>53</v>
      </c>
      <c r="C175" s="12">
        <v>2800</v>
      </c>
      <c r="D175" s="12">
        <v>0</v>
      </c>
      <c r="E175" s="12">
        <v>2800</v>
      </c>
      <c r="F175" s="5" t="s">
        <v>94</v>
      </c>
      <c r="G175" s="5" t="s">
        <v>13</v>
      </c>
      <c r="H175" s="5" t="s">
        <v>19</v>
      </c>
      <c r="I175" s="5" t="s">
        <v>15</v>
      </c>
      <c r="J175" s="9">
        <v>43232</v>
      </c>
    </row>
    <row r="176" spans="1:10" ht="15.75" x14ac:dyDescent="0.3">
      <c r="A176" s="6">
        <v>43221</v>
      </c>
      <c r="B176" s="5" t="s">
        <v>53</v>
      </c>
      <c r="C176" s="12">
        <v>7200</v>
      </c>
      <c r="D176" s="12">
        <v>0</v>
      </c>
      <c r="E176" s="12">
        <v>7200</v>
      </c>
      <c r="F176" s="5" t="s">
        <v>94</v>
      </c>
      <c r="G176" s="5" t="s">
        <v>13</v>
      </c>
      <c r="H176" s="5" t="s">
        <v>19</v>
      </c>
      <c r="I176" s="5" t="s">
        <v>20</v>
      </c>
      <c r="J176" s="9">
        <v>43232</v>
      </c>
    </row>
    <row r="177" spans="1:10" ht="15.75" x14ac:dyDescent="0.3">
      <c r="A177" s="6">
        <v>43221</v>
      </c>
      <c r="B177" s="5" t="s">
        <v>100</v>
      </c>
      <c r="C177" s="8">
        <f>94.83+282.5+103.07+54.31+141.03+226.28+99.14+62.64</f>
        <v>1063.8</v>
      </c>
      <c r="D177" s="8">
        <f>+GASTOS[[#This Row],[monto]]*0.16</f>
        <v>170.208</v>
      </c>
      <c r="E177" s="8">
        <f>+C177+D177</f>
        <v>1234.008</v>
      </c>
      <c r="F177" s="5" t="s">
        <v>94</v>
      </c>
      <c r="G177" s="5" t="s">
        <v>13</v>
      </c>
      <c r="H177" s="5" t="s">
        <v>14</v>
      </c>
      <c r="I177" s="5" t="s">
        <v>15</v>
      </c>
      <c r="J177" s="9">
        <v>43234</v>
      </c>
    </row>
    <row r="178" spans="1:10" ht="15.75" x14ac:dyDescent="0.3">
      <c r="A178" s="6">
        <v>43221</v>
      </c>
      <c r="B178" s="5" t="s">
        <v>100</v>
      </c>
      <c r="C178" s="8">
        <f>90+150+70</f>
        <v>310</v>
      </c>
      <c r="D178" s="8"/>
      <c r="E178" s="8">
        <f>+C178+D178</f>
        <v>310</v>
      </c>
      <c r="F178" s="5" t="s">
        <v>94</v>
      </c>
      <c r="G178" s="5" t="s">
        <v>13</v>
      </c>
      <c r="H178" s="5" t="s">
        <v>14</v>
      </c>
      <c r="I178" s="5" t="s">
        <v>20</v>
      </c>
      <c r="J178" s="9">
        <v>43234</v>
      </c>
    </row>
    <row r="179" spans="1:10" ht="15.75" x14ac:dyDescent="0.3">
      <c r="A179" s="6">
        <v>43221</v>
      </c>
      <c r="B179" s="5" t="s">
        <v>26</v>
      </c>
      <c r="C179" s="8">
        <f>7500-GASTOS[[#This Row],[iva]]</f>
        <v>7064.78</v>
      </c>
      <c r="D179" s="8">
        <v>435.22</v>
      </c>
      <c r="E179" s="10">
        <f>+C179+D179</f>
        <v>7500</v>
      </c>
      <c r="F179" s="5" t="s">
        <v>94</v>
      </c>
      <c r="G179" s="5" t="s">
        <v>17</v>
      </c>
      <c r="H179" s="5" t="s">
        <v>14</v>
      </c>
      <c r="I179" s="5" t="s">
        <v>15</v>
      </c>
      <c r="J179" s="9">
        <v>43235</v>
      </c>
    </row>
    <row r="180" spans="1:10" ht="15.75" x14ac:dyDescent="0.3">
      <c r="A180" s="6">
        <v>43221</v>
      </c>
      <c r="B180" s="5" t="s">
        <v>27</v>
      </c>
      <c r="C180" s="10">
        <v>15000</v>
      </c>
      <c r="D180" s="10">
        <v>0</v>
      </c>
      <c r="E180" s="10">
        <f>+C180+D180</f>
        <v>15000</v>
      </c>
      <c r="F180" s="5" t="s">
        <v>94</v>
      </c>
      <c r="G180" s="5" t="s">
        <v>13</v>
      </c>
      <c r="H180" s="5" t="s">
        <v>14</v>
      </c>
      <c r="I180" s="5" t="s">
        <v>15</v>
      </c>
      <c r="J180" s="9">
        <v>43235</v>
      </c>
    </row>
    <row r="181" spans="1:10" ht="15.75" x14ac:dyDescent="0.3">
      <c r="A181" s="6">
        <v>43221</v>
      </c>
      <c r="B181" s="5" t="s">
        <v>28</v>
      </c>
      <c r="C181" s="10">
        <v>10000</v>
      </c>
      <c r="D181" s="10">
        <v>0</v>
      </c>
      <c r="E181" s="10">
        <f>+C181+D181</f>
        <v>10000</v>
      </c>
      <c r="F181" s="5" t="s">
        <v>94</v>
      </c>
      <c r="G181" s="5" t="s">
        <v>13</v>
      </c>
      <c r="H181" s="5" t="s">
        <v>14</v>
      </c>
      <c r="I181" s="5" t="s">
        <v>15</v>
      </c>
      <c r="J181" s="9">
        <v>43235</v>
      </c>
    </row>
    <row r="182" spans="1:10" ht="15.75" x14ac:dyDescent="0.3">
      <c r="A182" s="6">
        <v>43221</v>
      </c>
      <c r="B182" s="5" t="s">
        <v>46</v>
      </c>
      <c r="C182" s="10">
        <v>7500</v>
      </c>
      <c r="D182" s="10">
        <v>0</v>
      </c>
      <c r="E182" s="10">
        <f>+C182+D182</f>
        <v>7500</v>
      </c>
      <c r="F182" s="5" t="s">
        <v>94</v>
      </c>
      <c r="G182" s="5" t="s">
        <v>32</v>
      </c>
      <c r="H182" s="5" t="s">
        <v>14</v>
      </c>
      <c r="I182" s="5" t="s">
        <v>15</v>
      </c>
      <c r="J182" s="9">
        <v>43235</v>
      </c>
    </row>
    <row r="183" spans="1:10" ht="15.75" x14ac:dyDescent="0.3">
      <c r="A183" s="6">
        <v>43221</v>
      </c>
      <c r="B183" s="5" t="s">
        <v>29</v>
      </c>
      <c r="C183" s="10">
        <v>7500</v>
      </c>
      <c r="D183" s="10">
        <v>0</v>
      </c>
      <c r="E183" s="10">
        <f>+C183+D183</f>
        <v>7500</v>
      </c>
      <c r="F183" s="5" t="s">
        <v>94</v>
      </c>
      <c r="G183" s="5" t="s">
        <v>30</v>
      </c>
      <c r="H183" s="5" t="s">
        <v>14</v>
      </c>
      <c r="I183" s="5" t="s">
        <v>15</v>
      </c>
      <c r="J183" s="9">
        <v>43235</v>
      </c>
    </row>
    <row r="184" spans="1:10" ht="15.75" x14ac:dyDescent="0.3">
      <c r="A184" s="6">
        <v>43221</v>
      </c>
      <c r="B184" s="5" t="s">
        <v>34</v>
      </c>
      <c r="C184" s="10">
        <v>5000</v>
      </c>
      <c r="D184" s="10">
        <v>0</v>
      </c>
      <c r="E184" s="10">
        <f>+C184+D184</f>
        <v>5000</v>
      </c>
      <c r="F184" s="5" t="s">
        <v>94</v>
      </c>
      <c r="G184" s="5" t="s">
        <v>13</v>
      </c>
      <c r="H184" s="5" t="s">
        <v>14</v>
      </c>
      <c r="I184" s="5" t="s">
        <v>15</v>
      </c>
      <c r="J184" s="9">
        <v>43235</v>
      </c>
    </row>
    <row r="185" spans="1:10" ht="15.75" x14ac:dyDescent="0.3">
      <c r="A185" s="6">
        <v>43221</v>
      </c>
      <c r="B185" s="5" t="s">
        <v>35</v>
      </c>
      <c r="C185" s="10">
        <v>4500</v>
      </c>
      <c r="D185" s="10">
        <v>0</v>
      </c>
      <c r="E185" s="10">
        <f>+C185+D185</f>
        <v>4500</v>
      </c>
      <c r="F185" s="5" t="s">
        <v>94</v>
      </c>
      <c r="G185" s="5" t="s">
        <v>13</v>
      </c>
      <c r="H185" s="5" t="s">
        <v>14</v>
      </c>
      <c r="I185" s="5" t="s">
        <v>15</v>
      </c>
      <c r="J185" s="9">
        <v>43235</v>
      </c>
    </row>
    <row r="186" spans="1:10" ht="15.75" x14ac:dyDescent="0.3">
      <c r="A186" s="6">
        <v>43221</v>
      </c>
      <c r="B186" s="5" t="s">
        <v>36</v>
      </c>
      <c r="C186" s="10">
        <v>5815.6</v>
      </c>
      <c r="D186" s="10">
        <v>0</v>
      </c>
      <c r="E186" s="10">
        <f>+C186+D186</f>
        <v>5815.6</v>
      </c>
      <c r="F186" s="5" t="s">
        <v>94</v>
      </c>
      <c r="G186" s="5" t="s">
        <v>30</v>
      </c>
      <c r="H186" s="5" t="s">
        <v>14</v>
      </c>
      <c r="I186" s="5" t="s">
        <v>15</v>
      </c>
      <c r="J186" s="9">
        <v>43235</v>
      </c>
    </row>
    <row r="187" spans="1:10" ht="15.75" x14ac:dyDescent="0.3">
      <c r="A187" s="6">
        <v>43221</v>
      </c>
      <c r="B187" s="5" t="s">
        <v>37</v>
      </c>
      <c r="C187" s="10">
        <v>20000</v>
      </c>
      <c r="D187" s="10">
        <v>0</v>
      </c>
      <c r="E187" s="10">
        <f>+C187+D187</f>
        <v>20000</v>
      </c>
      <c r="F187" s="5" t="s">
        <v>94</v>
      </c>
      <c r="G187" s="5" t="s">
        <v>38</v>
      </c>
      <c r="H187" s="5" t="s">
        <v>14</v>
      </c>
      <c r="I187" s="5" t="s">
        <v>15</v>
      </c>
      <c r="J187" s="9">
        <v>43235</v>
      </c>
    </row>
    <row r="188" spans="1:10" ht="15.75" x14ac:dyDescent="0.3">
      <c r="A188" s="6">
        <v>43221</v>
      </c>
      <c r="B188" s="5" t="s">
        <v>67</v>
      </c>
      <c r="C188" s="8">
        <v>49033.34</v>
      </c>
      <c r="D188" s="8"/>
      <c r="E188" s="8">
        <f>+C188+D188</f>
        <v>49033.34</v>
      </c>
      <c r="F188" s="5" t="s">
        <v>94</v>
      </c>
      <c r="G188" s="5" t="s">
        <v>68</v>
      </c>
      <c r="H188" s="5" t="s">
        <v>14</v>
      </c>
      <c r="I188" s="5" t="s">
        <v>15</v>
      </c>
      <c r="J188" s="9">
        <v>43237</v>
      </c>
    </row>
    <row r="189" spans="1:10" ht="15.75" x14ac:dyDescent="0.3">
      <c r="A189" s="6">
        <v>43221</v>
      </c>
      <c r="B189" s="5" t="s">
        <v>18</v>
      </c>
      <c r="C189" s="11">
        <v>3000</v>
      </c>
      <c r="D189" s="11">
        <v>0</v>
      </c>
      <c r="E189" s="11">
        <f>+C189+D189</f>
        <v>3000</v>
      </c>
      <c r="F189" s="5" t="s">
        <v>94</v>
      </c>
      <c r="G189" s="5" t="s">
        <v>17</v>
      </c>
      <c r="H189" s="5" t="s">
        <v>14</v>
      </c>
      <c r="I189" s="5" t="s">
        <v>15</v>
      </c>
      <c r="J189" s="9">
        <v>43238</v>
      </c>
    </row>
    <row r="190" spans="1:10" ht="15.75" x14ac:dyDescent="0.3">
      <c r="A190" s="6">
        <v>43221</v>
      </c>
      <c r="B190" s="5" t="s">
        <v>18</v>
      </c>
      <c r="C190" s="11">
        <v>6900</v>
      </c>
      <c r="D190" s="11">
        <v>0</v>
      </c>
      <c r="E190" s="11">
        <f>+C190+D190</f>
        <v>6900</v>
      </c>
      <c r="F190" s="5" t="s">
        <v>94</v>
      </c>
      <c r="G190" s="5" t="s">
        <v>17</v>
      </c>
      <c r="H190" s="5" t="s">
        <v>19</v>
      </c>
      <c r="I190" s="5" t="s">
        <v>20</v>
      </c>
      <c r="J190" s="9">
        <v>43238</v>
      </c>
    </row>
    <row r="191" spans="1:10" ht="15.75" x14ac:dyDescent="0.3">
      <c r="A191" s="6">
        <v>43221</v>
      </c>
      <c r="B191" s="5" t="s">
        <v>21</v>
      </c>
      <c r="C191" s="11">
        <v>700</v>
      </c>
      <c r="D191" s="11"/>
      <c r="E191" s="11">
        <f>+C191+D191</f>
        <v>700</v>
      </c>
      <c r="F191" s="5" t="s">
        <v>94</v>
      </c>
      <c r="G191" s="5" t="s">
        <v>22</v>
      </c>
      <c r="H191" s="5" t="s">
        <v>19</v>
      </c>
      <c r="I191" s="5" t="s">
        <v>20</v>
      </c>
      <c r="J191" s="9">
        <v>43238</v>
      </c>
    </row>
    <row r="192" spans="1:10" ht="15.75" x14ac:dyDescent="0.3">
      <c r="A192" s="6">
        <v>43221</v>
      </c>
      <c r="B192" s="5" t="s">
        <v>16</v>
      </c>
      <c r="C192" s="8">
        <v>605.64</v>
      </c>
      <c r="D192" s="8">
        <v>94.36</v>
      </c>
      <c r="E192" s="8">
        <f>+C192+D192</f>
        <v>700</v>
      </c>
      <c r="F192" s="5" t="s">
        <v>94</v>
      </c>
      <c r="G192" s="5" t="s">
        <v>17</v>
      </c>
      <c r="H192" s="5" t="s">
        <v>14</v>
      </c>
      <c r="I192" s="5" t="s">
        <v>15</v>
      </c>
      <c r="J192" s="9">
        <v>43238</v>
      </c>
    </row>
    <row r="193" spans="1:10" ht="15.75" x14ac:dyDescent="0.3">
      <c r="A193" s="6">
        <v>43221</v>
      </c>
      <c r="B193" s="5" t="s">
        <v>72</v>
      </c>
      <c r="C193" s="8">
        <v>13046.52</v>
      </c>
      <c r="D193" s="8">
        <f>+GASTOS[[#This Row],[monto]]*0.16</f>
        <v>2087.4432000000002</v>
      </c>
      <c r="E193" s="8">
        <f>+C193+D193</f>
        <v>15133.9632</v>
      </c>
      <c r="F193" s="5" t="s">
        <v>94</v>
      </c>
      <c r="G193" s="5" t="s">
        <v>38</v>
      </c>
      <c r="H193" s="5" t="s">
        <v>14</v>
      </c>
      <c r="I193" s="5" t="s">
        <v>15</v>
      </c>
      <c r="J193" s="9">
        <v>43240</v>
      </c>
    </row>
    <row r="194" spans="1:10" ht="15.75" x14ac:dyDescent="0.3">
      <c r="A194" s="6">
        <v>43221</v>
      </c>
      <c r="B194" s="5" t="s">
        <v>18</v>
      </c>
      <c r="C194" s="12">
        <v>3000</v>
      </c>
      <c r="D194" s="12">
        <v>0</v>
      </c>
      <c r="E194" s="12">
        <v>3000</v>
      </c>
      <c r="F194" s="5" t="s">
        <v>94</v>
      </c>
      <c r="G194" s="5" t="s">
        <v>17</v>
      </c>
      <c r="H194" s="5" t="s">
        <v>14</v>
      </c>
      <c r="I194" s="5" t="s">
        <v>15</v>
      </c>
      <c r="J194" s="9">
        <v>43245</v>
      </c>
    </row>
    <row r="195" spans="1:10" ht="15.75" x14ac:dyDescent="0.3">
      <c r="A195" s="6">
        <v>43221</v>
      </c>
      <c r="B195" s="5" t="s">
        <v>18</v>
      </c>
      <c r="C195" s="12">
        <v>6900</v>
      </c>
      <c r="D195" s="12">
        <v>0</v>
      </c>
      <c r="E195" s="12">
        <v>6900</v>
      </c>
      <c r="F195" s="5" t="s">
        <v>94</v>
      </c>
      <c r="G195" s="5" t="s">
        <v>17</v>
      </c>
      <c r="H195" s="5" t="s">
        <v>19</v>
      </c>
      <c r="I195" s="5" t="s">
        <v>20</v>
      </c>
      <c r="J195" s="9">
        <v>43245</v>
      </c>
    </row>
    <row r="196" spans="1:10" ht="15.75" x14ac:dyDescent="0.3">
      <c r="A196" s="6">
        <v>43221</v>
      </c>
      <c r="B196" s="5" t="s">
        <v>21</v>
      </c>
      <c r="C196" s="12">
        <v>700</v>
      </c>
      <c r="D196" s="12"/>
      <c r="E196" s="12">
        <v>500</v>
      </c>
      <c r="F196" s="5" t="s">
        <v>94</v>
      </c>
      <c r="G196" s="5" t="s">
        <v>22</v>
      </c>
      <c r="H196" s="5" t="s">
        <v>19</v>
      </c>
      <c r="I196" s="5" t="s">
        <v>20</v>
      </c>
      <c r="J196" s="9">
        <v>43245</v>
      </c>
    </row>
    <row r="197" spans="1:10" ht="15.75" x14ac:dyDescent="0.3">
      <c r="A197" s="6">
        <v>43221</v>
      </c>
      <c r="B197" s="5" t="s">
        <v>16</v>
      </c>
      <c r="C197" s="13">
        <v>605.64</v>
      </c>
      <c r="D197" s="13">
        <v>94.36</v>
      </c>
      <c r="E197" s="13">
        <v>700</v>
      </c>
      <c r="F197" s="5" t="s">
        <v>94</v>
      </c>
      <c r="G197" s="5" t="s">
        <v>17</v>
      </c>
      <c r="H197" s="5" t="s">
        <v>14</v>
      </c>
      <c r="I197" s="5" t="s">
        <v>15</v>
      </c>
      <c r="J197" s="9">
        <v>43245</v>
      </c>
    </row>
    <row r="198" spans="1:10" ht="15.75" x14ac:dyDescent="0.3">
      <c r="A198" s="6">
        <v>43221</v>
      </c>
      <c r="B198" s="5" t="s">
        <v>53</v>
      </c>
      <c r="C198" s="12">
        <v>2800</v>
      </c>
      <c r="D198" s="12">
        <v>0</v>
      </c>
      <c r="E198" s="12">
        <v>2800</v>
      </c>
      <c r="F198" s="5" t="s">
        <v>94</v>
      </c>
      <c r="G198" s="5" t="s">
        <v>13</v>
      </c>
      <c r="H198" s="5" t="s">
        <v>19</v>
      </c>
      <c r="I198" s="5" t="s">
        <v>15</v>
      </c>
      <c r="J198" s="9">
        <v>43246</v>
      </c>
    </row>
    <row r="199" spans="1:10" ht="15.75" x14ac:dyDescent="0.3">
      <c r="A199" s="6">
        <v>43221</v>
      </c>
      <c r="B199" s="5" t="s">
        <v>53</v>
      </c>
      <c r="C199" s="12">
        <v>7200</v>
      </c>
      <c r="D199" s="12">
        <v>0</v>
      </c>
      <c r="E199" s="12">
        <v>7200</v>
      </c>
      <c r="F199" s="5" t="s">
        <v>94</v>
      </c>
      <c r="G199" s="5" t="s">
        <v>13</v>
      </c>
      <c r="H199" s="5" t="s">
        <v>19</v>
      </c>
      <c r="I199" s="5" t="s">
        <v>20</v>
      </c>
      <c r="J199" s="9">
        <v>43246</v>
      </c>
    </row>
    <row r="200" spans="1:10" ht="15.75" x14ac:dyDescent="0.3">
      <c r="A200" s="6">
        <v>43221</v>
      </c>
      <c r="B200" s="5" t="s">
        <v>47</v>
      </c>
      <c r="C200" s="8">
        <v>3750</v>
      </c>
      <c r="D200" s="8">
        <v>0</v>
      </c>
      <c r="E200" s="8">
        <f>+C200+D200</f>
        <v>3750</v>
      </c>
      <c r="F200" s="5" t="s">
        <v>94</v>
      </c>
      <c r="G200" s="5" t="s">
        <v>38</v>
      </c>
      <c r="H200" s="5" t="s">
        <v>19</v>
      </c>
      <c r="I200" s="5" t="s">
        <v>20</v>
      </c>
      <c r="J200" s="9">
        <v>43250</v>
      </c>
    </row>
    <row r="201" spans="1:10" ht="15.75" x14ac:dyDescent="0.3">
      <c r="A201" s="6">
        <v>43221</v>
      </c>
      <c r="B201" s="5" t="s">
        <v>26</v>
      </c>
      <c r="C201" s="8">
        <f>7500-GASTOS[[#This Row],[iva]]</f>
        <v>7064.78</v>
      </c>
      <c r="D201" s="8">
        <v>435.22</v>
      </c>
      <c r="E201" s="10">
        <f>+C201+D201</f>
        <v>7500</v>
      </c>
      <c r="F201" s="5" t="s">
        <v>94</v>
      </c>
      <c r="G201" s="5" t="s">
        <v>17</v>
      </c>
      <c r="H201" s="5" t="s">
        <v>14</v>
      </c>
      <c r="I201" s="5" t="s">
        <v>15</v>
      </c>
      <c r="J201" s="9">
        <v>43250</v>
      </c>
    </row>
    <row r="202" spans="1:10" ht="15.75" x14ac:dyDescent="0.3">
      <c r="A202" s="6">
        <v>43221</v>
      </c>
      <c r="B202" s="5" t="s">
        <v>27</v>
      </c>
      <c r="C202" s="10">
        <v>15000</v>
      </c>
      <c r="D202" s="10">
        <v>0</v>
      </c>
      <c r="E202" s="10">
        <f>+C202+D202</f>
        <v>15000</v>
      </c>
      <c r="F202" s="5" t="s">
        <v>94</v>
      </c>
      <c r="G202" s="5" t="s">
        <v>13</v>
      </c>
      <c r="H202" s="5" t="s">
        <v>14</v>
      </c>
      <c r="I202" s="5" t="s">
        <v>15</v>
      </c>
      <c r="J202" s="9">
        <v>43250</v>
      </c>
    </row>
    <row r="203" spans="1:10" ht="15.75" x14ac:dyDescent="0.3">
      <c r="A203" s="6">
        <v>43221</v>
      </c>
      <c r="B203" s="5" t="s">
        <v>28</v>
      </c>
      <c r="C203" s="10">
        <v>10000</v>
      </c>
      <c r="D203" s="10">
        <v>0</v>
      </c>
      <c r="E203" s="10">
        <f>+C203+D203</f>
        <v>10000</v>
      </c>
      <c r="F203" s="5" t="s">
        <v>94</v>
      </c>
      <c r="G203" s="5" t="s">
        <v>13</v>
      </c>
      <c r="H203" s="5" t="s">
        <v>14</v>
      </c>
      <c r="I203" s="5" t="s">
        <v>15</v>
      </c>
      <c r="J203" s="9">
        <v>43250</v>
      </c>
    </row>
    <row r="204" spans="1:10" ht="15.75" x14ac:dyDescent="0.3">
      <c r="A204" s="6">
        <v>43221</v>
      </c>
      <c r="B204" s="5" t="s">
        <v>46</v>
      </c>
      <c r="C204" s="10">
        <v>7500</v>
      </c>
      <c r="D204" s="10">
        <v>0</v>
      </c>
      <c r="E204" s="10">
        <f>+C204+D204</f>
        <v>7500</v>
      </c>
      <c r="F204" s="5" t="s">
        <v>94</v>
      </c>
      <c r="G204" s="5" t="s">
        <v>32</v>
      </c>
      <c r="H204" s="5" t="s">
        <v>14</v>
      </c>
      <c r="I204" s="5" t="s">
        <v>15</v>
      </c>
      <c r="J204" s="9">
        <v>43250</v>
      </c>
    </row>
    <row r="205" spans="1:10" ht="15.75" x14ac:dyDescent="0.3">
      <c r="A205" s="6">
        <v>43221</v>
      </c>
      <c r="B205" s="5" t="s">
        <v>29</v>
      </c>
      <c r="C205" s="10">
        <v>7500</v>
      </c>
      <c r="D205" s="10">
        <v>0</v>
      </c>
      <c r="E205" s="10">
        <f>+C205+D205</f>
        <v>7500</v>
      </c>
      <c r="F205" s="5" t="s">
        <v>94</v>
      </c>
      <c r="G205" s="5" t="s">
        <v>30</v>
      </c>
      <c r="H205" s="5" t="s">
        <v>14</v>
      </c>
      <c r="I205" s="5" t="s">
        <v>15</v>
      </c>
      <c r="J205" s="9">
        <v>43250</v>
      </c>
    </row>
    <row r="206" spans="1:10" ht="15.75" x14ac:dyDescent="0.3">
      <c r="A206" s="6">
        <v>43221</v>
      </c>
      <c r="B206" s="5" t="s">
        <v>34</v>
      </c>
      <c r="C206" s="10">
        <v>5000</v>
      </c>
      <c r="D206" s="10">
        <v>0</v>
      </c>
      <c r="E206" s="10">
        <f>+C206+D206</f>
        <v>5000</v>
      </c>
      <c r="F206" s="5" t="s">
        <v>94</v>
      </c>
      <c r="G206" s="5" t="s">
        <v>13</v>
      </c>
      <c r="H206" s="5" t="s">
        <v>14</v>
      </c>
      <c r="I206" s="5" t="s">
        <v>15</v>
      </c>
      <c r="J206" s="9">
        <v>43250</v>
      </c>
    </row>
    <row r="207" spans="1:10" ht="15.75" x14ac:dyDescent="0.3">
      <c r="A207" s="6">
        <v>43221</v>
      </c>
      <c r="B207" s="5" t="s">
        <v>35</v>
      </c>
      <c r="C207" s="10">
        <v>4500</v>
      </c>
      <c r="D207" s="10">
        <v>0</v>
      </c>
      <c r="E207" s="10">
        <f>+C207+D207</f>
        <v>4500</v>
      </c>
      <c r="F207" s="5" t="s">
        <v>94</v>
      </c>
      <c r="G207" s="5" t="s">
        <v>13</v>
      </c>
      <c r="H207" s="5" t="s">
        <v>14</v>
      </c>
      <c r="I207" s="5" t="s">
        <v>15</v>
      </c>
      <c r="J207" s="9">
        <v>43250</v>
      </c>
    </row>
    <row r="208" spans="1:10" ht="15.75" x14ac:dyDescent="0.3">
      <c r="A208" s="6">
        <v>43221</v>
      </c>
      <c r="B208" s="5" t="s">
        <v>36</v>
      </c>
      <c r="C208" s="10">
        <v>5815.6</v>
      </c>
      <c r="D208" s="10">
        <v>0</v>
      </c>
      <c r="E208" s="10">
        <f>+C208+D208</f>
        <v>5815.6</v>
      </c>
      <c r="F208" s="5" t="s">
        <v>94</v>
      </c>
      <c r="G208" s="5" t="s">
        <v>30</v>
      </c>
      <c r="H208" s="5" t="s">
        <v>14</v>
      </c>
      <c r="I208" s="5" t="s">
        <v>15</v>
      </c>
      <c r="J208" s="9">
        <v>43250</v>
      </c>
    </row>
    <row r="209" spans="1:10" ht="15.75" x14ac:dyDescent="0.3">
      <c r="A209" s="6">
        <v>43221</v>
      </c>
      <c r="B209" s="5" t="s">
        <v>37</v>
      </c>
      <c r="C209" s="10">
        <v>20000</v>
      </c>
      <c r="D209" s="10">
        <v>0</v>
      </c>
      <c r="E209" s="10">
        <f>+C209+D209</f>
        <v>20000</v>
      </c>
      <c r="F209" s="5" t="s">
        <v>94</v>
      </c>
      <c r="G209" s="5" t="s">
        <v>38</v>
      </c>
      <c r="H209" s="5" t="s">
        <v>14</v>
      </c>
      <c r="I209" s="5" t="s">
        <v>15</v>
      </c>
      <c r="J209" s="9">
        <v>43250</v>
      </c>
    </row>
    <row r="210" spans="1:10" ht="15.75" x14ac:dyDescent="0.3">
      <c r="A210" s="6">
        <v>43221</v>
      </c>
      <c r="B210" s="5" t="s">
        <v>47</v>
      </c>
      <c r="C210" s="8">
        <v>3750</v>
      </c>
      <c r="D210" s="8">
        <v>0</v>
      </c>
      <c r="E210" s="8">
        <f>+C210+D210</f>
        <v>3750</v>
      </c>
      <c r="F210" s="5" t="s">
        <v>94</v>
      </c>
      <c r="G210" s="5" t="s">
        <v>38</v>
      </c>
      <c r="H210" s="5" t="s">
        <v>19</v>
      </c>
      <c r="I210" s="5" t="s">
        <v>20</v>
      </c>
      <c r="J210" s="9">
        <v>43250</v>
      </c>
    </row>
    <row r="211" spans="1:10" ht="15.75" x14ac:dyDescent="0.3">
      <c r="A211" s="6">
        <v>43221</v>
      </c>
      <c r="B211" s="5" t="s">
        <v>53</v>
      </c>
      <c r="C211" s="12">
        <v>2800</v>
      </c>
      <c r="D211" s="12">
        <v>0</v>
      </c>
      <c r="E211" s="12">
        <v>2800</v>
      </c>
      <c r="F211" s="5" t="s">
        <v>94</v>
      </c>
      <c r="G211" s="5" t="s">
        <v>13</v>
      </c>
      <c r="H211" s="5" t="s">
        <v>19</v>
      </c>
      <c r="I211" s="5" t="s">
        <v>15</v>
      </c>
      <c r="J211" s="9">
        <v>43239</v>
      </c>
    </row>
    <row r="212" spans="1:10" ht="15.75" x14ac:dyDescent="0.3">
      <c r="A212" s="6">
        <v>43221</v>
      </c>
      <c r="B212" s="5" t="s">
        <v>53</v>
      </c>
      <c r="C212" s="12">
        <v>7200</v>
      </c>
      <c r="D212" s="12">
        <v>0</v>
      </c>
      <c r="E212" s="12">
        <v>7200</v>
      </c>
      <c r="F212" s="5" t="s">
        <v>94</v>
      </c>
      <c r="G212" s="5" t="s">
        <v>13</v>
      </c>
      <c r="H212" s="5" t="s">
        <v>19</v>
      </c>
      <c r="I212" s="5" t="s">
        <v>20</v>
      </c>
      <c r="J212" s="9">
        <v>43239</v>
      </c>
    </row>
    <row r="213" spans="1:10" x14ac:dyDescent="0.25">
      <c r="A213" s="2"/>
      <c r="B213" s="1"/>
      <c r="C213" s="4">
        <f>SUBTOTAL(109,GASTOS[monto])</f>
        <v>1203839.9454827588</v>
      </c>
      <c r="D213" s="4">
        <f>SUBTOTAL(109,GASTOS[iva])</f>
        <v>33868.209277241389</v>
      </c>
      <c r="E213" s="4">
        <f>SUBTOTAL(109,GASTOS[total])</f>
        <v>1237508.1547600001</v>
      </c>
      <c r="F213" s="1"/>
      <c r="G213" s="1"/>
      <c r="H213" s="1"/>
      <c r="I213" s="1"/>
      <c r="J213" s="3"/>
    </row>
  </sheetData>
  <mergeCells count="1">
    <mergeCell ref="A3:J3"/>
  </mergeCells>
  <hyperlinks>
    <hyperlink ref="B65" r:id="rId1" xr:uid="{45DB0388-C008-427D-BDC3-AF531FBA3676}"/>
    <hyperlink ref="B64" r:id="rId2" xr:uid="{1AEDB1C1-9C9C-4340-9502-4FD724E79FFD}"/>
    <hyperlink ref="B15" r:id="rId3" xr:uid="{824E3DA0-F83E-4012-957A-7151F966B674}"/>
    <hyperlink ref="B16" r:id="rId4" xr:uid="{A903A5E4-260D-4662-B8D1-EAD588D9C3C1}"/>
    <hyperlink ref="B70" r:id="rId5" xr:uid="{9E36B83C-B6E1-47FA-863A-0A8EAAF60191}"/>
    <hyperlink ref="B63" r:id="rId6" xr:uid="{5F93BF72-2C0E-440B-AF61-87C2EBA124BF}"/>
    <hyperlink ref="B34" r:id="rId7" display="Reembolso de Gastos Gicela Meneses (Insumos para Hotel One Puebla)" xr:uid="{68667CB0-B14D-4E03-A676-58D1AACB4880}"/>
    <hyperlink ref="B35" r:id="rId8" xr:uid="{BEC08CAB-8B09-4F9A-9964-6F4EF6FD8BD5}"/>
    <hyperlink ref="B36" r:id="rId9" xr:uid="{0192E179-694E-4711-B386-E9396772E1F7}"/>
    <hyperlink ref="B37" r:id="rId10" xr:uid="{6C26D2D4-D218-407A-84DD-B3951D2B0BD8}"/>
    <hyperlink ref="B33" r:id="rId11" xr:uid="{0093D9C0-AA33-4B7C-9742-B83642DDDB93}"/>
    <hyperlink ref="B38" r:id="rId12" xr:uid="{713CF539-001C-480D-8B33-BAC8A0315F46}"/>
    <hyperlink ref="B5" r:id="rId13" xr:uid="{1D593D05-7373-4F5A-8FE6-AEBE1BB21E30}"/>
    <hyperlink ref="B10" r:id="rId14" xr:uid="{EA03CAE4-82B5-4D61-9A90-31364CA53834}"/>
    <hyperlink ref="B73" r:id="rId15" xr:uid="{9F9BB12C-404C-4C33-8306-EB1C36791F0E}"/>
    <hyperlink ref="B109" r:id="rId16" xr:uid="{B133FEB9-3774-419B-AD37-3D9A0B463373}"/>
    <hyperlink ref="B103" r:id="rId17" xr:uid="{F4CE8551-9B7B-421B-86CF-489BB3C0E21A}"/>
    <hyperlink ref="B150" r:id="rId18" xr:uid="{7971CCF7-AABF-4F8A-8FBD-7FB62B143754}"/>
    <hyperlink ref="B78" r:id="rId19" display="Zapatas para Proyecto Terreno Colonia el Edén" xr:uid="{DA44F4AB-0657-4DBB-B7B7-1CE8E2741815}"/>
    <hyperlink ref="B79" r:id="rId20" xr:uid="{C722F9EC-7B5B-43F4-8D3E-0B48BBC87EE2}"/>
    <hyperlink ref="B100" r:id="rId21" xr:uid="{8607F708-320E-42FC-81F1-DBA78D7DA091}"/>
    <hyperlink ref="B101" r:id="rId22" xr:uid="{4D7AF482-097F-43B7-B8C9-0725C85FED19}"/>
    <hyperlink ref="B104" r:id="rId23" xr:uid="{E20CCC90-30CE-4B72-A0DD-DAC1A19D8215}"/>
    <hyperlink ref="B147" r:id="rId24" xr:uid="{9ECDA0EC-F4F1-4685-AA27-D2C91A4B00AF}"/>
    <hyperlink ref="B102" r:id="rId25" xr:uid="{BBCA4505-C9A1-40FE-A03E-3987D78FF975}"/>
    <hyperlink ref="B105" r:id="rId26" xr:uid="{60CA298F-75B0-499F-B98F-ADDB6A19570C}"/>
    <hyperlink ref="B107" r:id="rId27" xr:uid="{23AFA89F-B0A5-40AF-B8FF-D49F2209AEDB}"/>
    <hyperlink ref="B108" r:id="rId28" xr:uid="{88648DFC-CF24-47BB-8D64-9A4876452E14}"/>
    <hyperlink ref="B116" r:id="rId29" xr:uid="{F0866006-99FC-4111-ACA7-A0254F05EABD}"/>
    <hyperlink ref="B115" r:id="rId30" xr:uid="{F9C3E653-8CCD-4C7C-9EBA-5BE7CA71D551}"/>
    <hyperlink ref="B124" r:id="rId31" xr:uid="{95C5D653-5DAF-42A0-9C29-6C4C9C79F96E}"/>
    <hyperlink ref="B160" r:id="rId32" xr:uid="{142D7A24-2D18-479C-A7A4-55A98A97839C}"/>
    <hyperlink ref="B161" r:id="rId33" xr:uid="{C305F676-7FA5-4E4A-9F0D-F74F27FB8AEB}"/>
    <hyperlink ref="B164" r:id="rId34" xr:uid="{F0D9540B-AFD4-4420-B24D-8C8C359D8F95}"/>
    <hyperlink ref="B165" r:id="rId35" xr:uid="{BA7EA492-0A85-4307-81BF-0280AD9B006C}"/>
  </hyperlinks>
  <pageMargins left="0.7" right="0.7" top="0.75" bottom="0.75" header="0.3" footer="0.3"/>
  <pageSetup orientation="portrait" r:id="rId36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2018-05-11T22:22:51Z</dcterms:created>
  <dcterms:modified xsi:type="dcterms:W3CDTF">2018-05-11T22:29:31Z</dcterms:modified>
</cp:coreProperties>
</file>