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aro\Desktop\"/>
    </mc:Choice>
  </mc:AlternateContent>
  <xr:revisionPtr revIDLastSave="0" documentId="13_ncr:1_{EA524285-ACCE-49F6-A07E-7E192A8C5E88}" xr6:coauthVersionLast="47" xr6:coauthVersionMax="47" xr10:uidLastSave="{00000000-0000-0000-0000-000000000000}"/>
  <bookViews>
    <workbookView xWindow="-120" yWindow="-120" windowWidth="20730" windowHeight="11160" xr2:uid="{61DF6702-38E9-42C2-8B1B-4AE1C60A6214}"/>
  </bookViews>
  <sheets>
    <sheet name="Vendas" sheetId="1" r:id="rId1"/>
    <sheet name="COCOS" sheetId="3" r:id="rId2"/>
    <sheet name="DESPESAS" sheetId="4" r:id="rId3"/>
    <sheet name="D.R.E" sheetId="2" r:id="rId4"/>
    <sheet name="VEÍCULO" sheetId="8" r:id="rId5"/>
    <sheet name="CARTÃO FATURA" sheetId="10" r:id="rId6"/>
    <sheet name="CONTA JANIO" sheetId="12" r:id="rId7"/>
    <sheet name="Planilha2" sheetId="14" r:id="rId8"/>
  </sheets>
  <definedNames>
    <definedName name="_xlnm.Print_Area" localSheetId="5">'CARTÃO FATURA'!$A$1:$F$20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2" l="1"/>
  <c r="H23" i="2"/>
  <c r="G10" i="2"/>
  <c r="G7" i="2"/>
  <c r="G5" i="2"/>
  <c r="G11" i="2"/>
  <c r="G16" i="3"/>
  <c r="G5" i="3"/>
  <c r="G6" i="3"/>
  <c r="G7" i="3"/>
  <c r="G8" i="3"/>
  <c r="G9" i="3"/>
  <c r="G10" i="3"/>
  <c r="G11" i="3"/>
  <c r="G12" i="3"/>
  <c r="G13" i="3"/>
  <c r="G14" i="3"/>
  <c r="G15" i="3"/>
  <c r="G4" i="3"/>
  <c r="G3" i="3"/>
  <c r="G9" i="14"/>
  <c r="G5" i="14"/>
  <c r="G6" i="14"/>
  <c r="G7" i="14"/>
  <c r="G4" i="14"/>
  <c r="O8" i="10"/>
  <c r="I12" i="10"/>
  <c r="L8" i="10"/>
  <c r="C13" i="10"/>
  <c r="G26" i="12"/>
  <c r="G16" i="12"/>
  <c r="G15" i="12"/>
  <c r="D26" i="12"/>
  <c r="Q15" i="12"/>
  <c r="Q16" i="12" s="1"/>
  <c r="Q17" i="12" s="1"/>
  <c r="Q18" i="12" s="1"/>
  <c r="Q19" i="12" s="1"/>
  <c r="Q20" i="12" s="1"/>
  <c r="Q21" i="12" s="1"/>
  <c r="Q22" i="12" s="1"/>
  <c r="Q23" i="12" s="1"/>
  <c r="Q24" i="12" s="1"/>
  <c r="Q25" i="12" s="1"/>
  <c r="M6" i="3"/>
  <c r="M5" i="3"/>
  <c r="M4" i="3"/>
  <c r="M3" i="3"/>
  <c r="M2" i="3"/>
  <c r="L36" i="12"/>
  <c r="L37" i="12" s="1"/>
  <c r="L38" i="12" s="1"/>
  <c r="L39" i="12" s="1"/>
  <c r="L40" i="12" s="1"/>
  <c r="L41" i="12" s="1"/>
  <c r="L42" i="12" s="1"/>
  <c r="L43" i="12" s="1"/>
  <c r="L44" i="12" s="1"/>
  <c r="L45" i="12" s="1"/>
  <c r="L46" i="12" s="1"/>
  <c r="L47" i="12" s="1"/>
  <c r="Q36" i="12"/>
  <c r="Q37" i="12" s="1"/>
  <c r="Q38" i="12" s="1"/>
  <c r="Q39" i="12" s="1"/>
  <c r="Q40" i="12" s="1"/>
  <c r="Q41" i="12" s="1"/>
  <c r="Q42" i="12" s="1"/>
  <c r="Q43" i="12" s="1"/>
  <c r="Q44" i="12" s="1"/>
  <c r="Q45" i="12" s="1"/>
  <c r="D47" i="12"/>
  <c r="E56" i="12"/>
  <c r="L61" i="12"/>
  <c r="L62" i="12" s="1"/>
  <c r="L64" i="12"/>
  <c r="L65" i="12" s="1"/>
  <c r="L66" i="12" s="1"/>
  <c r="L67" i="12" s="1"/>
  <c r="L68" i="12" s="1"/>
  <c r="L69" i="12" s="1"/>
  <c r="L70" i="12" s="1"/>
  <c r="L71" i="12" s="1"/>
  <c r="D72" i="12"/>
  <c r="E81" i="12"/>
  <c r="M12" i="10" l="1"/>
  <c r="M7" i="3"/>
  <c r="M9" i="3" s="1"/>
  <c r="Q46" i="12"/>
  <c r="G81" i="12"/>
  <c r="AH4" i="1" l="1"/>
  <c r="G17" i="3" l="1"/>
  <c r="G6" i="2" s="1"/>
  <c r="H22" i="2" s="1"/>
  <c r="E17" i="3" l="1"/>
  <c r="AH5" i="1"/>
  <c r="AH6" i="1"/>
  <c r="AH7" i="1"/>
  <c r="AH8" i="1"/>
  <c r="AH9" i="1"/>
  <c r="AH10" i="1"/>
  <c r="AH3" i="1"/>
  <c r="AF11" i="1" l="1"/>
  <c r="Q11" i="1" s="1"/>
  <c r="G3" i="2" s="1"/>
  <c r="H21" i="2" l="1"/>
  <c r="G26" i="2" s="1"/>
  <c r="G27" i="2" s="1"/>
</calcChain>
</file>

<file path=xl/sharedStrings.xml><?xml version="1.0" encoding="utf-8"?>
<sst xmlns="http://schemas.openxmlformats.org/spreadsheetml/2006/main" count="365" uniqueCount="170">
  <si>
    <t>Restaurante</t>
  </si>
  <si>
    <t>TOTAL</t>
  </si>
  <si>
    <t>Total</t>
  </si>
  <si>
    <t>BELLA NAPOLI</t>
  </si>
  <si>
    <t>SOHO PASEO</t>
  </si>
  <si>
    <t>CATIGURIA</t>
  </si>
  <si>
    <t>SOHO MARINA</t>
  </si>
  <si>
    <t>NATSON</t>
  </si>
  <si>
    <t>OUTROS</t>
  </si>
  <si>
    <t>RELATÓRIO DE VENDAS</t>
  </si>
  <si>
    <t>MÊS: JANEIRO</t>
  </si>
  <si>
    <t>VENDAS</t>
  </si>
  <si>
    <t>RECEITAS</t>
  </si>
  <si>
    <t>D.R.E</t>
  </si>
  <si>
    <t>DATA</t>
  </si>
  <si>
    <t>QT.</t>
  </si>
  <si>
    <t>PREÇO UNIT.</t>
  </si>
  <si>
    <t>ESTOQUE MATERIA PRIMA</t>
  </si>
  <si>
    <t>DESPESA</t>
  </si>
  <si>
    <t>ITEN</t>
  </si>
  <si>
    <t>Nº</t>
  </si>
  <si>
    <t>PREÇO</t>
  </si>
  <si>
    <t>FORMA</t>
  </si>
  <si>
    <t>DESPESAS</t>
  </si>
  <si>
    <t>CONTA</t>
  </si>
  <si>
    <t>OBS:</t>
  </si>
  <si>
    <t>COMBUSTIVEL</t>
  </si>
  <si>
    <t>MATERIA PRIMA</t>
  </si>
  <si>
    <t>ESTOQUE</t>
  </si>
  <si>
    <t>SALARIO</t>
  </si>
  <si>
    <t>P.L</t>
  </si>
  <si>
    <t>MANUTENÇÃO</t>
  </si>
  <si>
    <t>INVESTIMENTO</t>
  </si>
  <si>
    <t>AÇÕES</t>
  </si>
  <si>
    <t>FUNDO DE INVESTIMENTO</t>
  </si>
  <si>
    <t>RESERVA DE CAPITAL</t>
  </si>
  <si>
    <t>CAIXA</t>
  </si>
  <si>
    <t>SALDO</t>
  </si>
  <si>
    <t>RESUMO</t>
  </si>
  <si>
    <t>LUCRO LÍQUIDO</t>
  </si>
  <si>
    <t>LUCRO BRUTO</t>
  </si>
  <si>
    <t>DESPESAS/CUSTOS</t>
  </si>
  <si>
    <t>TOTAL VALOR</t>
  </si>
  <si>
    <t>-</t>
  </si>
  <si>
    <t>[</t>
  </si>
  <si>
    <t>POLIA</t>
  </si>
  <si>
    <t>CORREIA DENTADA</t>
  </si>
  <si>
    <t>CABO DE MARCHA</t>
  </si>
  <si>
    <t>EMBREAGEM</t>
  </si>
  <si>
    <t>DESCARGA</t>
  </si>
  <si>
    <t>ROLAMENTO</t>
  </si>
  <si>
    <t>LAMPADAS</t>
  </si>
  <si>
    <t>BATERIA</t>
  </si>
  <si>
    <t>CONSERTO MODULO  DE INJEÇÃO</t>
  </si>
  <si>
    <t>AMORTECEDORES TRASEIROS</t>
  </si>
  <si>
    <t>VEICULO - CORSA CLASSIC 2009/2010</t>
  </si>
  <si>
    <t>OLEO DE DIREÇÃO</t>
  </si>
  <si>
    <t>PASTILHAS DE FREIO</t>
  </si>
  <si>
    <t>OLEO/FILTRO</t>
  </si>
  <si>
    <t>FILTRO DE AR</t>
  </si>
  <si>
    <t>TAMPA DO MOTOR</t>
  </si>
  <si>
    <t>TAMPA DA AGUA</t>
  </si>
  <si>
    <t>POLIA TENSORA</t>
  </si>
  <si>
    <t>ENGRENAGEM</t>
  </si>
  <si>
    <t>VALOR</t>
  </si>
  <si>
    <t xml:space="preserve">RELATÓRIO FATURA </t>
  </si>
  <si>
    <t>PARCELAS</t>
  </si>
  <si>
    <t>NOME</t>
  </si>
  <si>
    <t>02 DE 04</t>
  </si>
  <si>
    <t>COLOMBO</t>
  </si>
  <si>
    <t>DISANTINNI</t>
  </si>
  <si>
    <t>LOGIN INFORMATICA</t>
  </si>
  <si>
    <t>PAYGO PNEUMAX</t>
  </si>
  <si>
    <t>D2K</t>
  </si>
  <si>
    <t>01 DE 10</t>
  </si>
  <si>
    <t>CONCRETIZE</t>
  </si>
  <si>
    <t>01 DE 01</t>
  </si>
  <si>
    <t>POSTO CANGAÇO</t>
  </si>
  <si>
    <t>AUTO PEÇA ELETRICA</t>
  </si>
  <si>
    <t>DOIS IRMÃOS</t>
  </si>
  <si>
    <t>07 DE 10</t>
  </si>
  <si>
    <t>LAS ELETRO</t>
  </si>
  <si>
    <t>TOTAL EM ABERTO</t>
  </si>
  <si>
    <t>TOTAL MAIO</t>
  </si>
  <si>
    <t>02 DE 12</t>
  </si>
  <si>
    <t>PG* AUTONOMO</t>
  </si>
  <si>
    <t>06 DE 07</t>
  </si>
  <si>
    <t>LOJAS AMERICANAS</t>
  </si>
  <si>
    <t>DISK GELA</t>
  </si>
  <si>
    <t>07 DE 08</t>
  </si>
  <si>
    <t xml:space="preserve">PAGAMENTO  </t>
  </si>
  <si>
    <t>PAGAMENTO CARTÃO</t>
  </si>
  <si>
    <t>06 DE 08</t>
  </si>
  <si>
    <t>GILVADO BARBOSA</t>
  </si>
  <si>
    <t>SALDO INICIAL DO MÊS</t>
  </si>
  <si>
    <t>VALOR TOTAL</t>
  </si>
  <si>
    <t xml:space="preserve">DATA </t>
  </si>
  <si>
    <t>ITEM</t>
  </si>
  <si>
    <t xml:space="preserve">CARTÃO </t>
  </si>
  <si>
    <t>REF: MÊS MAIO</t>
  </si>
  <si>
    <t>CONTA BANCÁRIA ICARO</t>
  </si>
  <si>
    <t>REF: MÊS MARÇO</t>
  </si>
  <si>
    <t>CONTA BANCÁRIA JÂNIO</t>
  </si>
  <si>
    <t>0 DE 10</t>
  </si>
  <si>
    <t>0 DE 01</t>
  </si>
  <si>
    <t>1 DE 04</t>
  </si>
  <si>
    <t>7 DE 10</t>
  </si>
  <si>
    <t>PAGAMENTO JANIO</t>
  </si>
  <si>
    <t>PAGAMENTO ÍCARO</t>
  </si>
  <si>
    <t>RECEBIDO BELLA NAPOLI</t>
  </si>
  <si>
    <t>DEPOSITO DINHEIRO</t>
  </si>
  <si>
    <t>RECEBIDO SOHO MARINA</t>
  </si>
  <si>
    <t>RECEBIDO NATSON</t>
  </si>
  <si>
    <t>TAXA LIMITE UTILIZADO</t>
  </si>
  <si>
    <t>2 DE 12</t>
  </si>
  <si>
    <t>PAGAMENTO SEGURO</t>
  </si>
  <si>
    <t>CARTÃO DE CREDITO</t>
  </si>
  <si>
    <t>PAGAMENTO CONTA</t>
  </si>
  <si>
    <t>5 DE 07</t>
  </si>
  <si>
    <t>TAXA EXTRATO</t>
  </si>
  <si>
    <t>6 DE 10</t>
  </si>
  <si>
    <t>TARIFA</t>
  </si>
  <si>
    <t>6 DE 08</t>
  </si>
  <si>
    <t>RECEBIDO SOHO PASEO</t>
  </si>
  <si>
    <t>5 DE 08</t>
  </si>
  <si>
    <t>SAQUE DINHEIRO</t>
  </si>
  <si>
    <t>PAGO</t>
  </si>
  <si>
    <t>DEVENDO</t>
  </si>
  <si>
    <t>KITO - COCO</t>
  </si>
  <si>
    <t>01 DE 11</t>
  </si>
  <si>
    <t>03 DE 12</t>
  </si>
  <si>
    <t>08 DE 08</t>
  </si>
  <si>
    <t>07 DE 07</t>
  </si>
  <si>
    <t>08 DE 10</t>
  </si>
  <si>
    <t>CARTÃO  LUCAS - JUNHO PAGAMENTO 05/06/2021</t>
  </si>
  <si>
    <t>REF: MÊS JUNHO</t>
  </si>
  <si>
    <t>32.5</t>
  </si>
  <si>
    <t>ÁGUA DE COCO</t>
  </si>
  <si>
    <t>JANEIRO - FEVEREIRO</t>
  </si>
  <si>
    <t>POSTO</t>
  </si>
  <si>
    <t>04 DE 04</t>
  </si>
  <si>
    <t>YAKISOBA</t>
  </si>
  <si>
    <t>PSOTO</t>
  </si>
  <si>
    <t>VETERINARIO</t>
  </si>
  <si>
    <t>VERTERINARIO</t>
  </si>
  <si>
    <t>IGREJA</t>
  </si>
  <si>
    <t>RECARGA</t>
  </si>
  <si>
    <t>CIMENTO - IGREJA</t>
  </si>
  <si>
    <t>TOP MOVEIS</t>
  </si>
  <si>
    <t>COMIDA</t>
  </si>
  <si>
    <t>MOUSE</t>
  </si>
  <si>
    <t>PIRÃO</t>
  </si>
  <si>
    <t>ANUIDADE</t>
  </si>
  <si>
    <t>EMPRESA</t>
  </si>
  <si>
    <t>CASA</t>
  </si>
  <si>
    <t>LUKE</t>
  </si>
  <si>
    <t>TOTAL CARTÃO</t>
  </si>
  <si>
    <t>258+</t>
  </si>
  <si>
    <t>REF: JUNHO - 2021</t>
  </si>
  <si>
    <t>PAGAMENTOS</t>
  </si>
  <si>
    <t xml:space="preserve">COELBA 05 </t>
  </si>
  <si>
    <t>0019000009 03194639013 46130472171 2 86170000006413</t>
  </si>
  <si>
    <t>MÊS: JUNHO</t>
  </si>
  <si>
    <t>SEGURO</t>
  </si>
  <si>
    <t>DEBITO EM CONTA</t>
  </si>
  <si>
    <t>SEGURO - CORSA CLASSIC</t>
  </si>
  <si>
    <t>JUNHO</t>
  </si>
  <si>
    <t>]</t>
  </si>
  <si>
    <t>GASOLINA</t>
  </si>
  <si>
    <t>CARTÃO 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</si>
</sst>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1" xfId="0" applyBorder="1"/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/>
    <xf numFmtId="44" fontId="0" fillId="0" borderId="20" xfId="0" applyNumberFormat="1" applyBorder="1" applyAlignment="1">
      <alignment horizontal="center" vertical="center"/>
    </xf>
    <xf numFmtId="44" fontId="0" fillId="0" borderId="21" xfId="0" applyNumberFormat="1" applyBorder="1" applyAlignment="1">
      <alignment horizontal="center" vertical="center"/>
    </xf>
    <xf numFmtId="44" fontId="0" fillId="0" borderId="22" xfId="0" applyNumberFormat="1" applyBorder="1" applyAlignment="1">
      <alignment horizontal="center" vertical="center"/>
    </xf>
    <xf numFmtId="44" fontId="0" fillId="0" borderId="23" xfId="0" applyNumberFormat="1" applyBorder="1" applyAlignment="1">
      <alignment horizontal="center" vertical="center"/>
    </xf>
    <xf numFmtId="44" fontId="0" fillId="0" borderId="24" xfId="0" applyNumberFormat="1" applyBorder="1" applyAlignment="1">
      <alignment horizontal="center" vertical="center"/>
    </xf>
    <xf numFmtId="44" fontId="0" fillId="0" borderId="25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4" fontId="0" fillId="0" borderId="0" xfId="0" applyNumberFormat="1"/>
    <xf numFmtId="44" fontId="3" fillId="2" borderId="31" xfId="0" applyNumberFormat="1" applyFont="1" applyFill="1" applyBorder="1" applyAlignment="1">
      <alignment horizontal="center" vertical="center"/>
    </xf>
    <xf numFmtId="44" fontId="0" fillId="0" borderId="8" xfId="0" applyNumberFormat="1" applyBorder="1"/>
    <xf numFmtId="44" fontId="2" fillId="0" borderId="1" xfId="0" applyNumberFormat="1" applyFont="1" applyBorder="1" applyAlignment="1">
      <alignment horizontal="center" vertical="center"/>
    </xf>
    <xf numFmtId="44" fontId="0" fillId="0" borderId="1" xfId="0" applyNumberFormat="1" applyBorder="1"/>
    <xf numFmtId="44" fontId="0" fillId="0" borderId="13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3" xfId="0" applyBorder="1"/>
    <xf numFmtId="0" fontId="0" fillId="0" borderId="35" xfId="0" applyBorder="1" applyAlignment="1">
      <alignment horizontal="center" vertical="center"/>
    </xf>
    <xf numFmtId="44" fontId="0" fillId="0" borderId="21" xfId="0" applyNumberFormat="1" applyBorder="1"/>
    <xf numFmtId="0" fontId="3" fillId="0" borderId="19" xfId="0" applyFont="1" applyBorder="1" applyAlignment="1">
      <alignment horizontal="center" vertical="center"/>
    </xf>
    <xf numFmtId="0" fontId="0" fillId="0" borderId="38" xfId="0" applyBorder="1"/>
    <xf numFmtId="0" fontId="0" fillId="0" borderId="36" xfId="0" applyBorder="1"/>
    <xf numFmtId="0" fontId="0" fillId="0" borderId="37" xfId="0" applyBorder="1"/>
    <xf numFmtId="17" fontId="3" fillId="2" borderId="2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6" fontId="0" fillId="0" borderId="24" xfId="0" applyNumberFormat="1" applyBorder="1" applyAlignment="1">
      <alignment horizontal="center" vertical="center"/>
    </xf>
    <xf numFmtId="44" fontId="0" fillId="0" borderId="24" xfId="0" applyNumberFormat="1" applyBorder="1" applyAlignment="1">
      <alignment horizontal="right"/>
    </xf>
    <xf numFmtId="16" fontId="0" fillId="0" borderId="40" xfId="0" applyNumberFormat="1" applyBorder="1" applyAlignment="1">
      <alignment horizontal="center" vertical="center"/>
    </xf>
    <xf numFmtId="44" fontId="0" fillId="0" borderId="35" xfId="0" applyNumberFormat="1" applyBorder="1"/>
    <xf numFmtId="0" fontId="0" fillId="0" borderId="44" xfId="0" applyBorder="1" applyAlignment="1">
      <alignment horizontal="center" vertical="center"/>
    </xf>
    <xf numFmtId="16" fontId="0" fillId="0" borderId="28" xfId="0" applyNumberFormat="1" applyBorder="1" applyAlignment="1">
      <alignment horizontal="center" vertical="center"/>
    </xf>
    <xf numFmtId="44" fontId="0" fillId="0" borderId="25" xfId="0" applyNumberFormat="1" applyBorder="1" applyAlignment="1">
      <alignment horizontal="left"/>
    </xf>
    <xf numFmtId="0" fontId="1" fillId="0" borderId="45" xfId="0" applyFont="1" applyBorder="1"/>
    <xf numFmtId="44" fontId="1" fillId="0" borderId="2" xfId="0" applyNumberFormat="1" applyFont="1" applyBorder="1"/>
    <xf numFmtId="0" fontId="1" fillId="10" borderId="6" xfId="0" applyFont="1" applyFill="1" applyBorder="1" applyAlignment="1">
      <alignment horizontal="center"/>
    </xf>
    <xf numFmtId="16" fontId="0" fillId="0" borderId="42" xfId="0" applyNumberFormat="1" applyBorder="1" applyAlignment="1">
      <alignment horizontal="center" vertical="center"/>
    </xf>
    <xf numFmtId="44" fontId="0" fillId="0" borderId="42" xfId="0" applyNumberFormat="1" applyBorder="1" applyAlignment="1">
      <alignment horizontal="right"/>
    </xf>
    <xf numFmtId="0" fontId="0" fillId="0" borderId="42" xfId="0" applyBorder="1" applyAlignment="1">
      <alignment horizontal="center" vertical="center"/>
    </xf>
    <xf numFmtId="0" fontId="1" fillId="10" borderId="2" xfId="0" applyFont="1" applyFill="1" applyBorder="1" applyAlignment="1">
      <alignment horizontal="center"/>
    </xf>
    <xf numFmtId="44" fontId="1" fillId="0" borderId="14" xfId="0" applyNumberFormat="1" applyFont="1" applyBorder="1"/>
    <xf numFmtId="0" fontId="0" fillId="0" borderId="25" xfId="0" applyBorder="1"/>
    <xf numFmtId="0" fontId="0" fillId="0" borderId="24" xfId="0" applyBorder="1"/>
    <xf numFmtId="44" fontId="0" fillId="0" borderId="20" xfId="0" applyNumberFormat="1" applyBorder="1"/>
    <xf numFmtId="0" fontId="0" fillId="0" borderId="14" xfId="0" applyBorder="1" applyAlignment="1">
      <alignment horizontal="center"/>
    </xf>
    <xf numFmtId="44" fontId="0" fillId="0" borderId="1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44" fontId="1" fillId="0" borderId="2" xfId="0" applyNumberFormat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1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44" fontId="0" fillId="0" borderId="32" xfId="0" applyNumberFormat="1" applyBorder="1" applyAlignment="1">
      <alignment horizontal="center"/>
    </xf>
    <xf numFmtId="44" fontId="0" fillId="0" borderId="30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7" xfId="0" applyBorder="1" applyAlignment="1">
      <alignment horizontal="center"/>
    </xf>
    <xf numFmtId="44" fontId="0" fillId="0" borderId="11" xfId="0" applyNumberFormat="1" applyBorder="1" applyAlignment="1">
      <alignment horizontal="center"/>
    </xf>
    <xf numFmtId="0" fontId="0" fillId="0" borderId="48" xfId="0" applyBorder="1" applyAlignment="1">
      <alignment horizontal="center"/>
    </xf>
    <xf numFmtId="14" fontId="0" fillId="0" borderId="48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0" fillId="0" borderId="8" xfId="0" applyNumberFormat="1" applyBorder="1" applyAlignment="1">
      <alignment horizontal="center"/>
    </xf>
    <xf numFmtId="16" fontId="0" fillId="0" borderId="8" xfId="0" applyNumberFormat="1" applyBorder="1" applyAlignment="1">
      <alignment horizontal="center"/>
    </xf>
    <xf numFmtId="14" fontId="0" fillId="0" borderId="4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1" fillId="0" borderId="6" xfId="0" applyFont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 applyAlignment="1">
      <alignment horizontal="right"/>
    </xf>
    <xf numFmtId="44" fontId="1" fillId="0" borderId="1" xfId="0" applyNumberFormat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44" fontId="0" fillId="0" borderId="11" xfId="0" applyNumberFormat="1" applyBorder="1" applyAlignment="1"/>
    <xf numFmtId="0" fontId="0" fillId="0" borderId="7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4" borderId="7" xfId="0" applyFont="1" applyFill="1" applyBorder="1" applyAlignment="1">
      <alignment horizontal="left"/>
    </xf>
    <xf numFmtId="44" fontId="0" fillId="0" borderId="9" xfId="0" applyNumberFormat="1" applyBorder="1"/>
    <xf numFmtId="44" fontId="0" fillId="0" borderId="11" xfId="0" applyNumberFormat="1" applyBorder="1"/>
    <xf numFmtId="44" fontId="0" fillId="0" borderId="14" xfId="0" applyNumberFormat="1" applyBorder="1"/>
    <xf numFmtId="0" fontId="1" fillId="0" borderId="45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/>
    </xf>
    <xf numFmtId="44" fontId="1" fillId="0" borderId="43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44" fontId="0" fillId="0" borderId="32" xfId="0" applyNumberFormat="1" applyBorder="1"/>
    <xf numFmtId="44" fontId="1" fillId="0" borderId="2" xfId="0" applyNumberFormat="1" applyFont="1" applyBorder="1" applyAlignment="1">
      <alignment horizontal="center" vertical="center"/>
    </xf>
    <xf numFmtId="0" fontId="0" fillId="0" borderId="50" xfId="0" applyFill="1" applyBorder="1"/>
    <xf numFmtId="44" fontId="0" fillId="0" borderId="51" xfId="0" applyNumberFormat="1" applyFill="1" applyBorder="1"/>
    <xf numFmtId="0" fontId="0" fillId="0" borderId="30" xfId="0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14" fontId="0" fillId="0" borderId="27" xfId="0" applyNumberFormat="1" applyBorder="1" applyAlignment="1">
      <alignment horizontal="center" vertic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17" fontId="1" fillId="4" borderId="15" xfId="0" applyNumberFormat="1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4" fontId="0" fillId="0" borderId="15" xfId="0" applyNumberFormat="1" applyBorder="1" applyAlignment="1">
      <alignment horizontal="center" vertical="center"/>
    </xf>
    <xf numFmtId="44" fontId="0" fillId="0" borderId="16" xfId="0" applyNumberFormat="1" applyBorder="1" applyAlignment="1">
      <alignment horizontal="center" vertical="center"/>
    </xf>
    <xf numFmtId="44" fontId="0" fillId="0" borderId="17" xfId="0" applyNumberForma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1" fillId="0" borderId="34" xfId="0" applyNumberFormat="1" applyFont="1" applyBorder="1" applyAlignment="1">
      <alignment horizontal="center"/>
    </xf>
    <xf numFmtId="164" fontId="1" fillId="0" borderId="48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44" fontId="3" fillId="0" borderId="15" xfId="0" applyNumberFormat="1" applyFont="1" applyBorder="1" applyAlignment="1">
      <alignment horizontal="left"/>
    </xf>
    <xf numFmtId="44" fontId="3" fillId="0" borderId="16" xfId="0" applyNumberFormat="1" applyFont="1" applyBorder="1" applyAlignment="1">
      <alignment horizontal="left"/>
    </xf>
    <xf numFmtId="44" fontId="3" fillId="0" borderId="17" xfId="0" applyNumberFormat="1" applyFont="1" applyBorder="1" applyAlignment="1">
      <alignment horizontal="left"/>
    </xf>
    <xf numFmtId="44" fontId="3" fillId="0" borderId="15" xfId="0" applyNumberFormat="1" applyFont="1" applyBorder="1" applyAlignment="1">
      <alignment horizontal="center"/>
    </xf>
    <xf numFmtId="44" fontId="3" fillId="0" borderId="16" xfId="0" applyNumberFormat="1" applyFont="1" applyBorder="1" applyAlignment="1">
      <alignment horizontal="center"/>
    </xf>
    <xf numFmtId="44" fontId="3" fillId="0" borderId="17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9" xfId="0" applyBorder="1" applyAlignment="1">
      <alignment horizontal="center"/>
    </xf>
    <xf numFmtId="0" fontId="3" fillId="6" borderId="15" xfId="0" applyFont="1" applyFill="1" applyBorder="1" applyAlignment="1">
      <alignment horizontal="left"/>
    </xf>
    <xf numFmtId="0" fontId="3" fillId="6" borderId="16" xfId="0" applyFont="1" applyFill="1" applyBorder="1" applyAlignment="1">
      <alignment horizontal="left"/>
    </xf>
    <xf numFmtId="0" fontId="3" fillId="6" borderId="17" xfId="0" applyFont="1" applyFill="1" applyBorder="1" applyAlignment="1">
      <alignment horizontal="left"/>
    </xf>
    <xf numFmtId="0" fontId="3" fillId="7" borderId="15" xfId="0" applyFont="1" applyFill="1" applyBorder="1" applyAlignment="1">
      <alignment horizontal="left"/>
    </xf>
    <xf numFmtId="0" fontId="3" fillId="7" borderId="16" xfId="0" applyFont="1" applyFill="1" applyBorder="1" applyAlignment="1">
      <alignment horizontal="left"/>
    </xf>
    <xf numFmtId="0" fontId="3" fillId="7" borderId="17" xfId="0" applyFont="1" applyFill="1" applyBorder="1" applyAlignment="1">
      <alignment horizontal="left"/>
    </xf>
    <xf numFmtId="0" fontId="3" fillId="0" borderId="17" xfId="0" applyFont="1" applyBorder="1" applyAlignment="1">
      <alignment horizont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44" fontId="3" fillId="6" borderId="15" xfId="0" applyNumberFormat="1" applyFont="1" applyFill="1" applyBorder="1" applyAlignment="1">
      <alignment horizontal="center"/>
    </xf>
    <xf numFmtId="44" fontId="3" fillId="6" borderId="17" xfId="0" applyNumberFormat="1" applyFont="1" applyFill="1" applyBorder="1" applyAlignment="1">
      <alignment horizontal="center"/>
    </xf>
    <xf numFmtId="44" fontId="3" fillId="7" borderId="15" xfId="0" applyNumberFormat="1" applyFont="1" applyFill="1" applyBorder="1" applyAlignment="1">
      <alignment horizontal="center"/>
    </xf>
    <xf numFmtId="44" fontId="3" fillId="7" borderId="17" xfId="0" applyNumberFormat="1" applyFont="1" applyFill="1" applyBorder="1" applyAlignment="1">
      <alignment horizontal="center"/>
    </xf>
    <xf numFmtId="44" fontId="3" fillId="9" borderId="15" xfId="0" applyNumberFormat="1" applyFont="1" applyFill="1" applyBorder="1" applyAlignment="1">
      <alignment horizontal="center"/>
    </xf>
    <xf numFmtId="44" fontId="3" fillId="9" borderId="17" xfId="0" applyNumberFormat="1" applyFont="1" applyFill="1" applyBorder="1" applyAlignment="1">
      <alignment horizontal="center"/>
    </xf>
    <xf numFmtId="44" fontId="0" fillId="0" borderId="15" xfId="0" applyNumberFormat="1" applyBorder="1" applyAlignment="1">
      <alignment horizontal="center"/>
    </xf>
    <xf numFmtId="44" fontId="0" fillId="0" borderId="16" xfId="0" applyNumberFormat="1" applyBorder="1" applyAlignment="1">
      <alignment horizontal="center"/>
    </xf>
    <xf numFmtId="44" fontId="0" fillId="0" borderId="17" xfId="0" applyNumberFormat="1" applyBorder="1" applyAlignment="1">
      <alignment horizontal="center"/>
    </xf>
    <xf numFmtId="0" fontId="3" fillId="9" borderId="15" xfId="0" applyFont="1" applyFill="1" applyBorder="1" applyAlignment="1">
      <alignment horizontal="left"/>
    </xf>
    <xf numFmtId="0" fontId="3" fillId="9" borderId="16" xfId="0" applyFont="1" applyFill="1" applyBorder="1" applyAlignment="1">
      <alignment horizontal="left"/>
    </xf>
    <xf numFmtId="0" fontId="3" fillId="9" borderId="17" xfId="0" applyFont="1" applyFill="1" applyBorder="1" applyAlignment="1">
      <alignment horizontal="left"/>
    </xf>
    <xf numFmtId="44" fontId="3" fillId="8" borderId="15" xfId="0" applyNumberFormat="1" applyFont="1" applyFill="1" applyBorder="1" applyAlignment="1">
      <alignment horizontal="center"/>
    </xf>
    <xf numFmtId="44" fontId="3" fillId="8" borderId="17" xfId="0" applyNumberFormat="1" applyFont="1" applyFill="1" applyBorder="1" applyAlignment="1">
      <alignment horizontal="center"/>
    </xf>
    <xf numFmtId="0" fontId="3" fillId="8" borderId="15" xfId="0" applyFont="1" applyFill="1" applyBorder="1" applyAlignment="1">
      <alignment horizontal="left"/>
    </xf>
    <xf numFmtId="0" fontId="3" fillId="8" borderId="16" xfId="0" applyFont="1" applyFill="1" applyBorder="1" applyAlignment="1">
      <alignment horizontal="left"/>
    </xf>
    <xf numFmtId="0" fontId="3" fillId="8" borderId="17" xfId="0" applyFont="1" applyFill="1" applyBorder="1" applyAlignment="1">
      <alignment horizontal="left"/>
    </xf>
    <xf numFmtId="0" fontId="3" fillId="0" borderId="15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44" fontId="1" fillId="0" borderId="45" xfId="0" applyNumberFormat="1" applyFont="1" applyBorder="1" applyAlignment="1">
      <alignment horizontal="center"/>
    </xf>
    <xf numFmtId="44" fontId="1" fillId="0" borderId="46" xfId="0" applyNumberFormat="1" applyFont="1" applyBorder="1" applyAlignment="1">
      <alignment horizontal="center"/>
    </xf>
    <xf numFmtId="0" fontId="1" fillId="10" borderId="15" xfId="0" applyFont="1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1" fillId="10" borderId="17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colors>
    <mruColors>
      <color rgb="FFFF33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834AD-F093-4927-AEDE-EAF2BA48FDFA}">
  <dimension ref="B1:AK39"/>
  <sheetViews>
    <sheetView tabSelected="1" zoomScale="99" zoomScaleNormal="140" workbookViewId="0">
      <selection activeCell="P15" sqref="P15"/>
    </sheetView>
  </sheetViews>
  <sheetFormatPr defaultRowHeight="15" x14ac:dyDescent="0.25"/>
  <cols>
    <col min="2" max="2" width="20.7109375" customWidth="1"/>
    <col min="3" max="33" width="4.28515625" customWidth="1"/>
    <col min="34" max="34" width="13.7109375" bestFit="1" customWidth="1"/>
    <col min="35" max="35" width="15.28515625" bestFit="1" customWidth="1"/>
    <col min="36" max="36" width="18.85546875" customWidth="1"/>
    <col min="37" max="37" width="17.42578125" customWidth="1"/>
  </cols>
  <sheetData>
    <row r="1" spans="2:34" ht="16.5" thickBot="1" x14ac:dyDescent="0.3">
      <c r="B1" s="130" t="s">
        <v>9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2"/>
      <c r="W1" s="133">
        <v>44348</v>
      </c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5"/>
    </row>
    <row r="2" spans="2:34" ht="16.5" thickBot="1" x14ac:dyDescent="0.3">
      <c r="B2" s="2" t="s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4">
        <v>31</v>
      </c>
      <c r="AH2" s="5" t="s">
        <v>2</v>
      </c>
    </row>
    <row r="3" spans="2:34" x14ac:dyDescent="0.25">
      <c r="B3" s="6" t="s">
        <v>3</v>
      </c>
      <c r="C3" s="109"/>
      <c r="D3" s="109">
        <v>2</v>
      </c>
      <c r="E3" s="109"/>
      <c r="F3" s="109"/>
      <c r="G3" s="109"/>
      <c r="H3" s="109"/>
      <c r="I3" s="109">
        <v>1</v>
      </c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4">
        <f>SUM(C3:AG3)</f>
        <v>3</v>
      </c>
    </row>
    <row r="4" spans="2:34" x14ac:dyDescent="0.25">
      <c r="B4" s="9" t="s">
        <v>4</v>
      </c>
      <c r="C4" s="43"/>
      <c r="D4" s="43">
        <v>2</v>
      </c>
      <c r="E4" s="43"/>
      <c r="F4" s="43"/>
      <c r="G4" s="43">
        <v>2</v>
      </c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5">
        <f>SUM(C4:AG4)</f>
        <v>4</v>
      </c>
    </row>
    <row r="5" spans="2:34" x14ac:dyDescent="0.25">
      <c r="B5" s="9" t="s">
        <v>5</v>
      </c>
      <c r="C5" s="43">
        <v>1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15">
        <f t="shared" ref="AH5:AH10" si="0">SUM(C5:AG5)</f>
        <v>1</v>
      </c>
    </row>
    <row r="6" spans="2:34" x14ac:dyDescent="0.25">
      <c r="B6" s="9" t="s">
        <v>6</v>
      </c>
      <c r="C6" s="43">
        <v>2</v>
      </c>
      <c r="D6" s="43">
        <v>2</v>
      </c>
      <c r="E6" s="43"/>
      <c r="F6" s="43">
        <v>1</v>
      </c>
      <c r="G6" s="43">
        <v>3</v>
      </c>
      <c r="H6" s="43"/>
      <c r="I6" s="43"/>
      <c r="J6" s="43">
        <v>2</v>
      </c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15">
        <f t="shared" si="0"/>
        <v>10</v>
      </c>
    </row>
    <row r="7" spans="2:34" x14ac:dyDescent="0.25">
      <c r="B7" s="9" t="s">
        <v>7</v>
      </c>
      <c r="C7" s="43">
        <v>2</v>
      </c>
      <c r="D7" s="43">
        <v>2</v>
      </c>
      <c r="E7" s="43"/>
      <c r="F7" s="43">
        <v>2</v>
      </c>
      <c r="G7" s="43">
        <v>3</v>
      </c>
      <c r="H7" s="43"/>
      <c r="I7" s="43"/>
      <c r="J7" s="43">
        <v>2</v>
      </c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15">
        <f t="shared" si="0"/>
        <v>11</v>
      </c>
    </row>
    <row r="8" spans="2:34" x14ac:dyDescent="0.25">
      <c r="B8" s="9" t="s">
        <v>73</v>
      </c>
      <c r="C8" s="43"/>
      <c r="D8" s="43">
        <v>1</v>
      </c>
      <c r="E8" s="43"/>
      <c r="F8" s="43">
        <v>2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15">
        <f t="shared" si="0"/>
        <v>3</v>
      </c>
    </row>
    <row r="9" spans="2:34" x14ac:dyDescent="0.25">
      <c r="B9" s="9" t="s">
        <v>8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15">
        <f t="shared" si="0"/>
        <v>0</v>
      </c>
    </row>
    <row r="10" spans="2:34" ht="15.75" thickBot="1" x14ac:dyDescent="0.3">
      <c r="B10" s="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26">
        <f t="shared" si="0"/>
        <v>0</v>
      </c>
    </row>
    <row r="11" spans="2:34" ht="19.5" customHeight="1" thickBot="1" x14ac:dyDescent="0.3">
      <c r="B11" s="136" t="s">
        <v>42</v>
      </c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8">
        <f>SUM(AF11*32.5)</f>
        <v>1040</v>
      </c>
      <c r="R11" s="139"/>
      <c r="S11" s="139"/>
      <c r="T11" s="139"/>
      <c r="U11" s="139"/>
      <c r="V11" s="139"/>
      <c r="W11" s="139"/>
      <c r="X11" s="139"/>
      <c r="Y11" s="139"/>
      <c r="Z11" s="140"/>
      <c r="AA11" s="141" t="s">
        <v>1</v>
      </c>
      <c r="AB11" s="142"/>
      <c r="AC11" s="142"/>
      <c r="AD11" s="142"/>
      <c r="AE11" s="143"/>
      <c r="AF11" s="142">
        <f>SUM(AH3:AH10)</f>
        <v>32</v>
      </c>
      <c r="AG11" s="142"/>
      <c r="AH11" s="143"/>
    </row>
    <row r="22" spans="36:37" x14ac:dyDescent="0.25">
      <c r="AJ22" s="36"/>
    </row>
    <row r="31" spans="36:37" x14ac:dyDescent="0.25">
      <c r="AK31" s="36"/>
    </row>
    <row r="32" spans="36:37" x14ac:dyDescent="0.25">
      <c r="AK32" s="53"/>
    </row>
    <row r="33" spans="37:37" x14ac:dyDescent="0.25">
      <c r="AK33" s="55"/>
    </row>
    <row r="34" spans="37:37" x14ac:dyDescent="0.25">
      <c r="AK34" s="36"/>
    </row>
    <row r="36" spans="37:37" x14ac:dyDescent="0.25">
      <c r="AK36" s="36"/>
    </row>
    <row r="37" spans="37:37" x14ac:dyDescent="0.25">
      <c r="AK37" s="54"/>
    </row>
    <row r="38" spans="37:37" x14ac:dyDescent="0.25">
      <c r="AK38" s="54"/>
    </row>
    <row r="39" spans="37:37" x14ac:dyDescent="0.25">
      <c r="AK39" s="36"/>
    </row>
  </sheetData>
  <mergeCells count="6">
    <mergeCell ref="B1:V1"/>
    <mergeCell ref="W1:AH1"/>
    <mergeCell ref="B11:P11"/>
    <mergeCell ref="Q11:Z11"/>
    <mergeCell ref="AA11:AE11"/>
    <mergeCell ref="AF11:AH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E238-5814-4462-A3CF-17DE4E66AED4}">
  <dimension ref="D1:N17"/>
  <sheetViews>
    <sheetView zoomScale="82" zoomScaleNormal="130" workbookViewId="0">
      <selection activeCell="D5" sqref="D5"/>
    </sheetView>
  </sheetViews>
  <sheetFormatPr defaultRowHeight="15" x14ac:dyDescent="0.25"/>
  <cols>
    <col min="4" max="4" width="14.5703125" customWidth="1"/>
    <col min="5" max="5" width="13.7109375" customWidth="1"/>
    <col min="6" max="6" width="14" customWidth="1"/>
    <col min="7" max="7" width="21" customWidth="1"/>
    <col min="10" max="11" width="9.140625" customWidth="1"/>
    <col min="12" max="12" width="9.85546875" customWidth="1"/>
    <col min="13" max="13" width="13.28515625" customWidth="1"/>
    <col min="14" max="14" width="12.7109375" bestFit="1" customWidth="1"/>
  </cols>
  <sheetData>
    <row r="1" spans="4:14" ht="16.5" thickBot="1" x14ac:dyDescent="0.3">
      <c r="D1" s="147" t="s">
        <v>17</v>
      </c>
      <c r="E1" s="148"/>
      <c r="F1" s="148"/>
      <c r="G1" s="16" t="s">
        <v>10</v>
      </c>
      <c r="K1" s="144" t="s">
        <v>128</v>
      </c>
      <c r="L1" s="144"/>
      <c r="M1" s="144"/>
    </row>
    <row r="2" spans="4:14" ht="16.5" thickBot="1" x14ac:dyDescent="0.3">
      <c r="D2" s="17" t="s">
        <v>14</v>
      </c>
      <c r="E2" s="18" t="s">
        <v>15</v>
      </c>
      <c r="F2" s="18" t="s">
        <v>16</v>
      </c>
      <c r="G2" s="18" t="s">
        <v>1</v>
      </c>
      <c r="K2" s="102">
        <v>1350</v>
      </c>
      <c r="L2" s="104">
        <v>1.3</v>
      </c>
      <c r="M2" s="103">
        <f>SUM(K2*L2)</f>
        <v>1755</v>
      </c>
    </row>
    <row r="3" spans="4:14" x14ac:dyDescent="0.25">
      <c r="D3" s="128">
        <v>44348</v>
      </c>
      <c r="E3" s="19">
        <v>400</v>
      </c>
      <c r="F3" s="31">
        <v>1.3</v>
      </c>
      <c r="G3" s="28">
        <f>SUM(E3*F3)</f>
        <v>520</v>
      </c>
      <c r="K3" s="102">
        <v>350</v>
      </c>
      <c r="L3" s="104">
        <v>1.5</v>
      </c>
      <c r="M3" s="103">
        <f>SUM(K3*L3)</f>
        <v>525</v>
      </c>
    </row>
    <row r="4" spans="4:14" x14ac:dyDescent="0.25">
      <c r="D4" s="129">
        <v>44357</v>
      </c>
      <c r="E4" s="21">
        <v>400</v>
      </c>
      <c r="F4" s="32">
        <v>1.3</v>
      </c>
      <c r="G4" s="29">
        <f>SUM(F4*E4)</f>
        <v>520</v>
      </c>
      <c r="K4" s="102">
        <v>300</v>
      </c>
      <c r="L4" s="104">
        <v>1.3</v>
      </c>
      <c r="M4" s="103">
        <f>SUM(K4*L4)</f>
        <v>390</v>
      </c>
    </row>
    <row r="5" spans="4:14" x14ac:dyDescent="0.25">
      <c r="D5" s="20"/>
      <c r="E5" s="21"/>
      <c r="F5" s="32"/>
      <c r="G5" s="29">
        <f t="shared" ref="G5:G15" si="0">SUM(F5*E5)</f>
        <v>0</v>
      </c>
      <c r="K5" s="102">
        <v>150</v>
      </c>
      <c r="L5" s="104">
        <v>1.4</v>
      </c>
      <c r="M5" s="103">
        <f>SUM(K5*L5)</f>
        <v>210</v>
      </c>
    </row>
    <row r="6" spans="4:14" x14ac:dyDescent="0.25">
      <c r="D6" s="20"/>
      <c r="E6" s="21"/>
      <c r="F6" s="32"/>
      <c r="G6" s="29">
        <f t="shared" si="0"/>
        <v>0</v>
      </c>
      <c r="K6" s="102">
        <v>300</v>
      </c>
      <c r="L6" s="104">
        <v>1.3</v>
      </c>
      <c r="M6" s="103">
        <f>SUM(K6*L6)</f>
        <v>390</v>
      </c>
    </row>
    <row r="7" spans="4:14" x14ac:dyDescent="0.25">
      <c r="D7" s="20"/>
      <c r="E7" s="21"/>
      <c r="F7" s="32"/>
      <c r="G7" s="29">
        <f t="shared" si="0"/>
        <v>0</v>
      </c>
      <c r="K7" s="144" t="s">
        <v>1</v>
      </c>
      <c r="L7" s="144"/>
      <c r="M7" s="103">
        <f>SUM(M2:M6)</f>
        <v>3270</v>
      </c>
    </row>
    <row r="8" spans="4:14" x14ac:dyDescent="0.25">
      <c r="D8" s="20"/>
      <c r="E8" s="21"/>
      <c r="F8" s="32"/>
      <c r="G8" s="29">
        <f t="shared" si="0"/>
        <v>0</v>
      </c>
      <c r="K8" s="145" t="s">
        <v>126</v>
      </c>
      <c r="L8" s="146"/>
      <c r="M8" s="103">
        <v>-1000</v>
      </c>
    </row>
    <row r="9" spans="4:14" x14ac:dyDescent="0.25">
      <c r="D9" s="20"/>
      <c r="E9" s="21"/>
      <c r="F9" s="32"/>
      <c r="G9" s="29">
        <f t="shared" si="0"/>
        <v>0</v>
      </c>
      <c r="K9" s="145" t="s">
        <v>127</v>
      </c>
      <c r="L9" s="146"/>
      <c r="M9" s="103">
        <f>SUM(M7:M8)</f>
        <v>2270</v>
      </c>
    </row>
    <row r="10" spans="4:14" x14ac:dyDescent="0.25">
      <c r="D10" s="20"/>
      <c r="E10" s="21"/>
      <c r="F10" s="32"/>
      <c r="G10" s="29">
        <f t="shared" si="0"/>
        <v>0</v>
      </c>
    </row>
    <row r="11" spans="4:14" x14ac:dyDescent="0.25">
      <c r="D11" s="20"/>
      <c r="E11" s="21"/>
      <c r="F11" s="32"/>
      <c r="G11" s="29">
        <f t="shared" si="0"/>
        <v>0</v>
      </c>
    </row>
    <row r="12" spans="4:14" x14ac:dyDescent="0.25">
      <c r="D12" s="20"/>
      <c r="E12" s="21"/>
      <c r="F12" s="32"/>
      <c r="G12" s="29">
        <f t="shared" si="0"/>
        <v>0</v>
      </c>
      <c r="N12" s="36"/>
    </row>
    <row r="13" spans="4:14" x14ac:dyDescent="0.25">
      <c r="D13" s="20"/>
      <c r="E13" s="21"/>
      <c r="F13" s="32"/>
      <c r="G13" s="29">
        <f t="shared" si="0"/>
        <v>0</v>
      </c>
    </row>
    <row r="14" spans="4:14" x14ac:dyDescent="0.25">
      <c r="D14" s="20"/>
      <c r="E14" s="21"/>
      <c r="F14" s="32"/>
      <c r="G14" s="29">
        <f t="shared" si="0"/>
        <v>0</v>
      </c>
    </row>
    <row r="15" spans="4:14" x14ac:dyDescent="0.25">
      <c r="D15" s="20"/>
      <c r="E15" s="21"/>
      <c r="F15" s="32"/>
      <c r="G15" s="29">
        <f t="shared" si="0"/>
        <v>0</v>
      </c>
    </row>
    <row r="16" spans="4:14" x14ac:dyDescent="0.25">
      <c r="D16" s="20"/>
      <c r="E16" s="21"/>
      <c r="F16" s="32"/>
      <c r="G16" s="29">
        <f>SUM(E16*F16)</f>
        <v>0</v>
      </c>
    </row>
    <row r="17" spans="4:7" ht="15.75" thickBot="1" x14ac:dyDescent="0.3">
      <c r="D17" s="22"/>
      <c r="E17" s="23">
        <f>SUM(E3:E16)</f>
        <v>800</v>
      </c>
      <c r="F17" s="33"/>
      <c r="G17" s="30">
        <f>SUM(G3:G16)</f>
        <v>1040</v>
      </c>
    </row>
  </sheetData>
  <mergeCells count="5">
    <mergeCell ref="K1:M1"/>
    <mergeCell ref="K8:L8"/>
    <mergeCell ref="K9:L9"/>
    <mergeCell ref="K7:L7"/>
    <mergeCell ref="D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643C7-5B14-4C82-ABAA-98DC443A61B2}">
  <dimension ref="B1:H42"/>
  <sheetViews>
    <sheetView zoomScale="90" zoomScaleNormal="90" workbookViewId="0">
      <selection activeCell="C9" sqref="C9"/>
    </sheetView>
  </sheetViews>
  <sheetFormatPr defaultRowHeight="15" x14ac:dyDescent="0.25"/>
  <cols>
    <col min="3" max="3" width="11.42578125" customWidth="1"/>
    <col min="4" max="4" width="31.7109375" customWidth="1"/>
    <col min="5" max="5" width="13.28515625" style="36" customWidth="1"/>
    <col min="6" max="6" width="19.28515625" bestFit="1" customWidth="1"/>
    <col min="7" max="7" width="21.85546875" customWidth="1"/>
    <col min="8" max="8" width="39" customWidth="1"/>
    <col min="17" max="17" width="30.42578125" customWidth="1"/>
  </cols>
  <sheetData>
    <row r="1" spans="2:8" ht="15.75" thickBot="1" x14ac:dyDescent="0.3"/>
    <row r="2" spans="2:8" ht="16.5" thickBot="1" x14ac:dyDescent="0.3">
      <c r="B2" s="152" t="s">
        <v>18</v>
      </c>
      <c r="C2" s="153"/>
      <c r="D2" s="153"/>
      <c r="E2" s="153"/>
      <c r="F2" s="154"/>
      <c r="G2" s="152" t="s">
        <v>166</v>
      </c>
      <c r="H2" s="154"/>
    </row>
    <row r="3" spans="2:8" ht="15.75" thickBot="1" x14ac:dyDescent="0.3">
      <c r="B3" s="149"/>
      <c r="C3" s="150"/>
      <c r="D3" s="150"/>
      <c r="E3" s="150"/>
      <c r="F3" s="150"/>
      <c r="G3" s="150"/>
      <c r="H3" s="151"/>
    </row>
    <row r="4" spans="2:8" ht="16.5" thickBot="1" x14ac:dyDescent="0.3">
      <c r="B4" s="25" t="s">
        <v>20</v>
      </c>
      <c r="C4" s="25" t="s">
        <v>14</v>
      </c>
      <c r="D4" s="25" t="s">
        <v>19</v>
      </c>
      <c r="E4" s="37" t="s">
        <v>21</v>
      </c>
      <c r="F4" s="25" t="s">
        <v>22</v>
      </c>
      <c r="G4" s="25" t="s">
        <v>24</v>
      </c>
      <c r="H4" s="25" t="s">
        <v>25</v>
      </c>
    </row>
    <row r="5" spans="2:8" x14ac:dyDescent="0.25">
      <c r="B5" s="6"/>
      <c r="C5" s="7"/>
      <c r="D5" s="109"/>
      <c r="E5" s="38"/>
      <c r="F5" s="7"/>
      <c r="G5" s="109"/>
      <c r="H5" s="8"/>
    </row>
    <row r="6" spans="2:8" ht="15.75" x14ac:dyDescent="0.25">
      <c r="B6" s="9"/>
      <c r="C6" s="44">
        <v>44353</v>
      </c>
      <c r="D6" s="34" t="s">
        <v>163</v>
      </c>
      <c r="E6" s="39">
        <v>215</v>
      </c>
      <c r="F6" s="34" t="s">
        <v>164</v>
      </c>
      <c r="G6" s="34" t="s">
        <v>8</v>
      </c>
      <c r="H6" s="35" t="s">
        <v>165</v>
      </c>
    </row>
    <row r="7" spans="2:8" ht="15.75" x14ac:dyDescent="0.25">
      <c r="B7" s="9"/>
      <c r="C7" s="44">
        <v>44348</v>
      </c>
      <c r="D7" s="43" t="s">
        <v>168</v>
      </c>
      <c r="E7" s="40">
        <v>150</v>
      </c>
      <c r="F7" s="42" t="s">
        <v>169</v>
      </c>
      <c r="G7" s="34" t="s">
        <v>26</v>
      </c>
      <c r="H7" s="10"/>
    </row>
    <row r="8" spans="2:8" ht="15.75" x14ac:dyDescent="0.25">
      <c r="B8" s="9"/>
      <c r="C8" s="44">
        <v>44356</v>
      </c>
      <c r="D8" s="43" t="s">
        <v>168</v>
      </c>
      <c r="E8" s="40">
        <v>200</v>
      </c>
      <c r="F8" s="42" t="s">
        <v>169</v>
      </c>
      <c r="G8" s="34" t="s">
        <v>26</v>
      </c>
      <c r="H8" s="10"/>
    </row>
    <row r="9" spans="2:8" ht="15.75" x14ac:dyDescent="0.25">
      <c r="B9" s="9"/>
      <c r="C9" s="43"/>
      <c r="D9" s="43"/>
      <c r="E9" s="40"/>
      <c r="F9" s="42"/>
      <c r="G9" s="34"/>
      <c r="H9" s="10"/>
    </row>
    <row r="10" spans="2:8" ht="15.75" x14ac:dyDescent="0.25">
      <c r="B10" s="9"/>
      <c r="C10" s="43"/>
      <c r="D10" s="43"/>
      <c r="E10" s="40"/>
      <c r="F10" s="42"/>
      <c r="G10" s="34"/>
      <c r="H10" s="10"/>
    </row>
    <row r="11" spans="2:8" ht="15.75" x14ac:dyDescent="0.25">
      <c r="B11" s="9"/>
      <c r="C11" s="43"/>
      <c r="D11" s="43"/>
      <c r="E11" s="40"/>
      <c r="F11" s="42"/>
      <c r="G11" s="34"/>
      <c r="H11" s="10"/>
    </row>
    <row r="12" spans="2:8" ht="15.75" x14ac:dyDescent="0.25">
      <c r="B12" s="9"/>
      <c r="C12" s="43"/>
      <c r="D12" s="43"/>
      <c r="E12" s="40"/>
      <c r="F12" s="42"/>
      <c r="G12" s="34"/>
      <c r="H12" s="10"/>
    </row>
    <row r="13" spans="2:8" ht="15.75" x14ac:dyDescent="0.25">
      <c r="B13" s="9"/>
      <c r="C13" s="43"/>
      <c r="D13" s="43"/>
      <c r="E13" s="40"/>
      <c r="F13" s="42"/>
      <c r="G13" s="34"/>
      <c r="H13" s="10"/>
    </row>
    <row r="14" spans="2:8" ht="15.75" x14ac:dyDescent="0.25">
      <c r="B14" s="9"/>
      <c r="C14" s="43"/>
      <c r="D14" s="43"/>
      <c r="E14" s="40"/>
      <c r="F14" s="42"/>
      <c r="G14" s="34"/>
      <c r="H14" s="10"/>
    </row>
    <row r="15" spans="2:8" ht="15.75" x14ac:dyDescent="0.25">
      <c r="B15" s="9"/>
      <c r="C15" s="1"/>
      <c r="D15" s="43"/>
      <c r="E15" s="40"/>
      <c r="F15" s="42"/>
      <c r="G15" s="34"/>
      <c r="H15" s="10"/>
    </row>
    <row r="16" spans="2:8" x14ac:dyDescent="0.25">
      <c r="B16" s="9"/>
      <c r="C16" s="1"/>
      <c r="D16" s="43"/>
      <c r="E16" s="40"/>
      <c r="F16" s="43"/>
      <c r="G16" s="43"/>
      <c r="H16" s="10"/>
    </row>
    <row r="17" spans="2:8" x14ac:dyDescent="0.25">
      <c r="B17" s="9"/>
      <c r="C17" s="1"/>
      <c r="D17" s="43"/>
      <c r="E17" s="40"/>
      <c r="F17" s="1"/>
      <c r="G17" s="1"/>
      <c r="H17" s="10"/>
    </row>
    <row r="18" spans="2:8" x14ac:dyDescent="0.25">
      <c r="B18" s="9"/>
      <c r="C18" s="1"/>
      <c r="D18" s="43"/>
      <c r="E18" s="40"/>
      <c r="F18" s="1"/>
      <c r="G18" s="1"/>
      <c r="H18" s="10"/>
    </row>
    <row r="19" spans="2:8" x14ac:dyDescent="0.25">
      <c r="B19" s="9"/>
      <c r="C19" s="1"/>
      <c r="D19" s="43"/>
      <c r="E19" s="40"/>
      <c r="F19" s="1"/>
      <c r="G19" s="1"/>
      <c r="H19" s="10"/>
    </row>
    <row r="20" spans="2:8" x14ac:dyDescent="0.25">
      <c r="B20" s="9"/>
      <c r="C20" s="1"/>
      <c r="D20" s="43"/>
      <c r="E20" s="40"/>
      <c r="F20" s="1"/>
      <c r="G20" s="1"/>
      <c r="H20" s="10"/>
    </row>
    <row r="21" spans="2:8" x14ac:dyDescent="0.25">
      <c r="B21" s="9"/>
      <c r="C21" s="1"/>
      <c r="D21" s="43"/>
      <c r="E21" s="40"/>
      <c r="F21" s="1"/>
      <c r="G21" s="1"/>
      <c r="H21" s="10"/>
    </row>
    <row r="22" spans="2:8" x14ac:dyDescent="0.25">
      <c r="B22" s="9"/>
      <c r="C22" s="1"/>
      <c r="D22" s="43"/>
      <c r="E22" s="40"/>
      <c r="F22" s="1"/>
      <c r="G22" s="1"/>
      <c r="H22" s="10"/>
    </row>
    <row r="23" spans="2:8" x14ac:dyDescent="0.25">
      <c r="B23" s="9"/>
      <c r="C23" s="1"/>
      <c r="D23" s="43"/>
      <c r="E23" s="40"/>
      <c r="F23" s="1"/>
      <c r="G23" s="1"/>
      <c r="H23" s="10"/>
    </row>
    <row r="24" spans="2:8" x14ac:dyDescent="0.25">
      <c r="B24" s="9"/>
      <c r="C24" s="1"/>
      <c r="D24" s="43"/>
      <c r="E24" s="40"/>
      <c r="F24" s="1"/>
      <c r="G24" s="1"/>
      <c r="H24" s="10"/>
    </row>
    <row r="25" spans="2:8" x14ac:dyDescent="0.25">
      <c r="B25" s="9"/>
      <c r="C25" s="1"/>
      <c r="D25" s="43"/>
      <c r="E25" s="40"/>
      <c r="F25" s="1"/>
      <c r="G25" s="1"/>
      <c r="H25" s="10"/>
    </row>
    <row r="26" spans="2:8" x14ac:dyDescent="0.25">
      <c r="B26" s="9"/>
      <c r="C26" s="1"/>
      <c r="D26" s="43"/>
      <c r="E26" s="40"/>
      <c r="F26" s="1"/>
      <c r="G26" s="1"/>
      <c r="H26" s="10"/>
    </row>
    <row r="27" spans="2:8" x14ac:dyDescent="0.25">
      <c r="B27" s="9"/>
      <c r="C27" s="1"/>
      <c r="D27" s="43"/>
      <c r="E27" s="40"/>
      <c r="F27" s="1"/>
      <c r="G27" s="1"/>
      <c r="H27" s="10"/>
    </row>
    <row r="28" spans="2:8" x14ac:dyDescent="0.25">
      <c r="B28" s="9"/>
      <c r="C28" s="1"/>
      <c r="D28" s="1"/>
      <c r="E28" s="40"/>
      <c r="F28" s="1"/>
      <c r="G28" s="1"/>
      <c r="H28" s="10"/>
    </row>
    <row r="29" spans="2:8" x14ac:dyDescent="0.25">
      <c r="B29" s="9"/>
      <c r="C29" s="1"/>
      <c r="D29" s="1"/>
      <c r="E29" s="40"/>
      <c r="F29" s="1"/>
      <c r="G29" s="1"/>
      <c r="H29" s="10"/>
    </row>
    <row r="30" spans="2:8" x14ac:dyDescent="0.25">
      <c r="B30" s="9"/>
      <c r="C30" s="1"/>
      <c r="D30" s="1"/>
      <c r="E30" s="40"/>
      <c r="F30" s="1"/>
      <c r="G30" s="1"/>
      <c r="H30" s="10"/>
    </row>
    <row r="31" spans="2:8" x14ac:dyDescent="0.25">
      <c r="B31" s="9"/>
      <c r="C31" s="1"/>
      <c r="D31" s="1"/>
      <c r="E31" s="40"/>
      <c r="F31" s="1"/>
      <c r="G31" s="1"/>
      <c r="H31" s="10"/>
    </row>
    <row r="32" spans="2:8" x14ac:dyDescent="0.25">
      <c r="B32" s="9"/>
      <c r="C32" s="1"/>
      <c r="D32" s="1"/>
      <c r="E32" s="40"/>
      <c r="F32" s="1"/>
      <c r="G32" s="1"/>
      <c r="H32" s="10"/>
    </row>
    <row r="33" spans="2:8" x14ac:dyDescent="0.25">
      <c r="B33" s="9"/>
      <c r="C33" s="1"/>
      <c r="D33" s="1"/>
      <c r="E33" s="40"/>
      <c r="F33" s="1"/>
      <c r="G33" s="1"/>
      <c r="H33" s="10"/>
    </row>
    <row r="34" spans="2:8" x14ac:dyDescent="0.25">
      <c r="B34" s="9"/>
      <c r="C34" s="1"/>
      <c r="D34" s="1"/>
      <c r="E34" s="40"/>
      <c r="F34" s="1"/>
      <c r="G34" s="1"/>
      <c r="H34" s="10"/>
    </row>
    <row r="35" spans="2:8" x14ac:dyDescent="0.25">
      <c r="B35" s="9"/>
      <c r="C35" s="1"/>
      <c r="D35" s="1"/>
      <c r="E35" s="40"/>
      <c r="F35" s="1"/>
      <c r="G35" s="1"/>
      <c r="H35" s="10"/>
    </row>
    <row r="36" spans="2:8" x14ac:dyDescent="0.25">
      <c r="B36" s="9"/>
      <c r="C36" s="1"/>
      <c r="D36" s="1"/>
      <c r="E36" s="40"/>
      <c r="F36" s="1"/>
      <c r="G36" s="1"/>
      <c r="H36" s="10"/>
    </row>
    <row r="37" spans="2:8" x14ac:dyDescent="0.25">
      <c r="B37" s="9"/>
      <c r="C37" s="1"/>
      <c r="D37" s="1"/>
      <c r="E37" s="40"/>
      <c r="F37" s="1"/>
      <c r="G37" s="1"/>
      <c r="H37" s="10"/>
    </row>
    <row r="38" spans="2:8" x14ac:dyDescent="0.25">
      <c r="B38" s="9"/>
      <c r="C38" s="1"/>
      <c r="D38" s="1"/>
      <c r="E38" s="40"/>
      <c r="F38" s="1"/>
      <c r="G38" s="1"/>
      <c r="H38" s="10"/>
    </row>
    <row r="39" spans="2:8" x14ac:dyDescent="0.25">
      <c r="B39" s="9"/>
      <c r="C39" s="1"/>
      <c r="D39" s="1"/>
      <c r="E39" s="40"/>
      <c r="F39" s="1"/>
      <c r="G39" s="1"/>
      <c r="H39" s="10"/>
    </row>
    <row r="40" spans="2:8" x14ac:dyDescent="0.25">
      <c r="B40" s="9"/>
      <c r="C40" s="1"/>
      <c r="D40" s="1"/>
      <c r="E40" s="40"/>
      <c r="F40" s="1"/>
      <c r="G40" s="1"/>
      <c r="H40" s="10"/>
    </row>
    <row r="41" spans="2:8" x14ac:dyDescent="0.25">
      <c r="B41" s="9"/>
      <c r="C41" s="1"/>
      <c r="D41" s="1"/>
      <c r="E41" s="40"/>
      <c r="F41" s="1"/>
      <c r="G41" s="1"/>
      <c r="H41" s="10"/>
    </row>
    <row r="42" spans="2:8" ht="15.75" thickBot="1" x14ac:dyDescent="0.3">
      <c r="B42" s="11"/>
      <c r="C42" s="12"/>
      <c r="D42" s="12"/>
      <c r="E42" s="41"/>
      <c r="F42" s="12"/>
      <c r="G42" s="12"/>
      <c r="H42" s="13"/>
    </row>
  </sheetData>
  <mergeCells count="3">
    <mergeCell ref="B3:H3"/>
    <mergeCell ref="B2:F2"/>
    <mergeCell ref="G2:H2"/>
  </mergeCells>
  <phoneticPr fontId="4" type="noConversion"/>
  <dataValidations count="1">
    <dataValidation type="list" allowBlank="1" showInputMessage="1" showErrorMessage="1" sqref="G5:G42" xr:uid="{930B6321-8D7B-4007-83B1-E36B5599267B}">
      <formula1>"COMBUSTIVEL,ESTOQUE,MANUTENÇÃO,OUTROS"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47DCA-F721-4405-8891-BADBFFF3C693}">
  <dimension ref="B1:I27"/>
  <sheetViews>
    <sheetView topLeftCell="A7" zoomScale="80" zoomScaleNormal="80" workbookViewId="0">
      <selection activeCell="G7" sqref="G7:I7"/>
    </sheetView>
  </sheetViews>
  <sheetFormatPr defaultRowHeight="15" x14ac:dyDescent="0.25"/>
  <cols>
    <col min="2" max="2" width="10" customWidth="1"/>
  </cols>
  <sheetData>
    <row r="1" spans="2:9" ht="15.75" thickBot="1" x14ac:dyDescent="0.3">
      <c r="B1" s="164" t="s">
        <v>13</v>
      </c>
      <c r="C1" s="165"/>
      <c r="D1" s="165"/>
      <c r="E1" s="165"/>
      <c r="F1" s="166"/>
      <c r="G1" s="149" t="s">
        <v>162</v>
      </c>
      <c r="H1" s="150"/>
      <c r="I1" s="151"/>
    </row>
    <row r="2" spans="2:9" ht="16.5" thickBot="1" x14ac:dyDescent="0.3">
      <c r="B2" s="167" t="s">
        <v>12</v>
      </c>
      <c r="C2" s="168"/>
      <c r="D2" s="168"/>
      <c r="E2" s="168"/>
      <c r="F2" s="168"/>
      <c r="G2" s="168"/>
      <c r="H2" s="168"/>
      <c r="I2" s="169"/>
    </row>
    <row r="3" spans="2:9" ht="16.5" thickBot="1" x14ac:dyDescent="0.3">
      <c r="B3" s="155" t="s">
        <v>11</v>
      </c>
      <c r="C3" s="156"/>
      <c r="D3" s="156"/>
      <c r="E3" s="156"/>
      <c r="F3" s="157"/>
      <c r="G3" s="161">
        <f>SUM(Vendas!Q11)</f>
        <v>1040</v>
      </c>
      <c r="H3" s="162"/>
      <c r="I3" s="163"/>
    </row>
    <row r="4" spans="2:9" ht="16.5" thickBot="1" x14ac:dyDescent="0.3">
      <c r="B4" s="170" t="s">
        <v>41</v>
      </c>
      <c r="C4" s="171"/>
      <c r="D4" s="171"/>
      <c r="E4" s="171"/>
      <c r="F4" s="171"/>
      <c r="G4" s="171"/>
      <c r="H4" s="171"/>
      <c r="I4" s="172"/>
    </row>
    <row r="5" spans="2:9" ht="16.5" thickBot="1" x14ac:dyDescent="0.3">
      <c r="B5" s="155" t="s">
        <v>26</v>
      </c>
      <c r="C5" s="156"/>
      <c r="D5" s="156"/>
      <c r="E5" s="156"/>
      <c r="F5" s="157"/>
      <c r="G5" s="158">
        <f>SUMIF(DESPESAS!G5:G42,"COMBUSTIVEL",DESPESAS!E5:E42)</f>
        <v>350</v>
      </c>
      <c r="H5" s="159"/>
      <c r="I5" s="160"/>
    </row>
    <row r="6" spans="2:9" ht="16.5" thickBot="1" x14ac:dyDescent="0.3">
      <c r="B6" s="155" t="s">
        <v>27</v>
      </c>
      <c r="C6" s="156"/>
      <c r="D6" s="156"/>
      <c r="E6" s="156"/>
      <c r="F6" s="157"/>
      <c r="G6" s="158">
        <f>SUM(COCOS!G17)</f>
        <v>1040</v>
      </c>
      <c r="H6" s="159"/>
      <c r="I6" s="160"/>
    </row>
    <row r="7" spans="2:9" ht="16.5" thickBot="1" x14ac:dyDescent="0.3">
      <c r="B7" s="155" t="s">
        <v>28</v>
      </c>
      <c r="C7" s="156"/>
      <c r="D7" s="156"/>
      <c r="E7" s="156"/>
      <c r="F7" s="157"/>
      <c r="G7" s="158">
        <f>SUMIF(DESPESAS!G5:G42,"ESTOQUE",DESPESAS!E5:E42)</f>
        <v>0</v>
      </c>
      <c r="H7" s="159"/>
      <c r="I7" s="160"/>
    </row>
    <row r="8" spans="2:9" ht="16.5" thickBot="1" x14ac:dyDescent="0.3">
      <c r="B8" s="155" t="s">
        <v>29</v>
      </c>
      <c r="C8" s="156"/>
      <c r="D8" s="156"/>
      <c r="E8" s="156"/>
      <c r="F8" s="157"/>
      <c r="G8" s="158"/>
      <c r="H8" s="159"/>
      <c r="I8" s="160"/>
    </row>
    <row r="9" spans="2:9" ht="16.5" thickBot="1" x14ac:dyDescent="0.3">
      <c r="B9" s="155" t="s">
        <v>30</v>
      </c>
      <c r="C9" s="156"/>
      <c r="D9" s="156"/>
      <c r="E9" s="156"/>
      <c r="F9" s="157"/>
      <c r="G9" s="158"/>
      <c r="H9" s="159"/>
      <c r="I9" s="160"/>
    </row>
    <row r="10" spans="2:9" ht="16.5" thickBot="1" x14ac:dyDescent="0.3">
      <c r="B10" s="155" t="s">
        <v>31</v>
      </c>
      <c r="C10" s="156"/>
      <c r="D10" s="156"/>
      <c r="E10" s="156"/>
      <c r="F10" s="157"/>
      <c r="G10" s="158">
        <f>SUMIF(DESPESAS!G5:G42,"MANUTENÇÃO",DESPESAS!E5:E42)</f>
        <v>0</v>
      </c>
      <c r="H10" s="159"/>
      <c r="I10" s="160"/>
    </row>
    <row r="11" spans="2:9" ht="16.5" thickBot="1" x14ac:dyDescent="0.3">
      <c r="B11" s="155" t="s">
        <v>8</v>
      </c>
      <c r="C11" s="156"/>
      <c r="D11" s="156"/>
      <c r="E11" s="156"/>
      <c r="F11" s="157"/>
      <c r="G11" s="161">
        <f>SUMIF(DESPESAS!G5:G42,"OUTROS",DESPESAS!E5:E42)</f>
        <v>215</v>
      </c>
      <c r="H11" s="162"/>
      <c r="I11" s="163"/>
    </row>
    <row r="12" spans="2:9" ht="16.5" thickBot="1" x14ac:dyDescent="0.3">
      <c r="B12" s="191" t="s">
        <v>32</v>
      </c>
      <c r="C12" s="192"/>
      <c r="D12" s="192"/>
      <c r="E12" s="192"/>
      <c r="F12" s="192"/>
      <c r="G12" s="192"/>
      <c r="H12" s="192"/>
      <c r="I12" s="193"/>
    </row>
    <row r="13" spans="2:9" ht="16.5" thickBot="1" x14ac:dyDescent="0.3">
      <c r="B13" s="155" t="s">
        <v>33</v>
      </c>
      <c r="C13" s="156"/>
      <c r="D13" s="156"/>
      <c r="E13" s="156"/>
      <c r="F13" s="157"/>
      <c r="G13" s="161"/>
      <c r="H13" s="162"/>
      <c r="I13" s="163"/>
    </row>
    <row r="14" spans="2:9" ht="16.5" thickBot="1" x14ac:dyDescent="0.3">
      <c r="B14" s="155" t="s">
        <v>34</v>
      </c>
      <c r="C14" s="156"/>
      <c r="D14" s="156"/>
      <c r="E14" s="156"/>
      <c r="F14" s="157"/>
      <c r="G14" s="161"/>
      <c r="H14" s="162"/>
      <c r="I14" s="163"/>
    </row>
    <row r="15" spans="2:9" ht="16.5" thickBot="1" x14ac:dyDescent="0.3">
      <c r="B15" s="186" t="s">
        <v>35</v>
      </c>
      <c r="C15" s="187"/>
      <c r="D15" s="187"/>
      <c r="E15" s="187"/>
      <c r="F15" s="187"/>
      <c r="G15" s="187"/>
      <c r="H15" s="187"/>
      <c r="I15" s="188"/>
    </row>
    <row r="16" spans="2:9" ht="16.5" thickBot="1" x14ac:dyDescent="0.3">
      <c r="B16" s="155" t="s">
        <v>36</v>
      </c>
      <c r="C16" s="156"/>
      <c r="D16" s="156"/>
      <c r="E16" s="156"/>
      <c r="F16" s="157"/>
      <c r="G16" s="161"/>
      <c r="H16" s="162"/>
      <c r="I16" s="163"/>
    </row>
    <row r="17" spans="2:9" ht="16.5" thickBot="1" x14ac:dyDescent="0.3">
      <c r="B17" s="147"/>
      <c r="C17" s="148"/>
      <c r="D17" s="148"/>
      <c r="E17" s="148"/>
      <c r="F17" s="148"/>
      <c r="G17" s="148"/>
      <c r="H17" s="148"/>
      <c r="I17" s="173"/>
    </row>
    <row r="18" spans="2:9" ht="16.5" thickBot="1" x14ac:dyDescent="0.3">
      <c r="B18" s="174" t="s">
        <v>37</v>
      </c>
      <c r="C18" s="175"/>
      <c r="D18" s="175"/>
      <c r="E18" s="175"/>
      <c r="F18" s="176"/>
      <c r="G18" s="194"/>
      <c r="H18" s="162"/>
      <c r="I18" s="163"/>
    </row>
    <row r="19" spans="2:9" ht="16.5" thickBot="1" x14ac:dyDescent="0.3">
      <c r="B19" s="147"/>
      <c r="C19" s="148"/>
      <c r="D19" s="148"/>
      <c r="E19" s="148"/>
      <c r="F19" s="148"/>
      <c r="G19" s="148"/>
      <c r="H19" s="148"/>
      <c r="I19" s="173"/>
    </row>
    <row r="20" spans="2:9" ht="16.5" thickBot="1" x14ac:dyDescent="0.3">
      <c r="B20" s="147" t="s">
        <v>38</v>
      </c>
      <c r="C20" s="148"/>
      <c r="D20" s="148"/>
      <c r="E20" s="148"/>
      <c r="F20" s="148"/>
      <c r="G20" s="148"/>
      <c r="H20" s="148"/>
      <c r="I20" s="173"/>
    </row>
    <row r="21" spans="2:9" ht="16.5" thickBot="1" x14ac:dyDescent="0.3">
      <c r="B21" s="167" t="s">
        <v>12</v>
      </c>
      <c r="C21" s="168"/>
      <c r="D21" s="168"/>
      <c r="E21" s="168"/>
      <c r="F21" s="168"/>
      <c r="G21" s="169"/>
      <c r="H21" s="177">
        <f>SUM(G3)</f>
        <v>1040</v>
      </c>
      <c r="I21" s="178"/>
    </row>
    <row r="22" spans="2:9" ht="16.5" thickBot="1" x14ac:dyDescent="0.3">
      <c r="B22" s="170" t="s">
        <v>23</v>
      </c>
      <c r="C22" s="171"/>
      <c r="D22" s="171"/>
      <c r="E22" s="171"/>
      <c r="F22" s="171"/>
      <c r="G22" s="172"/>
      <c r="H22" s="179">
        <f>SUM(G5:I11)</f>
        <v>1605</v>
      </c>
      <c r="I22" s="180"/>
    </row>
    <row r="23" spans="2:9" ht="16.5" thickBot="1" x14ac:dyDescent="0.3">
      <c r="B23" s="191" t="s">
        <v>32</v>
      </c>
      <c r="C23" s="192"/>
      <c r="D23" s="192"/>
      <c r="E23" s="192"/>
      <c r="F23" s="192"/>
      <c r="G23" s="193"/>
      <c r="H23" s="189">
        <f>SUM(G13:I14)</f>
        <v>0</v>
      </c>
      <c r="I23" s="190"/>
    </row>
    <row r="24" spans="2:9" ht="16.5" thickBot="1" x14ac:dyDescent="0.3">
      <c r="B24" s="186" t="s">
        <v>35</v>
      </c>
      <c r="C24" s="187"/>
      <c r="D24" s="187"/>
      <c r="E24" s="187"/>
      <c r="F24" s="187"/>
      <c r="G24" s="188"/>
      <c r="H24" s="181">
        <f>SUM(G16)</f>
        <v>0</v>
      </c>
      <c r="I24" s="182"/>
    </row>
    <row r="25" spans="2:9" ht="16.5" thickBot="1" x14ac:dyDescent="0.3">
      <c r="B25" s="147" t="s">
        <v>167</v>
      </c>
      <c r="C25" s="148"/>
      <c r="D25" s="148"/>
      <c r="E25" s="148"/>
      <c r="F25" s="148"/>
      <c r="G25" s="148"/>
      <c r="H25" s="148"/>
      <c r="I25" s="173"/>
    </row>
    <row r="26" spans="2:9" ht="16.5" thickBot="1" x14ac:dyDescent="0.3">
      <c r="B26" s="174" t="s">
        <v>40</v>
      </c>
      <c r="C26" s="175"/>
      <c r="D26" s="175"/>
      <c r="E26" s="175"/>
      <c r="F26" s="176"/>
      <c r="G26" s="183">
        <f>SUM(H21-H22)</f>
        <v>-565</v>
      </c>
      <c r="H26" s="184"/>
      <c r="I26" s="185"/>
    </row>
    <row r="27" spans="2:9" ht="16.5" thickBot="1" x14ac:dyDescent="0.3">
      <c r="B27" s="174" t="s">
        <v>39</v>
      </c>
      <c r="C27" s="175"/>
      <c r="D27" s="175"/>
      <c r="E27" s="175"/>
      <c r="F27" s="176"/>
      <c r="G27" s="161">
        <f>SUM(G26-(H23+H24))</f>
        <v>-565</v>
      </c>
      <c r="H27" s="162"/>
      <c r="I27" s="163"/>
    </row>
  </sheetData>
  <mergeCells count="46">
    <mergeCell ref="B23:G23"/>
    <mergeCell ref="B18:F18"/>
    <mergeCell ref="G18:I18"/>
    <mergeCell ref="B12:I12"/>
    <mergeCell ref="B15:I15"/>
    <mergeCell ref="B11:F11"/>
    <mergeCell ref="G11:I11"/>
    <mergeCell ref="B27:F27"/>
    <mergeCell ref="H21:I21"/>
    <mergeCell ref="H22:I22"/>
    <mergeCell ref="H24:I24"/>
    <mergeCell ref="G26:I26"/>
    <mergeCell ref="B26:F26"/>
    <mergeCell ref="G27:I27"/>
    <mergeCell ref="B25:I25"/>
    <mergeCell ref="B19:I19"/>
    <mergeCell ref="B20:I20"/>
    <mergeCell ref="B21:G21"/>
    <mergeCell ref="B22:G22"/>
    <mergeCell ref="B24:G24"/>
    <mergeCell ref="H23:I23"/>
    <mergeCell ref="B17:I17"/>
    <mergeCell ref="B16:F16"/>
    <mergeCell ref="G16:I16"/>
    <mergeCell ref="B13:F13"/>
    <mergeCell ref="G13:I13"/>
    <mergeCell ref="B14:F14"/>
    <mergeCell ref="G14:I14"/>
    <mergeCell ref="B1:F1"/>
    <mergeCell ref="G1:I1"/>
    <mergeCell ref="B2:I2"/>
    <mergeCell ref="B4:I4"/>
    <mergeCell ref="G5:I5"/>
    <mergeCell ref="B10:F10"/>
    <mergeCell ref="G10:I10"/>
    <mergeCell ref="B3:F3"/>
    <mergeCell ref="G3:I3"/>
    <mergeCell ref="B5:F5"/>
    <mergeCell ref="B6:F6"/>
    <mergeCell ref="G6:I6"/>
    <mergeCell ref="B7:F7"/>
    <mergeCell ref="G7:I7"/>
    <mergeCell ref="B8:F8"/>
    <mergeCell ref="G8:I8"/>
    <mergeCell ref="B9:F9"/>
    <mergeCell ref="G9:I9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1454A-6614-4D4E-A588-EDB39E846D21}">
  <dimension ref="A1:E12"/>
  <sheetViews>
    <sheetView workbookViewId="0">
      <selection activeCell="E4" sqref="E4"/>
    </sheetView>
  </sheetViews>
  <sheetFormatPr defaultRowHeight="15" x14ac:dyDescent="0.25"/>
  <cols>
    <col min="3" max="3" width="50.140625" customWidth="1"/>
    <col min="4" max="4" width="30.5703125" customWidth="1"/>
    <col min="5" max="5" width="31" customWidth="1"/>
  </cols>
  <sheetData>
    <row r="1" spans="1:5" ht="15.75" thickBot="1" x14ac:dyDescent="0.3">
      <c r="A1" t="s">
        <v>44</v>
      </c>
    </row>
    <row r="2" spans="1:5" ht="16.5" thickBot="1" x14ac:dyDescent="0.3">
      <c r="C2" s="48" t="s">
        <v>55</v>
      </c>
      <c r="D2" s="164"/>
      <c r="E2" s="166"/>
    </row>
    <row r="3" spans="1:5" ht="16.5" thickBot="1" x14ac:dyDescent="0.3">
      <c r="C3" s="52">
        <v>43647</v>
      </c>
      <c r="D3" s="52">
        <v>43983</v>
      </c>
      <c r="E3" s="52">
        <v>44448</v>
      </c>
    </row>
    <row r="4" spans="1:5" x14ac:dyDescent="0.25">
      <c r="C4" s="49" t="s">
        <v>47</v>
      </c>
      <c r="D4" s="50"/>
      <c r="E4" s="51"/>
    </row>
    <row r="5" spans="1:5" x14ac:dyDescent="0.25">
      <c r="C5" s="9" t="s">
        <v>48</v>
      </c>
      <c r="D5" s="1" t="s">
        <v>45</v>
      </c>
      <c r="E5" s="10" t="s">
        <v>58</v>
      </c>
    </row>
    <row r="6" spans="1:5" x14ac:dyDescent="0.25">
      <c r="C6" s="9" t="s">
        <v>57</v>
      </c>
      <c r="D6" s="1" t="s">
        <v>46</v>
      </c>
      <c r="E6" s="10" t="s">
        <v>59</v>
      </c>
    </row>
    <row r="7" spans="1:5" x14ac:dyDescent="0.25">
      <c r="C7" s="9" t="s">
        <v>49</v>
      </c>
      <c r="D7" s="1" t="s">
        <v>52</v>
      </c>
      <c r="E7" s="10" t="s">
        <v>60</v>
      </c>
    </row>
    <row r="8" spans="1:5" x14ac:dyDescent="0.25">
      <c r="C8" s="9" t="s">
        <v>50</v>
      </c>
      <c r="D8" s="1" t="s">
        <v>53</v>
      </c>
      <c r="E8" s="10" t="s">
        <v>61</v>
      </c>
    </row>
    <row r="9" spans="1:5" x14ac:dyDescent="0.25">
      <c r="C9" s="9" t="s">
        <v>51</v>
      </c>
      <c r="D9" s="1" t="s">
        <v>62</v>
      </c>
      <c r="E9" s="10"/>
    </row>
    <row r="10" spans="1:5" x14ac:dyDescent="0.25">
      <c r="C10" s="9" t="s">
        <v>54</v>
      </c>
      <c r="D10" s="1" t="s">
        <v>63</v>
      </c>
      <c r="E10" s="10"/>
    </row>
    <row r="11" spans="1:5" x14ac:dyDescent="0.25">
      <c r="C11" s="9" t="s">
        <v>56</v>
      </c>
      <c r="D11" s="1"/>
      <c r="E11" s="10"/>
    </row>
    <row r="12" spans="1:5" ht="15.75" thickBot="1" x14ac:dyDescent="0.3">
      <c r="C12" s="11"/>
      <c r="D12" s="12"/>
      <c r="E12" s="13"/>
    </row>
  </sheetData>
  <mergeCells count="1">
    <mergeCell ref="D2:E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6D9A1-53C2-4305-8E62-5580E3D2F7CD}">
  <dimension ref="B1:O15"/>
  <sheetViews>
    <sheetView topLeftCell="A2" workbookViewId="0">
      <selection activeCell="I19" sqref="I19"/>
    </sheetView>
  </sheetViews>
  <sheetFormatPr defaultRowHeight="15" x14ac:dyDescent="0.25"/>
  <cols>
    <col min="2" max="2" width="11.28515625" customWidth="1"/>
    <col min="3" max="3" width="10.5703125" bestFit="1" customWidth="1"/>
    <col min="4" max="4" width="11.42578125" customWidth="1"/>
    <col min="5" max="5" width="21" bestFit="1" customWidth="1"/>
    <col min="8" max="8" width="12.7109375" customWidth="1"/>
    <col min="9" max="9" width="13.140625" customWidth="1"/>
    <col min="11" max="11" width="12.7109375" bestFit="1" customWidth="1"/>
    <col min="12" max="12" width="10.140625" bestFit="1" customWidth="1"/>
    <col min="13" max="13" width="12.140625" bestFit="1" customWidth="1"/>
    <col min="14" max="14" width="17" customWidth="1"/>
    <col min="15" max="15" width="10.5703125" bestFit="1" customWidth="1"/>
  </cols>
  <sheetData>
    <row r="1" spans="2:15" ht="15.75" thickBot="1" x14ac:dyDescent="0.3"/>
    <row r="2" spans="2:15" ht="15.75" thickBot="1" x14ac:dyDescent="0.3">
      <c r="B2" s="200" t="s">
        <v>65</v>
      </c>
      <c r="C2" s="201"/>
      <c r="D2" s="201"/>
      <c r="E2" s="202"/>
      <c r="H2" s="195" t="s">
        <v>153</v>
      </c>
      <c r="I2" s="196"/>
      <c r="K2" s="197" t="s">
        <v>154</v>
      </c>
      <c r="L2" s="198"/>
      <c r="N2" s="164" t="s">
        <v>155</v>
      </c>
      <c r="O2" s="166"/>
    </row>
    <row r="3" spans="2:15" ht="15.75" thickBot="1" x14ac:dyDescent="0.3">
      <c r="B3" s="72" t="s">
        <v>14</v>
      </c>
      <c r="C3" s="72" t="s">
        <v>64</v>
      </c>
      <c r="D3" s="72" t="s">
        <v>66</v>
      </c>
      <c r="E3" s="72" t="s">
        <v>67</v>
      </c>
      <c r="H3" s="115" t="s">
        <v>139</v>
      </c>
      <c r="I3" s="116">
        <v>100</v>
      </c>
      <c r="K3" s="6" t="s">
        <v>141</v>
      </c>
      <c r="L3" s="116">
        <v>28</v>
      </c>
      <c r="N3" s="6" t="s">
        <v>143</v>
      </c>
      <c r="O3" s="116">
        <v>41</v>
      </c>
    </row>
    <row r="4" spans="2:15" x14ac:dyDescent="0.25">
      <c r="B4" s="69">
        <v>44235</v>
      </c>
      <c r="C4" s="70">
        <v>100</v>
      </c>
      <c r="D4" s="57" t="s">
        <v>140</v>
      </c>
      <c r="E4" s="71" t="s">
        <v>69</v>
      </c>
      <c r="H4" s="9" t="s">
        <v>139</v>
      </c>
      <c r="I4" s="117">
        <v>30</v>
      </c>
      <c r="K4" s="9" t="s">
        <v>145</v>
      </c>
      <c r="L4" s="117">
        <v>34</v>
      </c>
      <c r="N4" s="9" t="s">
        <v>143</v>
      </c>
      <c r="O4" s="117">
        <v>151</v>
      </c>
    </row>
    <row r="5" spans="2:15" x14ac:dyDescent="0.25">
      <c r="B5" s="59">
        <v>44236</v>
      </c>
      <c r="C5" s="60">
        <v>47.51</v>
      </c>
      <c r="D5" s="58" t="s">
        <v>140</v>
      </c>
      <c r="E5" s="21" t="s">
        <v>70</v>
      </c>
      <c r="H5" s="9" t="s">
        <v>142</v>
      </c>
      <c r="I5" s="117">
        <v>40</v>
      </c>
      <c r="K5" s="9" t="s">
        <v>149</v>
      </c>
      <c r="L5" s="117">
        <v>12.28</v>
      </c>
      <c r="N5" s="9" t="s">
        <v>144</v>
      </c>
      <c r="O5" s="117">
        <v>8</v>
      </c>
    </row>
    <row r="6" spans="2:15" x14ac:dyDescent="0.25">
      <c r="B6" s="59">
        <v>44238</v>
      </c>
      <c r="C6" s="60">
        <v>108</v>
      </c>
      <c r="D6" s="58" t="s">
        <v>140</v>
      </c>
      <c r="E6" s="21" t="s">
        <v>72</v>
      </c>
      <c r="H6" s="9" t="s">
        <v>139</v>
      </c>
      <c r="I6" s="117">
        <v>50</v>
      </c>
      <c r="K6" s="9" t="s">
        <v>150</v>
      </c>
      <c r="L6" s="117">
        <v>8</v>
      </c>
      <c r="N6" s="27" t="s">
        <v>143</v>
      </c>
      <c r="O6" s="123">
        <v>38</v>
      </c>
    </row>
    <row r="7" spans="2:15" ht="15.75" thickBot="1" x14ac:dyDescent="0.3">
      <c r="B7" s="59"/>
      <c r="C7" s="60"/>
      <c r="D7" s="58"/>
      <c r="E7" s="21"/>
      <c r="H7" s="9" t="s">
        <v>139</v>
      </c>
      <c r="I7" s="117">
        <v>50</v>
      </c>
      <c r="K7" s="11" t="s">
        <v>151</v>
      </c>
      <c r="L7" s="118">
        <v>12.5</v>
      </c>
      <c r="N7" s="125" t="s">
        <v>143</v>
      </c>
      <c r="O7" s="126">
        <v>20.38</v>
      </c>
    </row>
    <row r="8" spans="2:15" ht="15.75" thickBot="1" x14ac:dyDescent="0.3">
      <c r="B8" s="61">
        <v>44309</v>
      </c>
      <c r="C8" s="62">
        <v>79.8</v>
      </c>
      <c r="D8" s="63" t="s">
        <v>76</v>
      </c>
      <c r="E8" s="46" t="s">
        <v>147</v>
      </c>
      <c r="H8" s="9" t="s">
        <v>139</v>
      </c>
      <c r="I8" s="117">
        <v>100</v>
      </c>
      <c r="K8" s="120" t="s">
        <v>1</v>
      </c>
      <c r="L8" s="121">
        <f>SUM(L3:L7)</f>
        <v>94.78</v>
      </c>
      <c r="N8" s="122" t="s">
        <v>1</v>
      </c>
      <c r="O8" s="124">
        <f>SUM(O3:O7)</f>
        <v>258.38</v>
      </c>
    </row>
    <row r="9" spans="2:15" ht="15.75" thickBot="1" x14ac:dyDescent="0.3">
      <c r="B9" s="149"/>
      <c r="C9" s="150"/>
      <c r="D9" s="150"/>
      <c r="E9" s="151"/>
      <c r="H9" s="9" t="s">
        <v>139</v>
      </c>
      <c r="I9" s="117">
        <v>50</v>
      </c>
    </row>
    <row r="10" spans="2:15" ht="15.75" thickBot="1" x14ac:dyDescent="0.3">
      <c r="B10" s="64">
        <v>44340</v>
      </c>
      <c r="C10" s="65">
        <v>134.88</v>
      </c>
      <c r="D10" s="23" t="s">
        <v>74</v>
      </c>
      <c r="E10" s="24" t="s">
        <v>148</v>
      </c>
      <c r="H10" s="9" t="s">
        <v>152</v>
      </c>
      <c r="I10" s="117">
        <v>17.75</v>
      </c>
    </row>
    <row r="11" spans="2:15" ht="15.75" thickBot="1" x14ac:dyDescent="0.3">
      <c r="B11" s="64">
        <v>44525</v>
      </c>
      <c r="C11" s="65">
        <v>169.9</v>
      </c>
      <c r="D11" s="23" t="s">
        <v>80</v>
      </c>
      <c r="E11" s="24" t="s">
        <v>71</v>
      </c>
      <c r="H11" s="11" t="s">
        <v>146</v>
      </c>
      <c r="I11" s="118">
        <v>25</v>
      </c>
    </row>
    <row r="12" spans="2:15" ht="15.75" thickBot="1" x14ac:dyDescent="0.3">
      <c r="B12" s="149"/>
      <c r="C12" s="150"/>
      <c r="D12" s="150"/>
      <c r="E12" s="151"/>
      <c r="H12" s="119" t="s">
        <v>1</v>
      </c>
      <c r="I12" s="67">
        <f>SUM(I3:I11)</f>
        <v>462.75</v>
      </c>
      <c r="K12" s="199" t="s">
        <v>156</v>
      </c>
      <c r="L12" s="199"/>
      <c r="M12" s="36">
        <f>SUM(L8,O8,I12,C13)</f>
        <v>1456</v>
      </c>
    </row>
    <row r="13" spans="2:15" ht="15.75" thickBot="1" x14ac:dyDescent="0.3">
      <c r="B13" s="66" t="s">
        <v>1</v>
      </c>
      <c r="C13" s="67">
        <f>SUM(C4:C8,C10:C11)</f>
        <v>640.09</v>
      </c>
      <c r="D13" s="149" t="s">
        <v>158</v>
      </c>
      <c r="E13" s="151"/>
    </row>
    <row r="15" spans="2:15" x14ac:dyDescent="0.25">
      <c r="N15" t="s">
        <v>157</v>
      </c>
    </row>
  </sheetData>
  <mergeCells count="8">
    <mergeCell ref="D13:E13"/>
    <mergeCell ref="H2:I2"/>
    <mergeCell ref="K2:L2"/>
    <mergeCell ref="N2:O2"/>
    <mergeCell ref="K12:L12"/>
    <mergeCell ref="B2:E2"/>
    <mergeCell ref="B9:E9"/>
    <mergeCell ref="B12:E12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26560-9D8E-4073-B8B1-FCD2932E0062}">
  <dimension ref="C11:R81"/>
  <sheetViews>
    <sheetView topLeftCell="D8" zoomScale="90" zoomScaleNormal="90" workbookViewId="0">
      <selection activeCell="J29" sqref="J29"/>
    </sheetView>
  </sheetViews>
  <sheetFormatPr defaultRowHeight="15" x14ac:dyDescent="0.25"/>
  <cols>
    <col min="3" max="3" width="19.7109375" bestFit="1" customWidth="1"/>
    <col min="4" max="4" width="12.7109375" bestFit="1" customWidth="1"/>
    <col min="5" max="5" width="10.5703125" bestFit="1" customWidth="1"/>
    <col min="6" max="6" width="12.85546875" customWidth="1"/>
    <col min="7" max="7" width="16.5703125" customWidth="1"/>
    <col min="10" max="10" width="11.5703125" bestFit="1" customWidth="1"/>
    <col min="11" max="11" width="12.140625" bestFit="1" customWidth="1"/>
    <col min="12" max="12" width="13.42578125" customWidth="1"/>
    <col min="13" max="13" width="23.7109375" customWidth="1"/>
    <col min="15" max="15" width="10.7109375" bestFit="1" customWidth="1"/>
    <col min="16" max="17" width="12.140625" bestFit="1" customWidth="1"/>
    <col min="18" max="18" width="23.5703125" bestFit="1" customWidth="1"/>
  </cols>
  <sheetData>
    <row r="11" spans="3:18" ht="15.75" thickBot="1" x14ac:dyDescent="0.3"/>
    <row r="12" spans="3:18" ht="15.75" thickBot="1" x14ac:dyDescent="0.3">
      <c r="J12" s="200" t="s">
        <v>102</v>
      </c>
      <c r="K12" s="201"/>
      <c r="L12" s="202"/>
      <c r="M12" s="56" t="s">
        <v>135</v>
      </c>
      <c r="O12" s="200" t="s">
        <v>100</v>
      </c>
      <c r="P12" s="201"/>
      <c r="Q12" s="202"/>
      <c r="R12" s="56" t="s">
        <v>99</v>
      </c>
    </row>
    <row r="13" spans="3:18" ht="15.75" thickBot="1" x14ac:dyDescent="0.3">
      <c r="C13" s="205" t="s">
        <v>134</v>
      </c>
      <c r="D13" s="206"/>
      <c r="E13" s="206"/>
      <c r="F13" s="206"/>
      <c r="G13" s="207"/>
      <c r="J13" s="100" t="s">
        <v>14</v>
      </c>
      <c r="K13" s="100" t="s">
        <v>64</v>
      </c>
      <c r="L13" s="100" t="s">
        <v>37</v>
      </c>
      <c r="M13" s="100" t="s">
        <v>97</v>
      </c>
      <c r="O13" s="100" t="s">
        <v>14</v>
      </c>
      <c r="P13" s="100" t="s">
        <v>64</v>
      </c>
      <c r="Q13" s="100" t="s">
        <v>37</v>
      </c>
      <c r="R13" s="100" t="s">
        <v>97</v>
      </c>
    </row>
    <row r="14" spans="3:18" ht="15.75" thickBot="1" x14ac:dyDescent="0.3">
      <c r="C14" s="68" t="s">
        <v>67</v>
      </c>
      <c r="D14" s="68" t="s">
        <v>96</v>
      </c>
      <c r="E14" s="68" t="s">
        <v>66</v>
      </c>
      <c r="F14" s="68" t="s">
        <v>64</v>
      </c>
      <c r="G14" s="68" t="s">
        <v>95</v>
      </c>
      <c r="J14" s="99" t="s">
        <v>43</v>
      </c>
      <c r="K14" s="98" t="s">
        <v>43</v>
      </c>
      <c r="L14" s="94">
        <v>-1710</v>
      </c>
      <c r="M14" s="97" t="s">
        <v>94</v>
      </c>
      <c r="O14" s="99" t="s">
        <v>43</v>
      </c>
      <c r="P14" s="98" t="s">
        <v>43</v>
      </c>
      <c r="Q14" s="94">
        <v>0</v>
      </c>
      <c r="R14" s="97" t="s">
        <v>94</v>
      </c>
    </row>
    <row r="15" spans="3:18" x14ac:dyDescent="0.25">
      <c r="C15" s="6" t="s">
        <v>93</v>
      </c>
      <c r="D15" s="96">
        <v>44127</v>
      </c>
      <c r="E15" s="95" t="s">
        <v>89</v>
      </c>
      <c r="F15" s="94">
        <v>150.94</v>
      </c>
      <c r="G15" s="93">
        <f>SUM(F15*1)</f>
        <v>150.94</v>
      </c>
      <c r="J15" s="92"/>
      <c r="K15" s="83"/>
      <c r="L15" s="83"/>
      <c r="M15" s="82"/>
      <c r="O15" s="92">
        <v>44301</v>
      </c>
      <c r="P15" s="83">
        <v>585</v>
      </c>
      <c r="Q15" s="83">
        <f t="shared" ref="Q15:Q23" si="0">SUM(P15+Q14)</f>
        <v>585</v>
      </c>
      <c r="R15" s="82" t="s">
        <v>123</v>
      </c>
    </row>
    <row r="16" spans="3:18" x14ac:dyDescent="0.25">
      <c r="C16" s="9" t="s">
        <v>88</v>
      </c>
      <c r="D16" s="91">
        <v>44106</v>
      </c>
      <c r="E16" s="42" t="s">
        <v>133</v>
      </c>
      <c r="F16" s="83">
        <v>300</v>
      </c>
      <c r="G16" s="89">
        <f>SUM(2*F16)</f>
        <v>600</v>
      </c>
      <c r="J16" s="92"/>
      <c r="K16" s="83"/>
      <c r="L16" s="83"/>
      <c r="M16" s="82"/>
      <c r="O16" s="92">
        <v>44320</v>
      </c>
      <c r="P16" s="83">
        <v>-63.12</v>
      </c>
      <c r="Q16" s="83">
        <f t="shared" si="0"/>
        <v>521.88</v>
      </c>
      <c r="R16" s="82" t="s">
        <v>117</v>
      </c>
    </row>
    <row r="17" spans="3:18" x14ac:dyDescent="0.25">
      <c r="C17" s="9" t="s">
        <v>88</v>
      </c>
      <c r="D17" s="91">
        <v>44109</v>
      </c>
      <c r="E17" s="42" t="s">
        <v>131</v>
      </c>
      <c r="F17" s="83">
        <v>150</v>
      </c>
      <c r="G17" s="106">
        <v>0</v>
      </c>
      <c r="J17" s="92"/>
      <c r="K17" s="83"/>
      <c r="L17" s="83"/>
      <c r="M17" s="82"/>
      <c r="O17" s="92">
        <v>44320</v>
      </c>
      <c r="P17" s="83">
        <v>-67.930000000000007</v>
      </c>
      <c r="Q17" s="83">
        <f t="shared" si="0"/>
        <v>453.95</v>
      </c>
      <c r="R17" s="82" t="s">
        <v>117</v>
      </c>
    </row>
    <row r="18" spans="3:18" x14ac:dyDescent="0.25">
      <c r="C18" s="9" t="s">
        <v>88</v>
      </c>
      <c r="D18" s="91">
        <v>44117</v>
      </c>
      <c r="E18" s="42" t="s">
        <v>133</v>
      </c>
      <c r="F18" s="83">
        <v>120</v>
      </c>
      <c r="G18" s="89">
        <v>240</v>
      </c>
      <c r="J18" s="92"/>
      <c r="K18" s="83"/>
      <c r="L18" s="83"/>
      <c r="M18" s="82"/>
      <c r="O18" s="92">
        <v>44320</v>
      </c>
      <c r="P18" s="83">
        <v>-58.06</v>
      </c>
      <c r="Q18" s="83">
        <f t="shared" si="0"/>
        <v>395.89</v>
      </c>
      <c r="R18" s="82" t="s">
        <v>117</v>
      </c>
    </row>
    <row r="19" spans="3:18" x14ac:dyDescent="0.25">
      <c r="C19" s="9" t="s">
        <v>87</v>
      </c>
      <c r="D19" s="91">
        <v>44149</v>
      </c>
      <c r="E19" s="42" t="s">
        <v>132</v>
      </c>
      <c r="F19" s="83">
        <v>171.28</v>
      </c>
      <c r="G19" s="106">
        <v>0</v>
      </c>
      <c r="J19" s="92"/>
      <c r="K19" s="83"/>
      <c r="L19" s="83"/>
      <c r="M19" s="82"/>
      <c r="O19" s="92">
        <v>44320</v>
      </c>
      <c r="P19" s="83">
        <v>-59.57</v>
      </c>
      <c r="Q19" s="83">
        <f t="shared" si="0"/>
        <v>336.32</v>
      </c>
      <c r="R19" s="82" t="s">
        <v>117</v>
      </c>
    </row>
    <row r="20" spans="3:18" x14ac:dyDescent="0.25">
      <c r="C20" s="9" t="s">
        <v>85</v>
      </c>
      <c r="D20" s="91">
        <v>44258</v>
      </c>
      <c r="E20" s="42" t="s">
        <v>130</v>
      </c>
      <c r="F20" s="83">
        <v>143.6</v>
      </c>
      <c r="G20" s="89">
        <v>1292.4000000000001</v>
      </c>
      <c r="J20" s="92"/>
      <c r="K20" s="83"/>
      <c r="L20" s="83"/>
      <c r="M20" s="82"/>
      <c r="O20" s="92">
        <v>44321</v>
      </c>
      <c r="P20" s="83">
        <v>-214.24</v>
      </c>
      <c r="Q20" s="83">
        <f t="shared" si="0"/>
        <v>122.07999999999998</v>
      </c>
      <c r="R20" s="82" t="s">
        <v>115</v>
      </c>
    </row>
    <row r="21" spans="3:18" x14ac:dyDescent="0.25">
      <c r="C21" s="9" t="s">
        <v>85</v>
      </c>
      <c r="D21" s="91">
        <v>44265</v>
      </c>
      <c r="E21" s="42" t="s">
        <v>130</v>
      </c>
      <c r="F21" s="83">
        <v>67.010000000000005</v>
      </c>
      <c r="G21" s="89">
        <v>603.09</v>
      </c>
      <c r="J21" s="92"/>
      <c r="K21" s="83"/>
      <c r="L21" s="83"/>
      <c r="M21" s="82"/>
      <c r="O21" s="92">
        <v>44322</v>
      </c>
      <c r="P21" s="83">
        <v>487.5</v>
      </c>
      <c r="Q21" s="83">
        <f t="shared" si="0"/>
        <v>609.57999999999993</v>
      </c>
      <c r="R21" s="82" t="s">
        <v>112</v>
      </c>
    </row>
    <row r="22" spans="3:18" x14ac:dyDescent="0.25">
      <c r="C22" s="9" t="s">
        <v>85</v>
      </c>
      <c r="D22" s="91">
        <v>44320</v>
      </c>
      <c r="E22" s="42" t="s">
        <v>129</v>
      </c>
      <c r="F22" s="83">
        <v>114.26</v>
      </c>
      <c r="G22" s="89">
        <v>1142.5999999999999</v>
      </c>
      <c r="J22" s="92"/>
      <c r="K22" s="83"/>
      <c r="L22" s="83"/>
      <c r="M22" s="82"/>
      <c r="O22" s="92">
        <v>44322</v>
      </c>
      <c r="P22" s="83">
        <v>552.5</v>
      </c>
      <c r="Q22" s="83">
        <f t="shared" si="0"/>
        <v>1162.08</v>
      </c>
      <c r="R22" s="82" t="s">
        <v>111</v>
      </c>
    </row>
    <row r="23" spans="3:18" x14ac:dyDescent="0.25">
      <c r="C23" s="9"/>
      <c r="D23" s="90"/>
      <c r="E23" s="42"/>
      <c r="F23" s="83"/>
      <c r="G23" s="89"/>
      <c r="J23" s="92"/>
      <c r="K23" s="83"/>
      <c r="L23" s="83"/>
      <c r="M23" s="82"/>
      <c r="O23" s="92">
        <v>44323</v>
      </c>
      <c r="P23" s="83">
        <v>292.5</v>
      </c>
      <c r="Q23" s="83">
        <f t="shared" si="0"/>
        <v>1454.58</v>
      </c>
      <c r="R23" s="82" t="s">
        <v>109</v>
      </c>
    </row>
    <row r="24" spans="3:18" x14ac:dyDescent="0.25">
      <c r="C24" s="9"/>
      <c r="D24" s="90"/>
      <c r="E24" s="42"/>
      <c r="F24" s="83"/>
      <c r="G24" s="89"/>
      <c r="J24" s="92"/>
      <c r="K24" s="83"/>
      <c r="L24" s="83"/>
      <c r="M24" s="82"/>
      <c r="O24" s="92">
        <v>44326</v>
      </c>
      <c r="P24" s="83">
        <v>0</v>
      </c>
      <c r="Q24" s="83">
        <f>SUM(P24+Q23)</f>
        <v>1454.58</v>
      </c>
      <c r="R24" s="82" t="s">
        <v>107</v>
      </c>
    </row>
    <row r="25" spans="3:18" ht="15.75" thickBot="1" x14ac:dyDescent="0.3">
      <c r="C25" s="27"/>
      <c r="D25" s="88"/>
      <c r="E25" s="87"/>
      <c r="F25" s="86"/>
      <c r="G25" s="85"/>
      <c r="J25" s="92"/>
      <c r="K25" s="83"/>
      <c r="L25" s="83"/>
      <c r="M25" s="82"/>
      <c r="O25" s="92">
        <v>44328</v>
      </c>
      <c r="P25" s="83">
        <v>-1436.37</v>
      </c>
      <c r="Q25" s="83">
        <f t="shared" ref="Q25" si="1">SUM(P25+Q24)</f>
        <v>18.210000000000036</v>
      </c>
      <c r="R25" s="82" t="s">
        <v>91</v>
      </c>
    </row>
    <row r="26" spans="3:18" ht="15.75" thickBot="1" x14ac:dyDescent="0.3">
      <c r="C26" s="105" t="s">
        <v>83</v>
      </c>
      <c r="D26" s="67">
        <f>SUM(F15:F25)</f>
        <v>1217.0899999999999</v>
      </c>
      <c r="E26" s="200" t="s">
        <v>82</v>
      </c>
      <c r="F26" s="202"/>
      <c r="G26" s="80">
        <f>SUM(G15:G25)</f>
        <v>4029.03</v>
      </c>
      <c r="J26" s="101"/>
      <c r="K26" s="78"/>
      <c r="L26" s="78"/>
      <c r="M26" s="77"/>
      <c r="O26" s="79" t="s">
        <v>43</v>
      </c>
      <c r="P26" s="78"/>
      <c r="Q26" s="78"/>
      <c r="R26" s="77"/>
    </row>
    <row r="32" spans="3:18" ht="15.75" thickBot="1" x14ac:dyDescent="0.3"/>
    <row r="33" spans="3:18" ht="15.75" thickBot="1" x14ac:dyDescent="0.3">
      <c r="J33" s="200" t="s">
        <v>102</v>
      </c>
      <c r="K33" s="201"/>
      <c r="L33" s="202"/>
      <c r="M33" s="56" t="s">
        <v>99</v>
      </c>
      <c r="O33" s="200" t="s">
        <v>100</v>
      </c>
      <c r="P33" s="201"/>
      <c r="Q33" s="202"/>
      <c r="R33" s="56" t="s">
        <v>99</v>
      </c>
    </row>
    <row r="34" spans="3:18" ht="15.75" thickBot="1" x14ac:dyDescent="0.3">
      <c r="C34" s="205" t="s">
        <v>98</v>
      </c>
      <c r="D34" s="206"/>
      <c r="E34" s="206"/>
      <c r="F34" s="206"/>
      <c r="G34" s="207"/>
      <c r="J34" s="100" t="s">
        <v>14</v>
      </c>
      <c r="K34" s="100" t="s">
        <v>64</v>
      </c>
      <c r="L34" s="100" t="s">
        <v>37</v>
      </c>
      <c r="M34" s="100" t="s">
        <v>97</v>
      </c>
      <c r="O34" s="100" t="s">
        <v>14</v>
      </c>
      <c r="P34" s="100" t="s">
        <v>64</v>
      </c>
      <c r="Q34" s="100" t="s">
        <v>37</v>
      </c>
      <c r="R34" s="100" t="s">
        <v>97</v>
      </c>
    </row>
    <row r="35" spans="3:18" ht="15.75" thickBot="1" x14ac:dyDescent="0.3">
      <c r="C35" s="68" t="s">
        <v>67</v>
      </c>
      <c r="D35" s="68" t="s">
        <v>96</v>
      </c>
      <c r="E35" s="68" t="s">
        <v>66</v>
      </c>
      <c r="F35" s="68" t="s">
        <v>64</v>
      </c>
      <c r="G35" s="68" t="s">
        <v>95</v>
      </c>
      <c r="J35" s="99" t="s">
        <v>43</v>
      </c>
      <c r="K35" s="98" t="s">
        <v>43</v>
      </c>
      <c r="L35" s="94">
        <v>-1710</v>
      </c>
      <c r="M35" s="97" t="s">
        <v>94</v>
      </c>
      <c r="O35" s="99" t="s">
        <v>43</v>
      </c>
      <c r="P35" s="98" t="s">
        <v>43</v>
      </c>
      <c r="Q35" s="94">
        <v>0</v>
      </c>
      <c r="R35" s="97" t="s">
        <v>94</v>
      </c>
    </row>
    <row r="36" spans="3:18" x14ac:dyDescent="0.25">
      <c r="C36" s="6" t="s">
        <v>93</v>
      </c>
      <c r="D36" s="96">
        <v>44127</v>
      </c>
      <c r="E36" s="95" t="s">
        <v>124</v>
      </c>
      <c r="F36" s="94">
        <v>351.586428571429</v>
      </c>
      <c r="G36" s="93">
        <v>-824.74702380952101</v>
      </c>
      <c r="J36" s="92">
        <v>44300</v>
      </c>
      <c r="K36" s="83">
        <v>500</v>
      </c>
      <c r="L36" s="83">
        <f t="shared" ref="L36:L42" si="2">SUM(L35+K36)</f>
        <v>-1210</v>
      </c>
      <c r="M36" s="82" t="s">
        <v>110</v>
      </c>
      <c r="O36" s="92">
        <v>44301</v>
      </c>
      <c r="P36" s="83">
        <v>585</v>
      </c>
      <c r="Q36" s="83">
        <f t="shared" ref="Q36:Q46" si="3">SUM(P36+Q35)</f>
        <v>585</v>
      </c>
      <c r="R36" s="82" t="s">
        <v>123</v>
      </c>
    </row>
    <row r="37" spans="3:18" x14ac:dyDescent="0.25">
      <c r="C37" s="9" t="s">
        <v>88</v>
      </c>
      <c r="D37" s="91">
        <v>44106</v>
      </c>
      <c r="E37" s="42" t="s">
        <v>120</v>
      </c>
      <c r="F37" s="83">
        <v>332.1825</v>
      </c>
      <c r="G37" s="89">
        <v>-661.86392857143096</v>
      </c>
      <c r="J37" s="92">
        <v>44300</v>
      </c>
      <c r="K37" s="83">
        <v>500</v>
      </c>
      <c r="L37" s="83">
        <f t="shared" si="2"/>
        <v>-710</v>
      </c>
      <c r="M37" s="82" t="s">
        <v>110</v>
      </c>
      <c r="O37" s="92">
        <v>44320</v>
      </c>
      <c r="P37" s="83">
        <v>-63.12</v>
      </c>
      <c r="Q37" s="83">
        <f t="shared" si="3"/>
        <v>521.88</v>
      </c>
      <c r="R37" s="82" t="s">
        <v>117</v>
      </c>
    </row>
    <row r="38" spans="3:18" x14ac:dyDescent="0.25">
      <c r="C38" s="9" t="s">
        <v>88</v>
      </c>
      <c r="D38" s="91">
        <v>44109</v>
      </c>
      <c r="E38" s="42" t="s">
        <v>122</v>
      </c>
      <c r="F38" s="83">
        <v>312.77857142857101</v>
      </c>
      <c r="G38" s="89">
        <v>-498.98083333333102</v>
      </c>
      <c r="J38" s="92">
        <v>44301</v>
      </c>
      <c r="K38" s="83">
        <v>-41.9</v>
      </c>
      <c r="L38" s="83">
        <f t="shared" si="2"/>
        <v>-751.9</v>
      </c>
      <c r="M38" s="82" t="s">
        <v>121</v>
      </c>
      <c r="O38" s="92">
        <v>44320</v>
      </c>
      <c r="P38" s="83">
        <v>-67.930000000000007</v>
      </c>
      <c r="Q38" s="83">
        <f t="shared" si="3"/>
        <v>453.95</v>
      </c>
      <c r="R38" s="82" t="s">
        <v>117</v>
      </c>
    </row>
    <row r="39" spans="3:18" x14ac:dyDescent="0.25">
      <c r="C39" s="9" t="s">
        <v>88</v>
      </c>
      <c r="D39" s="91">
        <v>44117</v>
      </c>
      <c r="E39" s="42" t="s">
        <v>120</v>
      </c>
      <c r="F39" s="83">
        <v>293.37464285714299</v>
      </c>
      <c r="G39" s="89">
        <v>-336.09773809524103</v>
      </c>
      <c r="J39" s="92">
        <v>44306</v>
      </c>
      <c r="K39" s="83">
        <v>-6.1</v>
      </c>
      <c r="L39" s="83">
        <f t="shared" si="2"/>
        <v>-758</v>
      </c>
      <c r="M39" s="82" t="s">
        <v>119</v>
      </c>
      <c r="O39" s="92">
        <v>44320</v>
      </c>
      <c r="P39" s="83">
        <v>-58.06</v>
      </c>
      <c r="Q39" s="83">
        <f t="shared" si="3"/>
        <v>395.89</v>
      </c>
      <c r="R39" s="82" t="s">
        <v>117</v>
      </c>
    </row>
    <row r="40" spans="3:18" x14ac:dyDescent="0.25">
      <c r="C40" s="9" t="s">
        <v>87</v>
      </c>
      <c r="D40" s="91">
        <v>44149</v>
      </c>
      <c r="E40" s="42" t="s">
        <v>118</v>
      </c>
      <c r="F40" s="83">
        <v>273.970714285714</v>
      </c>
      <c r="G40" s="89">
        <v>-173.214642857141</v>
      </c>
      <c r="J40" s="92">
        <v>44320</v>
      </c>
      <c r="K40" s="83">
        <v>-13.85</v>
      </c>
      <c r="L40" s="83">
        <f t="shared" si="2"/>
        <v>-771.85</v>
      </c>
      <c r="M40" s="82" t="s">
        <v>113</v>
      </c>
      <c r="O40" s="92">
        <v>44320</v>
      </c>
      <c r="P40" s="83">
        <v>-59.57</v>
      </c>
      <c r="Q40" s="83">
        <f t="shared" si="3"/>
        <v>336.32</v>
      </c>
      <c r="R40" s="82" t="s">
        <v>117</v>
      </c>
    </row>
    <row r="41" spans="3:18" x14ac:dyDescent="0.25">
      <c r="C41" s="9" t="s">
        <v>85</v>
      </c>
      <c r="D41" s="91">
        <v>44258</v>
      </c>
      <c r="E41" s="42" t="s">
        <v>114</v>
      </c>
      <c r="F41" s="83">
        <v>254.566785714286</v>
      </c>
      <c r="G41" s="89">
        <v>-10.3315476190512</v>
      </c>
      <c r="J41" s="92">
        <v>44321</v>
      </c>
      <c r="K41" s="83">
        <v>-1715.57</v>
      </c>
      <c r="L41" s="83">
        <f t="shared" si="2"/>
        <v>-2487.42</v>
      </c>
      <c r="M41" s="82" t="s">
        <v>116</v>
      </c>
      <c r="O41" s="92">
        <v>44321</v>
      </c>
      <c r="P41" s="83">
        <v>-214.24</v>
      </c>
      <c r="Q41" s="83">
        <f t="shared" si="3"/>
        <v>122.07999999999998</v>
      </c>
      <c r="R41" s="82" t="s">
        <v>115</v>
      </c>
    </row>
    <row r="42" spans="3:18" x14ac:dyDescent="0.25">
      <c r="C42" s="9" t="s">
        <v>85</v>
      </c>
      <c r="D42" s="91">
        <v>44265</v>
      </c>
      <c r="E42" s="42" t="s">
        <v>114</v>
      </c>
      <c r="F42" s="83">
        <v>235.16285714285701</v>
      </c>
      <c r="G42" s="89">
        <v>152.551547619047</v>
      </c>
      <c r="J42" s="92">
        <v>44321</v>
      </c>
      <c r="K42" s="83">
        <v>-37.04</v>
      </c>
      <c r="L42" s="83">
        <f t="shared" si="2"/>
        <v>-2524.46</v>
      </c>
      <c r="M42" s="82" t="s">
        <v>113</v>
      </c>
      <c r="O42" s="92">
        <v>44322</v>
      </c>
      <c r="P42" s="83">
        <v>487.5</v>
      </c>
      <c r="Q42" s="83">
        <f t="shared" si="3"/>
        <v>609.57999999999993</v>
      </c>
      <c r="R42" s="82" t="s">
        <v>112</v>
      </c>
    </row>
    <row r="43" spans="3:18" x14ac:dyDescent="0.25">
      <c r="C43" s="9"/>
      <c r="D43" s="90"/>
      <c r="E43" s="42"/>
      <c r="F43" s="83"/>
      <c r="G43" s="89">
        <v>315.43464285714202</v>
      </c>
      <c r="J43" s="92">
        <v>44322</v>
      </c>
      <c r="K43" s="83">
        <v>150</v>
      </c>
      <c r="L43" s="83">
        <f>SUM(L42+K43)</f>
        <v>-2374.46</v>
      </c>
      <c r="M43" s="82" t="s">
        <v>110</v>
      </c>
      <c r="O43" s="92">
        <v>44322</v>
      </c>
      <c r="P43" s="83">
        <v>552.5</v>
      </c>
      <c r="Q43" s="83">
        <f t="shared" si="3"/>
        <v>1162.08</v>
      </c>
      <c r="R43" s="82" t="s">
        <v>111</v>
      </c>
    </row>
    <row r="44" spans="3:18" x14ac:dyDescent="0.25">
      <c r="C44" s="9"/>
      <c r="D44" s="90"/>
      <c r="E44" s="42"/>
      <c r="F44" s="83"/>
      <c r="G44" s="89">
        <v>478.31773809523798</v>
      </c>
      <c r="J44" s="92">
        <v>44322</v>
      </c>
      <c r="K44" s="83">
        <v>500</v>
      </c>
      <c r="L44" s="83">
        <f>SUM(L43+K44)</f>
        <v>-1874.46</v>
      </c>
      <c r="M44" s="82" t="s">
        <v>110</v>
      </c>
      <c r="O44" s="92">
        <v>44323</v>
      </c>
      <c r="P44" s="83">
        <v>292.5</v>
      </c>
      <c r="Q44" s="83">
        <f t="shared" si="3"/>
        <v>1454.58</v>
      </c>
      <c r="R44" s="82" t="s">
        <v>109</v>
      </c>
    </row>
    <row r="45" spans="3:18" x14ac:dyDescent="0.25">
      <c r="C45" s="9"/>
      <c r="D45" s="90"/>
      <c r="E45" s="42"/>
      <c r="F45" s="83"/>
      <c r="G45" s="89">
        <v>641.20083333333298</v>
      </c>
      <c r="J45" s="92">
        <v>44322</v>
      </c>
      <c r="K45" s="83">
        <v>500</v>
      </c>
      <c r="L45" s="83">
        <f>SUM(L44+K45)</f>
        <v>-1374.46</v>
      </c>
      <c r="M45" s="82" t="s">
        <v>108</v>
      </c>
      <c r="O45" s="92">
        <v>44326</v>
      </c>
      <c r="P45" s="83">
        <v>0</v>
      </c>
      <c r="Q45" s="83">
        <f>SUM(P45+Q44)</f>
        <v>1454.58</v>
      </c>
      <c r="R45" s="82" t="s">
        <v>107</v>
      </c>
    </row>
    <row r="46" spans="3:18" ht="15.75" thickBot="1" x14ac:dyDescent="0.3">
      <c r="C46" s="27"/>
      <c r="D46" s="88"/>
      <c r="E46" s="87"/>
      <c r="F46" s="86"/>
      <c r="G46" s="85">
        <v>804.08392857142803</v>
      </c>
      <c r="J46" s="92">
        <v>44323</v>
      </c>
      <c r="K46" s="83">
        <v>-301.12</v>
      </c>
      <c r="L46" s="83">
        <f>SUM(L45+K46)</f>
        <v>-1675.58</v>
      </c>
      <c r="M46" s="82" t="s">
        <v>125</v>
      </c>
      <c r="O46" s="92">
        <v>44328</v>
      </c>
      <c r="P46" s="83">
        <v>-1436.37</v>
      </c>
      <c r="Q46" s="83">
        <f t="shared" si="3"/>
        <v>18.210000000000036</v>
      </c>
      <c r="R46" s="82" t="s">
        <v>91</v>
      </c>
    </row>
    <row r="47" spans="3:18" ht="15.75" thickBot="1" x14ac:dyDescent="0.3">
      <c r="C47" s="81" t="s">
        <v>83</v>
      </c>
      <c r="D47" s="67">
        <f>SUM(F36:F42)</f>
        <v>2053.6224999999999</v>
      </c>
      <c r="E47" s="200" t="s">
        <v>82</v>
      </c>
      <c r="F47" s="202"/>
      <c r="G47" s="80">
        <v>966.96702380952399</v>
      </c>
      <c r="J47" s="101">
        <v>44323</v>
      </c>
      <c r="K47" s="78">
        <v>264</v>
      </c>
      <c r="L47" s="78">
        <f>SUM(L46+K47)</f>
        <v>-1411.58</v>
      </c>
      <c r="M47" s="77" t="s">
        <v>110</v>
      </c>
      <c r="O47" s="79" t="s">
        <v>43</v>
      </c>
      <c r="P47" s="78"/>
      <c r="Q47" s="78"/>
      <c r="R47" s="77"/>
    </row>
    <row r="49" spans="3:18" ht="15.75" thickBot="1" x14ac:dyDescent="0.3"/>
    <row r="50" spans="3:18" x14ac:dyDescent="0.25">
      <c r="C50" s="45" t="s">
        <v>81</v>
      </c>
      <c r="D50" s="45" t="s">
        <v>106</v>
      </c>
      <c r="E50" s="76">
        <v>216.17400000000001</v>
      </c>
    </row>
    <row r="51" spans="3:18" x14ac:dyDescent="0.25">
      <c r="C51" s="75" t="s">
        <v>81</v>
      </c>
      <c r="D51" s="75" t="s">
        <v>106</v>
      </c>
      <c r="E51" s="47">
        <v>197.256</v>
      </c>
      <c r="H51">
        <v>1435</v>
      </c>
    </row>
    <row r="52" spans="3:18" x14ac:dyDescent="0.25">
      <c r="C52" s="75" t="s">
        <v>79</v>
      </c>
      <c r="D52" s="75" t="s">
        <v>104</v>
      </c>
      <c r="E52" s="47">
        <v>178.33799999999999</v>
      </c>
    </row>
    <row r="53" spans="3:18" x14ac:dyDescent="0.25">
      <c r="C53" s="75" t="s">
        <v>78</v>
      </c>
      <c r="D53" s="75" t="s">
        <v>105</v>
      </c>
      <c r="E53" s="47">
        <v>159.41999999999999</v>
      </c>
    </row>
    <row r="54" spans="3:18" x14ac:dyDescent="0.25">
      <c r="C54" s="75" t="s">
        <v>77</v>
      </c>
      <c r="D54" s="75" t="s">
        <v>104</v>
      </c>
      <c r="E54" s="47">
        <v>140.50200000000001</v>
      </c>
    </row>
    <row r="55" spans="3:18" ht="15.75" thickBot="1" x14ac:dyDescent="0.3">
      <c r="C55" s="74" t="s">
        <v>75</v>
      </c>
      <c r="D55" s="74" t="s">
        <v>103</v>
      </c>
      <c r="E55" s="47"/>
    </row>
    <row r="56" spans="3:18" ht="15.75" thickBot="1" x14ac:dyDescent="0.3">
      <c r="C56" s="203" t="s">
        <v>1</v>
      </c>
      <c r="D56" s="204"/>
      <c r="E56" s="73">
        <f>SUM(E50:E55)</f>
        <v>891.69</v>
      </c>
      <c r="G56" s="36"/>
    </row>
    <row r="57" spans="3:18" ht="15.75" thickBot="1" x14ac:dyDescent="0.3"/>
    <row r="58" spans="3:18" ht="15.75" thickBot="1" x14ac:dyDescent="0.3">
      <c r="J58" s="200" t="s">
        <v>102</v>
      </c>
      <c r="K58" s="201"/>
      <c r="L58" s="202"/>
      <c r="M58" s="56" t="s">
        <v>101</v>
      </c>
      <c r="O58" s="200" t="s">
        <v>100</v>
      </c>
      <c r="P58" s="201"/>
      <c r="Q58" s="202"/>
      <c r="R58" s="56" t="s">
        <v>99</v>
      </c>
    </row>
    <row r="59" spans="3:18" ht="15.75" thickBot="1" x14ac:dyDescent="0.3">
      <c r="C59" s="205" t="s">
        <v>98</v>
      </c>
      <c r="D59" s="206"/>
      <c r="E59" s="206"/>
      <c r="F59" s="206"/>
      <c r="G59" s="207"/>
      <c r="J59" s="100" t="s">
        <v>14</v>
      </c>
      <c r="K59" s="100" t="s">
        <v>64</v>
      </c>
      <c r="L59" s="100" t="s">
        <v>37</v>
      </c>
      <c r="M59" s="100" t="s">
        <v>97</v>
      </c>
      <c r="O59" s="100" t="s">
        <v>14</v>
      </c>
      <c r="P59" s="100" t="s">
        <v>64</v>
      </c>
      <c r="Q59" s="100" t="s">
        <v>37</v>
      </c>
      <c r="R59" s="100" t="s">
        <v>97</v>
      </c>
    </row>
    <row r="60" spans="3:18" ht="15.75" thickBot="1" x14ac:dyDescent="0.3">
      <c r="C60" s="68" t="s">
        <v>67</v>
      </c>
      <c r="D60" s="68" t="s">
        <v>96</v>
      </c>
      <c r="E60" s="68" t="s">
        <v>66</v>
      </c>
      <c r="F60" s="68" t="s">
        <v>64</v>
      </c>
      <c r="G60" s="68" t="s">
        <v>95</v>
      </c>
      <c r="J60" s="99" t="s">
        <v>43</v>
      </c>
      <c r="K60" s="98" t="s">
        <v>43</v>
      </c>
      <c r="L60" s="94">
        <v>-258.81</v>
      </c>
      <c r="M60" s="97" t="s">
        <v>94</v>
      </c>
      <c r="O60" s="99" t="s">
        <v>43</v>
      </c>
      <c r="P60" s="98" t="s">
        <v>43</v>
      </c>
      <c r="Q60" s="94">
        <v>85</v>
      </c>
      <c r="R60" s="97" t="s">
        <v>94</v>
      </c>
    </row>
    <row r="61" spans="3:18" x14ac:dyDescent="0.25">
      <c r="C61" s="6" t="s">
        <v>93</v>
      </c>
      <c r="D61" s="96">
        <v>44127</v>
      </c>
      <c r="E61" s="95" t="s">
        <v>92</v>
      </c>
      <c r="F61" s="94">
        <v>150.94</v>
      </c>
      <c r="G61" s="93">
        <v>1207.52</v>
      </c>
      <c r="J61" s="92">
        <v>44321</v>
      </c>
      <c r="K61" s="83">
        <v>-1715</v>
      </c>
      <c r="L61" s="83">
        <f>SUM(L60+K61)</f>
        <v>-1973.81</v>
      </c>
      <c r="M61" s="82" t="s">
        <v>91</v>
      </c>
      <c r="O61" s="92">
        <v>44326</v>
      </c>
      <c r="P61" s="83">
        <v>500</v>
      </c>
      <c r="Q61" s="83"/>
      <c r="R61" s="82" t="s">
        <v>90</v>
      </c>
    </row>
    <row r="62" spans="3:18" x14ac:dyDescent="0.25">
      <c r="C62" s="9" t="s">
        <v>88</v>
      </c>
      <c r="D62" s="91">
        <v>44106</v>
      </c>
      <c r="E62" s="42" t="s">
        <v>80</v>
      </c>
      <c r="F62" s="83">
        <v>300</v>
      </c>
      <c r="G62" s="89">
        <v>3000</v>
      </c>
      <c r="J62" s="92">
        <v>44321</v>
      </c>
      <c r="K62" s="83">
        <v>-36</v>
      </c>
      <c r="L62" s="83">
        <f>SUM(L61+K62)</f>
        <v>-2009.81</v>
      </c>
      <c r="M62" s="82"/>
      <c r="O62" s="84"/>
      <c r="P62" s="83"/>
      <c r="Q62" s="83"/>
      <c r="R62" s="82"/>
    </row>
    <row r="63" spans="3:18" x14ac:dyDescent="0.25">
      <c r="C63" s="9" t="s">
        <v>88</v>
      </c>
      <c r="D63" s="91">
        <v>44109</v>
      </c>
      <c r="E63" s="42" t="s">
        <v>89</v>
      </c>
      <c r="F63" s="83">
        <v>150</v>
      </c>
      <c r="G63" s="89">
        <v>1200</v>
      </c>
      <c r="J63" s="84"/>
      <c r="K63" s="83"/>
      <c r="L63" s="83"/>
      <c r="M63" s="82"/>
      <c r="O63" s="84"/>
      <c r="P63" s="83"/>
      <c r="Q63" s="83"/>
      <c r="R63" s="82"/>
    </row>
    <row r="64" spans="3:18" x14ac:dyDescent="0.25">
      <c r="C64" s="9" t="s">
        <v>88</v>
      </c>
      <c r="D64" s="91">
        <v>44117</v>
      </c>
      <c r="E64" s="42" t="s">
        <v>80</v>
      </c>
      <c r="F64" s="83">
        <v>120</v>
      </c>
      <c r="G64" s="89">
        <v>1200</v>
      </c>
      <c r="J64" s="84"/>
      <c r="K64" s="83"/>
      <c r="L64" s="83">
        <f t="shared" ref="L64:L71" si="4">SUM(L63+K64)</f>
        <v>0</v>
      </c>
      <c r="M64" s="82"/>
      <c r="O64" s="84"/>
      <c r="P64" s="83"/>
      <c r="Q64" s="83"/>
      <c r="R64" s="82"/>
    </row>
    <row r="65" spans="3:18" x14ac:dyDescent="0.25">
      <c r="C65" s="9" t="s">
        <v>87</v>
      </c>
      <c r="D65" s="91">
        <v>44149</v>
      </c>
      <c r="E65" s="42" t="s">
        <v>86</v>
      </c>
      <c r="F65" s="83">
        <v>171.28</v>
      </c>
      <c r="G65" s="89">
        <v>1198.96</v>
      </c>
      <c r="J65" s="84"/>
      <c r="K65" s="83"/>
      <c r="L65" s="83">
        <f t="shared" si="4"/>
        <v>0</v>
      </c>
      <c r="M65" s="82"/>
      <c r="O65" s="84"/>
      <c r="P65" s="83"/>
      <c r="Q65" s="83"/>
      <c r="R65" s="82"/>
    </row>
    <row r="66" spans="3:18" x14ac:dyDescent="0.25">
      <c r="C66" s="9" t="s">
        <v>85</v>
      </c>
      <c r="D66" s="91">
        <v>44258</v>
      </c>
      <c r="E66" s="42" t="s">
        <v>84</v>
      </c>
      <c r="F66" s="83">
        <v>143.6</v>
      </c>
      <c r="G66" s="89">
        <v>1723.2</v>
      </c>
      <c r="J66" s="84"/>
      <c r="K66" s="83"/>
      <c r="L66" s="83">
        <f t="shared" si="4"/>
        <v>0</v>
      </c>
      <c r="M66" s="82"/>
      <c r="O66" s="84"/>
      <c r="P66" s="83"/>
      <c r="Q66" s="83"/>
      <c r="R66" s="82"/>
    </row>
    <row r="67" spans="3:18" x14ac:dyDescent="0.25">
      <c r="C67" s="9" t="s">
        <v>85</v>
      </c>
      <c r="D67" s="91">
        <v>44265</v>
      </c>
      <c r="E67" s="42" t="s">
        <v>84</v>
      </c>
      <c r="F67" s="83">
        <v>67.010000000000005</v>
      </c>
      <c r="G67" s="89">
        <v>732.12</v>
      </c>
      <c r="J67" s="84"/>
      <c r="K67" s="83"/>
      <c r="L67" s="83">
        <f t="shared" si="4"/>
        <v>0</v>
      </c>
      <c r="M67" s="82"/>
      <c r="O67" s="84"/>
      <c r="P67" s="83"/>
      <c r="Q67" s="83"/>
      <c r="R67" s="82"/>
    </row>
    <row r="68" spans="3:18" x14ac:dyDescent="0.25">
      <c r="C68" s="9"/>
      <c r="D68" s="90"/>
      <c r="E68" s="42"/>
      <c r="F68" s="83"/>
      <c r="G68" s="89"/>
      <c r="J68" s="84"/>
      <c r="K68" s="83"/>
      <c r="L68" s="83">
        <f t="shared" si="4"/>
        <v>0</v>
      </c>
      <c r="M68" s="82"/>
      <c r="O68" s="84"/>
      <c r="P68" s="83"/>
      <c r="Q68" s="83"/>
      <c r="R68" s="82"/>
    </row>
    <row r="69" spans="3:18" x14ac:dyDescent="0.25">
      <c r="C69" s="9"/>
      <c r="D69" s="90"/>
      <c r="E69" s="42"/>
      <c r="F69" s="83"/>
      <c r="G69" s="89"/>
      <c r="J69" s="84"/>
      <c r="K69" s="83"/>
      <c r="L69" s="83">
        <f t="shared" si="4"/>
        <v>0</v>
      </c>
      <c r="M69" s="82"/>
      <c r="O69" s="84"/>
      <c r="P69" s="83"/>
      <c r="Q69" s="83"/>
      <c r="R69" s="82"/>
    </row>
    <row r="70" spans="3:18" x14ac:dyDescent="0.25">
      <c r="C70" s="9"/>
      <c r="D70" s="90"/>
      <c r="E70" s="42"/>
      <c r="F70" s="83"/>
      <c r="G70" s="89"/>
      <c r="J70" s="84"/>
      <c r="K70" s="83"/>
      <c r="L70" s="83">
        <f t="shared" si="4"/>
        <v>0</v>
      </c>
      <c r="M70" s="82"/>
      <c r="O70" s="84"/>
      <c r="P70" s="83"/>
      <c r="Q70" s="83"/>
      <c r="R70" s="82"/>
    </row>
    <row r="71" spans="3:18" ht="15.75" thickBot="1" x14ac:dyDescent="0.3">
      <c r="C71" s="27"/>
      <c r="D71" s="88"/>
      <c r="E71" s="87"/>
      <c r="F71" s="86"/>
      <c r="G71" s="85"/>
      <c r="J71" s="84"/>
      <c r="K71" s="83"/>
      <c r="L71" s="83">
        <f t="shared" si="4"/>
        <v>0</v>
      </c>
      <c r="M71" s="82"/>
      <c r="O71" s="84"/>
      <c r="P71" s="83"/>
      <c r="Q71" s="83"/>
      <c r="R71" s="82"/>
    </row>
    <row r="72" spans="3:18" ht="15.75" thickBot="1" x14ac:dyDescent="0.3">
      <c r="C72" s="81" t="s">
        <v>83</v>
      </c>
      <c r="D72" s="67">
        <f>SUM(F61:F67)</f>
        <v>1102.83</v>
      </c>
      <c r="E72" s="200" t="s">
        <v>82</v>
      </c>
      <c r="F72" s="202"/>
      <c r="G72" s="80">
        <v>3989.26</v>
      </c>
      <c r="J72" s="79" t="s">
        <v>43</v>
      </c>
      <c r="K72" s="78"/>
      <c r="L72" s="78"/>
      <c r="M72" s="77"/>
      <c r="O72" s="79" t="s">
        <v>43</v>
      </c>
      <c r="P72" s="78"/>
      <c r="Q72" s="78"/>
      <c r="R72" s="77"/>
    </row>
    <row r="74" spans="3:18" ht="15.75" thickBot="1" x14ac:dyDescent="0.3"/>
    <row r="75" spans="3:18" x14ac:dyDescent="0.25">
      <c r="C75" s="45" t="s">
        <v>81</v>
      </c>
      <c r="D75" s="45" t="s">
        <v>80</v>
      </c>
      <c r="E75" s="76">
        <v>184.94</v>
      </c>
    </row>
    <row r="76" spans="3:18" x14ac:dyDescent="0.25">
      <c r="C76" s="75" t="s">
        <v>81</v>
      </c>
      <c r="D76" s="75" t="s">
        <v>80</v>
      </c>
      <c r="E76" s="47">
        <v>9.3000000000000007</v>
      </c>
    </row>
    <row r="77" spans="3:18" x14ac:dyDescent="0.25">
      <c r="C77" s="75" t="s">
        <v>79</v>
      </c>
      <c r="D77" s="75" t="s">
        <v>76</v>
      </c>
      <c r="E77" s="47">
        <v>94.5</v>
      </c>
    </row>
    <row r="78" spans="3:18" x14ac:dyDescent="0.25">
      <c r="C78" s="75" t="s">
        <v>78</v>
      </c>
      <c r="D78" s="75" t="s">
        <v>68</v>
      </c>
      <c r="E78" s="47">
        <v>70</v>
      </c>
    </row>
    <row r="79" spans="3:18" x14ac:dyDescent="0.25">
      <c r="C79" s="75" t="s">
        <v>77</v>
      </c>
      <c r="D79" s="75" t="s">
        <v>76</v>
      </c>
      <c r="E79" s="47">
        <v>60</v>
      </c>
    </row>
    <row r="80" spans="3:18" ht="15.75" thickBot="1" x14ac:dyDescent="0.3">
      <c r="C80" s="74" t="s">
        <v>75</v>
      </c>
      <c r="D80" s="74" t="s">
        <v>74</v>
      </c>
      <c r="E80" s="47"/>
    </row>
    <row r="81" spans="3:7" ht="15.75" thickBot="1" x14ac:dyDescent="0.3">
      <c r="C81" s="203" t="s">
        <v>1</v>
      </c>
      <c r="D81" s="204"/>
      <c r="E81" s="73">
        <f>SUM(E75:E80)</f>
        <v>418.74</v>
      </c>
      <c r="G81" s="36">
        <f>SUM(D72,E81)</f>
        <v>1521.57</v>
      </c>
    </row>
  </sheetData>
  <mergeCells count="14">
    <mergeCell ref="J12:L12"/>
    <mergeCell ref="O12:Q12"/>
    <mergeCell ref="C13:G13"/>
    <mergeCell ref="E26:F26"/>
    <mergeCell ref="C59:G59"/>
    <mergeCell ref="E72:F72"/>
    <mergeCell ref="C81:D81"/>
    <mergeCell ref="J33:L33"/>
    <mergeCell ref="O33:Q33"/>
    <mergeCell ref="C34:G34"/>
    <mergeCell ref="E47:F47"/>
    <mergeCell ref="C56:D56"/>
    <mergeCell ref="J58:L58"/>
    <mergeCell ref="O58:Q58"/>
  </mergeCells>
  <conditionalFormatting sqref="L60:L72 L35:L47">
    <cfRule type="cellIs" dxfId="3" priority="3" operator="greaterThanOrEqual">
      <formula>0</formula>
    </cfRule>
    <cfRule type="cellIs" dxfId="2" priority="4" operator="lessThan">
      <formula>0</formula>
    </cfRule>
  </conditionalFormatting>
  <conditionalFormatting sqref="L14:L26">
    <cfRule type="cellIs" dxfId="1" priority="1" operator="greaterThanOrEqual">
      <formula>0</formula>
    </cfRule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EECDD-91A2-4D10-AA61-F293A6898970}">
  <dimension ref="D2:O18"/>
  <sheetViews>
    <sheetView workbookViewId="0">
      <selection activeCell="H12" sqref="H12"/>
    </sheetView>
  </sheetViews>
  <sheetFormatPr defaultRowHeight="15" x14ac:dyDescent="0.25"/>
  <cols>
    <col min="4" max="4" width="13.7109375" bestFit="1" customWidth="1"/>
    <col min="5" max="5" width="51.140625" bestFit="1" customWidth="1"/>
    <col min="7" max="7" width="10.7109375" customWidth="1"/>
    <col min="12" max="12" width="10.7109375" bestFit="1" customWidth="1"/>
    <col min="14" max="14" width="14.5703125" bestFit="1" customWidth="1"/>
    <col min="15" max="15" width="9.140625" style="55"/>
  </cols>
  <sheetData>
    <row r="2" spans="4:15" ht="15.75" thickBot="1" x14ac:dyDescent="0.3"/>
    <row r="3" spans="4:15" ht="15.75" thickBot="1" x14ac:dyDescent="0.3">
      <c r="K3" s="149" t="s">
        <v>138</v>
      </c>
      <c r="L3" s="150"/>
      <c r="M3" s="150"/>
      <c r="N3" s="150"/>
      <c r="O3" s="151"/>
    </row>
    <row r="4" spans="4:15" ht="15.75" thickBot="1" x14ac:dyDescent="0.3">
      <c r="F4">
        <v>30</v>
      </c>
      <c r="G4">
        <f>SUM(F4*32.5)</f>
        <v>975</v>
      </c>
      <c r="K4" s="149"/>
      <c r="L4" s="150"/>
      <c r="M4" s="150"/>
      <c r="N4" s="150"/>
      <c r="O4" s="151"/>
    </row>
    <row r="5" spans="4:15" x14ac:dyDescent="0.25">
      <c r="F5">
        <v>27</v>
      </c>
      <c r="G5">
        <f t="shared" ref="G5:G7" si="0">SUM(F5*32.5)</f>
        <v>877.5</v>
      </c>
      <c r="K5" s="107" t="s">
        <v>73</v>
      </c>
      <c r="L5" s="108">
        <v>44224</v>
      </c>
      <c r="M5" s="109" t="s">
        <v>136</v>
      </c>
      <c r="N5" s="109" t="s">
        <v>137</v>
      </c>
      <c r="O5" s="14">
        <v>1</v>
      </c>
    </row>
    <row r="6" spans="4:15" x14ac:dyDescent="0.25">
      <c r="F6">
        <v>10</v>
      </c>
      <c r="G6">
        <f t="shared" si="0"/>
        <v>325</v>
      </c>
      <c r="K6" s="110" t="s">
        <v>73</v>
      </c>
      <c r="L6" s="44">
        <v>44217</v>
      </c>
      <c r="M6" s="43" t="s">
        <v>136</v>
      </c>
      <c r="N6" s="43" t="s">
        <v>137</v>
      </c>
      <c r="O6" s="15">
        <v>1</v>
      </c>
    </row>
    <row r="7" spans="4:15" x14ac:dyDescent="0.25">
      <c r="F7">
        <v>12</v>
      </c>
      <c r="G7">
        <f t="shared" si="0"/>
        <v>390</v>
      </c>
      <c r="K7" s="110" t="s">
        <v>73</v>
      </c>
      <c r="L7" s="44">
        <v>44218</v>
      </c>
      <c r="M7" s="43" t="s">
        <v>136</v>
      </c>
      <c r="N7" s="43" t="s">
        <v>137</v>
      </c>
      <c r="O7" s="15">
        <v>1</v>
      </c>
    </row>
    <row r="8" spans="4:15" x14ac:dyDescent="0.25">
      <c r="G8">
        <v>1520</v>
      </c>
      <c r="K8" s="110" t="s">
        <v>73</v>
      </c>
      <c r="L8" s="44">
        <v>44201</v>
      </c>
      <c r="M8" s="43">
        <v>65</v>
      </c>
      <c r="N8" s="43" t="s">
        <v>137</v>
      </c>
      <c r="O8" s="15">
        <v>2</v>
      </c>
    </row>
    <row r="9" spans="4:15" x14ac:dyDescent="0.25">
      <c r="F9" t="s">
        <v>1</v>
      </c>
      <c r="G9">
        <f>SUM(G4:G8)</f>
        <v>4087.5</v>
      </c>
      <c r="K9" s="110" t="s">
        <v>73</v>
      </c>
      <c r="L9" s="44">
        <v>44204</v>
      </c>
      <c r="M9" s="43" t="s">
        <v>136</v>
      </c>
      <c r="N9" s="43" t="s">
        <v>137</v>
      </c>
      <c r="O9" s="15">
        <v>1</v>
      </c>
    </row>
    <row r="10" spans="4:15" x14ac:dyDescent="0.25">
      <c r="K10" s="110" t="s">
        <v>73</v>
      </c>
      <c r="L10" s="44">
        <v>44209</v>
      </c>
      <c r="M10" s="43">
        <v>65</v>
      </c>
      <c r="N10" s="43" t="s">
        <v>137</v>
      </c>
      <c r="O10" s="15">
        <v>2</v>
      </c>
    </row>
    <row r="11" spans="4:15" x14ac:dyDescent="0.25">
      <c r="K11" s="110" t="s">
        <v>73</v>
      </c>
      <c r="L11" s="44">
        <v>44211</v>
      </c>
      <c r="M11" s="43" t="s">
        <v>136</v>
      </c>
      <c r="N11" s="43" t="s">
        <v>137</v>
      </c>
      <c r="O11" s="15">
        <v>1</v>
      </c>
    </row>
    <row r="12" spans="4:15" x14ac:dyDescent="0.25">
      <c r="D12" t="s">
        <v>159</v>
      </c>
      <c r="K12" s="110" t="s">
        <v>73</v>
      </c>
      <c r="L12" s="44">
        <v>44216</v>
      </c>
      <c r="M12" s="43" t="s">
        <v>136</v>
      </c>
      <c r="N12" s="43" t="s">
        <v>137</v>
      </c>
      <c r="O12" s="15">
        <v>1</v>
      </c>
    </row>
    <row r="13" spans="4:15" x14ac:dyDescent="0.25">
      <c r="D13" t="s">
        <v>160</v>
      </c>
      <c r="E13" t="s">
        <v>161</v>
      </c>
      <c r="K13" s="110" t="s">
        <v>73</v>
      </c>
      <c r="L13" s="44">
        <v>44240</v>
      </c>
      <c r="M13" s="43">
        <v>65</v>
      </c>
      <c r="N13" s="43" t="s">
        <v>137</v>
      </c>
      <c r="O13" s="15">
        <v>2</v>
      </c>
    </row>
    <row r="14" spans="4:15" x14ac:dyDescent="0.25">
      <c r="K14" s="110" t="s">
        <v>73</v>
      </c>
      <c r="L14" s="44">
        <v>44237</v>
      </c>
      <c r="M14" s="43" t="s">
        <v>136</v>
      </c>
      <c r="N14" s="43" t="s">
        <v>137</v>
      </c>
      <c r="O14" s="15">
        <v>1</v>
      </c>
    </row>
    <row r="15" spans="4:15" x14ac:dyDescent="0.25">
      <c r="K15" s="110" t="s">
        <v>73</v>
      </c>
      <c r="L15" s="44">
        <v>44247</v>
      </c>
      <c r="M15" s="43" t="s">
        <v>136</v>
      </c>
      <c r="N15" s="43" t="s">
        <v>137</v>
      </c>
      <c r="O15" s="15">
        <v>1</v>
      </c>
    </row>
    <row r="16" spans="4:15" x14ac:dyDescent="0.25">
      <c r="K16" s="110" t="s">
        <v>73</v>
      </c>
      <c r="L16" s="44">
        <v>44244</v>
      </c>
      <c r="M16" s="43" t="s">
        <v>136</v>
      </c>
      <c r="N16" s="43" t="s">
        <v>137</v>
      </c>
      <c r="O16" s="15">
        <v>1</v>
      </c>
    </row>
    <row r="17" spans="11:15" x14ac:dyDescent="0.25">
      <c r="K17" s="110" t="s">
        <v>73</v>
      </c>
      <c r="L17" s="44">
        <v>44233</v>
      </c>
      <c r="M17" s="43" t="s">
        <v>136</v>
      </c>
      <c r="N17" s="43" t="s">
        <v>137</v>
      </c>
      <c r="O17" s="15">
        <v>1</v>
      </c>
    </row>
    <row r="18" spans="11:15" ht="15.75" thickBot="1" x14ac:dyDescent="0.3">
      <c r="K18" s="111" t="s">
        <v>73</v>
      </c>
      <c r="L18" s="112">
        <v>44231</v>
      </c>
      <c r="M18" s="113" t="s">
        <v>136</v>
      </c>
      <c r="N18" s="113" t="s">
        <v>137</v>
      </c>
      <c r="O18" s="114">
        <v>1</v>
      </c>
    </row>
  </sheetData>
  <mergeCells count="2">
    <mergeCell ref="K4:O4"/>
    <mergeCell ref="K3:O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Vendas</vt:lpstr>
      <vt:lpstr>COCOS</vt:lpstr>
      <vt:lpstr>DESPESAS</vt:lpstr>
      <vt:lpstr>D.R.E</vt:lpstr>
      <vt:lpstr>VEÍCULO</vt:lpstr>
      <vt:lpstr>CARTÃO FATURA</vt:lpstr>
      <vt:lpstr>CONTA JANIO</vt:lpstr>
      <vt:lpstr>Planilha2</vt:lpstr>
      <vt:lpstr>'CARTÃO FATURA'!Area_de_impressao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icaro santos</dc:creator>
  <cp:lastModifiedBy>icaro santos</cp:lastModifiedBy>
  <cp:lastPrinted>2021-06-07T21:54:03Z</cp:lastPrinted>
  <dcterms:created xsi:type="dcterms:W3CDTF">2020-01-01T15:00:34Z</dcterms:created>
  <dcterms:modified xsi:type="dcterms:W3CDTF">2021-06-10T01:47:03Z</dcterms:modified>
</cp:coreProperties>
</file>