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aro\Documents\GitHub\DOCUMENTOS\Documents02\"/>
    </mc:Choice>
  </mc:AlternateContent>
  <xr:revisionPtr revIDLastSave="0" documentId="13_ncr:1_{1EF09EAD-DAFB-4865-9044-EA2AAD69590E}" xr6:coauthVersionLast="46" xr6:coauthVersionMax="46" xr10:uidLastSave="{00000000-0000-0000-0000-000000000000}"/>
  <bookViews>
    <workbookView xWindow="-120" yWindow="-120" windowWidth="20730" windowHeight="11160" firstSheet="1" activeTab="6" xr2:uid="{61DF6702-38E9-42C2-8B1B-4AE1C60A6214}"/>
  </bookViews>
  <sheets>
    <sheet name="Vendas" sheetId="1" r:id="rId1"/>
    <sheet name="VEÍCULO" sheetId="8" r:id="rId2"/>
    <sheet name="COCOS" sheetId="3" r:id="rId3"/>
    <sheet name="D.R.E" sheetId="2" r:id="rId4"/>
    <sheet name="DESPESAS" sheetId="4" r:id="rId5"/>
    <sheet name="CARTÃO FATURA" sheetId="10" r:id="rId6"/>
    <sheet name="DIVIDA JULIO" sheetId="11" r:id="rId7"/>
    <sheet name="CONTA JANIO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2" l="1"/>
  <c r="Q7" i="12"/>
  <c r="L8" i="12"/>
  <c r="L9" i="12" s="1"/>
  <c r="L10" i="12" s="1"/>
  <c r="L11" i="12" s="1"/>
  <c r="L12" i="12" s="1"/>
  <c r="L13" i="12" s="1"/>
  <c r="L14" i="12" s="1"/>
  <c r="L15" i="12" s="1"/>
  <c r="L16" i="12" s="1"/>
  <c r="L17" i="12" s="1"/>
  <c r="Q8" i="12"/>
  <c r="Q9" i="12" s="1"/>
  <c r="Q10" i="12" s="1"/>
  <c r="Q11" i="12" s="1"/>
  <c r="Q12" i="12" s="1"/>
  <c r="Q13" i="12" s="1"/>
  <c r="Q14" i="12" s="1"/>
  <c r="Q15" i="12" s="1"/>
  <c r="Q16" i="12" s="1"/>
  <c r="Q17" i="12" s="1"/>
  <c r="D18" i="12"/>
  <c r="E27" i="12"/>
  <c r="L32" i="12"/>
  <c r="L33" i="12"/>
  <c r="L35" i="12"/>
  <c r="L36" i="12" s="1"/>
  <c r="L37" i="12" s="1"/>
  <c r="L38" i="12" s="1"/>
  <c r="L39" i="12" s="1"/>
  <c r="L40" i="12" s="1"/>
  <c r="L41" i="12" s="1"/>
  <c r="L42" i="12" s="1"/>
  <c r="D43" i="12"/>
  <c r="G52" i="12" s="1"/>
  <c r="E52" i="12"/>
  <c r="E16" i="10"/>
  <c r="AH47" i="1" l="1"/>
  <c r="AH48" i="1"/>
  <c r="AH49" i="1"/>
  <c r="AH50" i="1"/>
  <c r="AH51" i="1"/>
  <c r="AH52" i="1"/>
  <c r="AH53" i="1"/>
  <c r="AH54" i="1"/>
  <c r="AH55" i="1"/>
  <c r="AH46" i="1"/>
  <c r="AH68" i="1"/>
  <c r="AH67" i="1"/>
  <c r="AH66" i="1"/>
  <c r="AH65" i="1"/>
  <c r="AH64" i="1"/>
  <c r="AH63" i="1"/>
  <c r="AH62" i="1"/>
  <c r="AH61" i="1"/>
  <c r="Q70" i="1" s="1"/>
  <c r="AI60" i="1"/>
  <c r="AH60" i="1"/>
  <c r="Q56" i="1" l="1"/>
  <c r="G33" i="3"/>
  <c r="AI28" i="1" l="1"/>
  <c r="AH41" i="1" l="1"/>
  <c r="AH33" i="1"/>
  <c r="AH34" i="1"/>
  <c r="AH35" i="1"/>
  <c r="AH36" i="1"/>
  <c r="AH37" i="1"/>
  <c r="AH38" i="1"/>
  <c r="AH39" i="1"/>
  <c r="AH40" i="1"/>
  <c r="AH32" i="1"/>
  <c r="AH19" i="1" l="1"/>
  <c r="AH20" i="1"/>
  <c r="AH21" i="1"/>
  <c r="AH18" i="1"/>
  <c r="AI32" i="1" l="1"/>
  <c r="AI33" i="1"/>
  <c r="AI34" i="1"/>
  <c r="AI35" i="1"/>
  <c r="AI36" i="1"/>
  <c r="AI37" i="1"/>
  <c r="AI38" i="1"/>
  <c r="AI39" i="1"/>
  <c r="AI40" i="1"/>
  <c r="AI41" i="1"/>
  <c r="Q42" i="1"/>
  <c r="AF42" i="1"/>
  <c r="AI46" i="1"/>
  <c r="AI47" i="1"/>
  <c r="AI48" i="1"/>
  <c r="AI49" i="1"/>
  <c r="AI50" i="1"/>
  <c r="AI51" i="1"/>
  <c r="AI52" i="1"/>
  <c r="AI53" i="1"/>
  <c r="AI54" i="1"/>
  <c r="AI55" i="1"/>
  <c r="AI61" i="1"/>
  <c r="AI62" i="1"/>
  <c r="AI63" i="1"/>
  <c r="AI64" i="1"/>
  <c r="AI65" i="1"/>
  <c r="AI66" i="1"/>
  <c r="AI67" i="1"/>
  <c r="AI68" i="1"/>
  <c r="AI69" i="1"/>
  <c r="AF70" i="1"/>
  <c r="Y3" i="2"/>
  <c r="Z21" i="2" s="1"/>
  <c r="AH3" i="2"/>
  <c r="AI21" i="2" s="1"/>
  <c r="Y6" i="2"/>
  <c r="Z22" i="2" s="1"/>
  <c r="AH6" i="2"/>
  <c r="AI22" i="2" s="1"/>
  <c r="Z23" i="2"/>
  <c r="AI23" i="2"/>
  <c r="Z24" i="2"/>
  <c r="AI24" i="2"/>
  <c r="Y27" i="2"/>
  <c r="AH27" i="2"/>
  <c r="G42" i="3"/>
  <c r="G54" i="3"/>
  <c r="G53" i="3"/>
  <c r="G52" i="3"/>
  <c r="G51" i="3"/>
  <c r="G50" i="3"/>
  <c r="G49" i="3"/>
  <c r="G48" i="3"/>
  <c r="G47" i="3"/>
  <c r="G46" i="3"/>
  <c r="G45" i="3"/>
  <c r="G44" i="3"/>
  <c r="G43" i="3"/>
  <c r="G41" i="3"/>
  <c r="G32" i="3"/>
  <c r="G31" i="3"/>
  <c r="G30" i="3"/>
  <c r="G29" i="3"/>
  <c r="G28" i="3"/>
  <c r="G27" i="3"/>
  <c r="G26" i="3"/>
  <c r="AH26" i="2" l="1"/>
  <c r="AI70" i="1"/>
  <c r="G55" i="3"/>
  <c r="AI42" i="1"/>
  <c r="Y26" i="2"/>
  <c r="AI56" i="1"/>
  <c r="AF56" i="1"/>
  <c r="G11" i="2" l="1"/>
  <c r="G5" i="2"/>
  <c r="Q23" i="2"/>
  <c r="Q24" i="2"/>
  <c r="P27" i="2"/>
  <c r="G24" i="3" l="1"/>
  <c r="G25" i="3"/>
  <c r="G23" i="3"/>
  <c r="G36" i="3" s="1"/>
  <c r="G22" i="3"/>
  <c r="G27" i="2"/>
  <c r="AH5" i="1" l="1"/>
  <c r="AJ4" i="1" l="1"/>
  <c r="AJ5" i="1"/>
  <c r="AK5" i="1"/>
  <c r="AJ6" i="1"/>
  <c r="AJ7" i="1"/>
  <c r="AJ8" i="1"/>
  <c r="AJ9" i="1"/>
  <c r="AJ10" i="1"/>
  <c r="AJ11" i="1"/>
  <c r="AJ12" i="1"/>
  <c r="AJ13" i="1"/>
  <c r="AJ3" i="1"/>
  <c r="G6" i="3" l="1"/>
  <c r="G5" i="3" l="1"/>
  <c r="G7" i="3"/>
  <c r="G8" i="3"/>
  <c r="G9" i="3"/>
  <c r="G10" i="3"/>
  <c r="G11" i="3"/>
  <c r="G12" i="3"/>
  <c r="G13" i="3"/>
  <c r="G14" i="3"/>
  <c r="G15" i="3"/>
  <c r="G16" i="3"/>
  <c r="G4" i="3"/>
  <c r="G3" i="3"/>
  <c r="G17" i="3" l="1"/>
  <c r="AH4" i="1"/>
  <c r="AK4" i="1" s="1"/>
  <c r="Q21" i="2" l="1"/>
  <c r="H23" i="2"/>
  <c r="E74" i="3"/>
  <c r="G75" i="3"/>
  <c r="E93" i="3"/>
  <c r="G94" i="3"/>
  <c r="E112" i="3"/>
  <c r="G113" i="3"/>
  <c r="E36" i="3"/>
  <c r="E55" i="3"/>
  <c r="E17" i="3"/>
  <c r="G6" i="2"/>
  <c r="H22" i="2" s="1"/>
  <c r="AH6" i="1"/>
  <c r="AK6" i="1" s="1"/>
  <c r="AH7" i="1"/>
  <c r="AK7" i="1" s="1"/>
  <c r="AH8" i="1"/>
  <c r="AK8" i="1" s="1"/>
  <c r="AH9" i="1"/>
  <c r="AK9" i="1" s="1"/>
  <c r="AH10" i="1"/>
  <c r="AK10" i="1" s="1"/>
  <c r="AH11" i="1"/>
  <c r="AK11" i="1" s="1"/>
  <c r="AH12" i="1"/>
  <c r="AH3" i="1"/>
  <c r="AK3" i="1" s="1"/>
  <c r="AK13" i="1" l="1"/>
  <c r="AF13" i="1"/>
  <c r="Q13" i="1"/>
  <c r="G3" i="2" s="1"/>
  <c r="H21" i="2" l="1"/>
  <c r="G26" i="2" s="1"/>
  <c r="P6" i="2"/>
  <c r="Q22" i="2" s="1"/>
  <c r="P26" i="2" s="1"/>
  <c r="AH22" i="1"/>
  <c r="AH25" i="1"/>
  <c r="AH26" i="1"/>
  <c r="AH23" i="1"/>
  <c r="AH24" i="1"/>
  <c r="AH27" i="1"/>
  <c r="Q28" i="1" l="1"/>
  <c r="AF28" i="1"/>
</calcChain>
</file>

<file path=xl/sharedStrings.xml><?xml version="1.0" encoding="utf-8"?>
<sst xmlns="http://schemas.openxmlformats.org/spreadsheetml/2006/main" count="486" uniqueCount="168">
  <si>
    <t>Restaurante</t>
  </si>
  <si>
    <t>TOTAL</t>
  </si>
  <si>
    <t>Total</t>
  </si>
  <si>
    <t>BELLA NAPOLI</t>
  </si>
  <si>
    <t>PIZZA DA CHAPADA</t>
  </si>
  <si>
    <t>SOHO PASEO</t>
  </si>
  <si>
    <t>CATIGURIA</t>
  </si>
  <si>
    <t>SOHO MARINA</t>
  </si>
  <si>
    <t>NATSON</t>
  </si>
  <si>
    <t>SHIRO</t>
  </si>
  <si>
    <t>MARINA MIX</t>
  </si>
  <si>
    <t>OUTROS</t>
  </si>
  <si>
    <t>RELATÓRIO DE VENDAS</t>
  </si>
  <si>
    <t>MÊS: JANEIRO</t>
  </si>
  <si>
    <t>MÊS: FEVEREIRO</t>
  </si>
  <si>
    <t>MÊS: ABRIL</t>
  </si>
  <si>
    <t>MÊS: MAIO</t>
  </si>
  <si>
    <t>MÊS: JUNHO</t>
  </si>
  <si>
    <t>VENDAS</t>
  </si>
  <si>
    <t>RECEITAS</t>
  </si>
  <si>
    <t>D.R.E</t>
  </si>
  <si>
    <t>DATA</t>
  </si>
  <si>
    <t>QT.</t>
  </si>
  <si>
    <t>PREÇO UNIT.</t>
  </si>
  <si>
    <t>ESTOQUE MATERIA PRIMA</t>
  </si>
  <si>
    <t>DESPESA</t>
  </si>
  <si>
    <t>ITEN</t>
  </si>
  <si>
    <t>Nº</t>
  </si>
  <si>
    <t>PREÇO</t>
  </si>
  <si>
    <t>FORMA</t>
  </si>
  <si>
    <t>DESPESAS</t>
  </si>
  <si>
    <t>JANEIRO</t>
  </si>
  <si>
    <t>CONTA</t>
  </si>
  <si>
    <t>OBS:</t>
  </si>
  <si>
    <t>FEVEREIRO</t>
  </si>
  <si>
    <t>MARÇO</t>
  </si>
  <si>
    <t>ABRIL</t>
  </si>
  <si>
    <t>COMBUSTIVEL</t>
  </si>
  <si>
    <t>MATERIA PRIMA</t>
  </si>
  <si>
    <t>ESTOQUE</t>
  </si>
  <si>
    <t>SALARIO</t>
  </si>
  <si>
    <t>P.L</t>
  </si>
  <si>
    <t>MANUTENÇÃO</t>
  </si>
  <si>
    <t>INVESTIMENTO</t>
  </si>
  <si>
    <t>AÇÕES</t>
  </si>
  <si>
    <t>FUNDO DE INVESTIMENTO</t>
  </si>
  <si>
    <t>RESERVA DE CAPITAL</t>
  </si>
  <si>
    <t>CAIXA</t>
  </si>
  <si>
    <t>SALDO</t>
  </si>
  <si>
    <t>RESUMO</t>
  </si>
  <si>
    <t>LUCRO LÍQUIDO</t>
  </si>
  <si>
    <t>LUCRO BRUTO</t>
  </si>
  <si>
    <t>MÊS:  JANEIRO</t>
  </si>
  <si>
    <t>DESPESAS/CUSTOS</t>
  </si>
  <si>
    <t>TOTAL VALOR</t>
  </si>
  <si>
    <t>Bota pvc</t>
  </si>
  <si>
    <t>Dinheiro</t>
  </si>
  <si>
    <t>CLORO</t>
  </si>
  <si>
    <t>VIDRO CORSA CLASSIC</t>
  </si>
  <si>
    <t>DINHEIRO</t>
  </si>
  <si>
    <t>COMBUSTÍVEL</t>
  </si>
  <si>
    <t>-</t>
  </si>
  <si>
    <t>CARTÃO</t>
  </si>
  <si>
    <t>R$</t>
  </si>
  <si>
    <t>Mês: Março</t>
  </si>
  <si>
    <t>MÊS:  FEVEREIRO</t>
  </si>
  <si>
    <t>SEGURO VEÍCULO</t>
  </si>
  <si>
    <t>MÊS:  MARÇO</t>
  </si>
  <si>
    <t>MÊS: MARÇO</t>
  </si>
  <si>
    <t>[</t>
  </si>
  <si>
    <t>POLIA</t>
  </si>
  <si>
    <t>CORREIA DENTADA</t>
  </si>
  <si>
    <t>CABO DE MARCHA</t>
  </si>
  <si>
    <t>EMBREAGEM</t>
  </si>
  <si>
    <t>DESCARGA</t>
  </si>
  <si>
    <t>ROLAMENTO</t>
  </si>
  <si>
    <t>LAMPADAS</t>
  </si>
  <si>
    <t>BATERIA</t>
  </si>
  <si>
    <t>CONSERTO MODULO  DE INJEÇÃO</t>
  </si>
  <si>
    <t>AMORTECEDORES TRASEIROS</t>
  </si>
  <si>
    <t>VEICULO - CORSA CLASSIC 2009/2010</t>
  </si>
  <si>
    <t>OLEO DE DIREÇÃO</t>
  </si>
  <si>
    <t>PASTILHAS DE FREIO</t>
  </si>
  <si>
    <t>OLEO/FILTRO</t>
  </si>
  <si>
    <t>FILTRO DE AR</t>
  </si>
  <si>
    <t>TAMPA DO MOTOR</t>
  </si>
  <si>
    <t>TAMPA DA AGUA</t>
  </si>
  <si>
    <t xml:space="preserve">A FAZER </t>
  </si>
  <si>
    <t>POLIA TENSORA</t>
  </si>
  <si>
    <t>ENGRENAGEM</t>
  </si>
  <si>
    <t>TROCA DE SUSPENSÃO DIANTEIRA</t>
  </si>
  <si>
    <t>FILTRO DE COMBUSTÍVEL</t>
  </si>
  <si>
    <t>REVISÃO</t>
  </si>
  <si>
    <t>MÊS: DEZEMBRO</t>
  </si>
  <si>
    <t>VALOR</t>
  </si>
  <si>
    <t xml:space="preserve">RELATÓRIO FATURA </t>
  </si>
  <si>
    <t>PARCELAS</t>
  </si>
  <si>
    <t>NOME</t>
  </si>
  <si>
    <t>02 DE 04</t>
  </si>
  <si>
    <t>COLOMBO</t>
  </si>
  <si>
    <t>ROTULA</t>
  </si>
  <si>
    <t>BELA VISTA SH 131</t>
  </si>
  <si>
    <t>C&amp;A SVV 467</t>
  </si>
  <si>
    <t>DISANTINNI</t>
  </si>
  <si>
    <t>LOGIN INFORMATICA</t>
  </si>
  <si>
    <t>PAYGO PNEUMAX</t>
  </si>
  <si>
    <t>MERCADO PAGO ELIAS</t>
  </si>
  <si>
    <t>REF: MAIO - 2021</t>
  </si>
  <si>
    <t>03 DE 04</t>
  </si>
  <si>
    <t>03 DE 03</t>
  </si>
  <si>
    <t xml:space="preserve">03 DE 03 </t>
  </si>
  <si>
    <t>06 DE 10</t>
  </si>
  <si>
    <t>D2K</t>
  </si>
  <si>
    <t>SOHO P</t>
  </si>
  <si>
    <t>SOHO M</t>
  </si>
  <si>
    <t>BELLA</t>
  </si>
  <si>
    <t>DEVO JULIO</t>
  </si>
  <si>
    <t>01 DE 10</t>
  </si>
  <si>
    <t>CONCRETIZE</t>
  </si>
  <si>
    <t>01 DE 01</t>
  </si>
  <si>
    <t>POSTO CANGAÇO</t>
  </si>
  <si>
    <t>AUTO PEÇA ELETRICA</t>
  </si>
  <si>
    <t>DOIS IRMÃOS</t>
  </si>
  <si>
    <t>07 DE 10</t>
  </si>
  <si>
    <t>LAS ELETRO</t>
  </si>
  <si>
    <t>TOTAL EM ABERTO</t>
  </si>
  <si>
    <t>TOTAL MAIO</t>
  </si>
  <si>
    <t>02 DE 12</t>
  </si>
  <si>
    <t>PG* AUTONOMO</t>
  </si>
  <si>
    <t>06 DE 07</t>
  </si>
  <si>
    <t>LOJAS AMERICANAS</t>
  </si>
  <si>
    <t>DISK GELA</t>
  </si>
  <si>
    <t>07 DE 08</t>
  </si>
  <si>
    <t xml:space="preserve">PAGAMENTO  </t>
  </si>
  <si>
    <t>PAGAMENTO CARTÃO</t>
  </si>
  <si>
    <t>06 DE 08</t>
  </si>
  <si>
    <t>GILVADO BARBOSA</t>
  </si>
  <si>
    <t>SALDO INICIAL DO MÊS</t>
  </si>
  <si>
    <t>VALOR TOTAL</t>
  </si>
  <si>
    <t xml:space="preserve">DATA </t>
  </si>
  <si>
    <t>ITEM</t>
  </si>
  <si>
    <t xml:space="preserve">CARTÃO </t>
  </si>
  <si>
    <t>REF: MÊS MAIO</t>
  </si>
  <si>
    <t>CONTA BANCÁRIA ICARO</t>
  </si>
  <si>
    <t>REF: MÊS MARÇO</t>
  </si>
  <si>
    <t>CONTA BANCÁRIA JÂNIO</t>
  </si>
  <si>
    <t>0 DE 10</t>
  </si>
  <si>
    <t>0 DE 01</t>
  </si>
  <si>
    <t>1 DE 04</t>
  </si>
  <si>
    <t>7 DE 10</t>
  </si>
  <si>
    <t>PAGAMENTO JANIO</t>
  </si>
  <si>
    <t>PAGAMENTO ÍCARO</t>
  </si>
  <si>
    <t>RECEBIDO BELLA NAPOLI</t>
  </si>
  <si>
    <t>DEPOSITO DINHEIRO</t>
  </si>
  <si>
    <t>RECEBIDO SOHO MARINA</t>
  </si>
  <si>
    <t>RECEBIDO NATSON</t>
  </si>
  <si>
    <t>TAXA LIMITE UTILIZADO</t>
  </si>
  <si>
    <t>2 DE 12</t>
  </si>
  <si>
    <t>PAGAMENTO SEGURO</t>
  </si>
  <si>
    <t>CARTÃO DE CREDITO</t>
  </si>
  <si>
    <t>PAGAMENTO CONTA</t>
  </si>
  <si>
    <t>5 DE 07</t>
  </si>
  <si>
    <t>TAXA EXTRATO</t>
  </si>
  <si>
    <t>6 DE 10</t>
  </si>
  <si>
    <t>TARIFA</t>
  </si>
  <si>
    <t>6 DE 08</t>
  </si>
  <si>
    <t>RECEBIDO SOHO PASEO</t>
  </si>
  <si>
    <t>5 DE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</si>
</sst>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0" fillId="0" borderId="1" xfId="0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0" fillId="0" borderId="30" xfId="0" applyBorder="1"/>
    <xf numFmtId="0" fontId="0" fillId="0" borderId="32" xfId="0" applyBorder="1" applyAlignment="1">
      <alignment horizontal="center" vertical="center"/>
    </xf>
    <xf numFmtId="0" fontId="0" fillId="0" borderId="33" xfId="0" applyBorder="1"/>
    <xf numFmtId="44" fontId="0" fillId="0" borderId="20" xfId="0" applyNumberFormat="1" applyBorder="1" applyAlignment="1">
      <alignment horizontal="center" vertical="center"/>
    </xf>
    <xf numFmtId="44" fontId="0" fillId="0" borderId="21" xfId="0" applyNumberFormat="1" applyBorder="1" applyAlignment="1">
      <alignment horizontal="center" vertical="center"/>
    </xf>
    <xf numFmtId="44" fontId="0" fillId="0" borderId="22" xfId="0" applyNumberFormat="1" applyBorder="1" applyAlignment="1">
      <alignment horizontal="center" vertical="center"/>
    </xf>
    <xf numFmtId="44" fontId="0" fillId="0" borderId="23" xfId="0" applyNumberFormat="1" applyBorder="1" applyAlignment="1">
      <alignment horizontal="center" vertical="center"/>
    </xf>
    <xf numFmtId="44" fontId="0" fillId="0" borderId="24" xfId="0" applyNumberFormat="1" applyBorder="1" applyAlignment="1">
      <alignment horizontal="center" vertical="center"/>
    </xf>
    <xf numFmtId="44" fontId="0" fillId="0" borderId="2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4" fontId="0" fillId="0" borderId="0" xfId="0" applyNumberFormat="1"/>
    <xf numFmtId="44" fontId="3" fillId="2" borderId="31" xfId="0" applyNumberFormat="1" applyFont="1" applyFill="1" applyBorder="1" applyAlignment="1">
      <alignment horizontal="center" vertical="center"/>
    </xf>
    <xf numFmtId="44" fontId="0" fillId="0" borderId="8" xfId="0" applyNumberFormat="1" applyBorder="1"/>
    <xf numFmtId="44" fontId="2" fillId="0" borderId="1" xfId="0" applyNumberFormat="1" applyFont="1" applyBorder="1" applyAlignment="1">
      <alignment horizontal="center" vertical="center"/>
    </xf>
    <xf numFmtId="44" fontId="0" fillId="0" borderId="1" xfId="0" applyNumberFormat="1" applyBorder="1"/>
    <xf numFmtId="44" fontId="0" fillId="0" borderId="13" xfId="0" applyNumberFormat="1" applyBorder="1"/>
    <xf numFmtId="0" fontId="1" fillId="4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44" fontId="1" fillId="2" borderId="2" xfId="0" applyNumberFormat="1" applyFont="1" applyFill="1" applyBorder="1" applyAlignment="1">
      <alignment horizontal="center"/>
    </xf>
    <xf numFmtId="44" fontId="1" fillId="4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center"/>
    </xf>
    <xf numFmtId="44" fontId="0" fillId="0" borderId="24" xfId="0" applyNumberFormat="1" applyBorder="1"/>
    <xf numFmtId="44" fontId="0" fillId="0" borderId="25" xfId="0" applyNumberFormat="1" applyBorder="1"/>
    <xf numFmtId="16" fontId="0" fillId="0" borderId="26" xfId="0" applyNumberFormat="1" applyBorder="1" applyAlignment="1">
      <alignment horizontal="center" vertical="center"/>
    </xf>
    <xf numFmtId="16" fontId="0" fillId="0" borderId="27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/>
    <xf numFmtId="1" fontId="0" fillId="0" borderId="8" xfId="0" applyNumberFormat="1" applyBorder="1"/>
    <xf numFmtId="1" fontId="0" fillId="0" borderId="1" xfId="0" applyNumberFormat="1" applyBorder="1"/>
    <xf numFmtId="1" fontId="0" fillId="0" borderId="30" xfId="0" applyNumberFormat="1" applyBorder="1"/>
    <xf numFmtId="44" fontId="0" fillId="0" borderId="21" xfId="0" applyNumberFormat="1" applyBorder="1"/>
    <xf numFmtId="1" fontId="0" fillId="0" borderId="34" xfId="0" applyNumberFormat="1" applyBorder="1"/>
    <xf numFmtId="1" fontId="0" fillId="0" borderId="35" xfId="0" applyNumberFormat="1" applyBorder="1"/>
    <xf numFmtId="1" fontId="0" fillId="0" borderId="36" xfId="0" applyNumberFormat="1" applyBorder="1"/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44" fontId="2" fillId="0" borderId="23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0" fillId="0" borderId="42" xfId="0" applyBorder="1"/>
    <xf numFmtId="0" fontId="0" fillId="0" borderId="40" xfId="0" applyBorder="1"/>
    <xf numFmtId="0" fontId="0" fillId="0" borderId="41" xfId="0" applyBorder="1"/>
    <xf numFmtId="17" fontId="3" fillId="2" borderId="2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4" fontId="0" fillId="0" borderId="15" xfId="0" applyNumberFormat="1" applyBorder="1" applyAlignment="1">
      <alignment horizontal="center" vertical="center"/>
    </xf>
    <xf numFmtId="44" fontId="0" fillId="0" borderId="16" xfId="0" applyNumberFormat="1" applyBorder="1" applyAlignment="1">
      <alignment horizontal="center" vertical="center"/>
    </xf>
    <xf numFmtId="44" fontId="0" fillId="0" borderId="17" xfId="0" applyNumberForma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44" xfId="0" applyFont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" fontId="3" fillId="0" borderId="39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44" fontId="0" fillId="0" borderId="15" xfId="0" applyNumberFormat="1" applyBorder="1" applyAlignment="1">
      <alignment horizontal="center"/>
    </xf>
    <xf numFmtId="44" fontId="0" fillId="0" borderId="16" xfId="0" applyNumberFormat="1" applyBorder="1" applyAlignment="1">
      <alignment horizontal="center"/>
    </xf>
    <xf numFmtId="44" fontId="0" fillId="0" borderId="17" xfId="0" applyNumberFormat="1" applyBorder="1" applyAlignment="1">
      <alignment horizontal="center"/>
    </xf>
    <xf numFmtId="44" fontId="3" fillId="0" borderId="15" xfId="0" applyNumberFormat="1" applyFont="1" applyBorder="1" applyAlignment="1">
      <alignment horizontal="center"/>
    </xf>
    <xf numFmtId="44" fontId="3" fillId="0" borderId="16" xfId="0" applyNumberFormat="1" applyFont="1" applyBorder="1" applyAlignment="1">
      <alignment horizontal="center"/>
    </xf>
    <xf numFmtId="44" fontId="3" fillId="0" borderId="17" xfId="0" applyNumberFormat="1" applyFont="1" applyBorder="1" applyAlignment="1">
      <alignment horizontal="center"/>
    </xf>
    <xf numFmtId="0" fontId="3" fillId="9" borderId="15" xfId="0" applyFont="1" applyFill="1" applyBorder="1" applyAlignment="1">
      <alignment horizontal="left"/>
    </xf>
    <xf numFmtId="0" fontId="3" fillId="9" borderId="16" xfId="0" applyFont="1" applyFill="1" applyBorder="1" applyAlignment="1">
      <alignment horizontal="left"/>
    </xf>
    <xf numFmtId="0" fontId="3" fillId="9" borderId="17" xfId="0" applyFont="1" applyFill="1" applyBorder="1" applyAlignment="1">
      <alignment horizontal="left"/>
    </xf>
    <xf numFmtId="44" fontId="3" fillId="9" borderId="15" xfId="0" applyNumberFormat="1" applyFont="1" applyFill="1" applyBorder="1" applyAlignment="1">
      <alignment horizontal="center"/>
    </xf>
    <xf numFmtId="44" fontId="3" fillId="9" borderId="17" xfId="0" applyNumberFormat="1" applyFont="1" applyFill="1" applyBorder="1" applyAlignment="1">
      <alignment horizontal="center"/>
    </xf>
    <xf numFmtId="0" fontId="3" fillId="7" borderId="15" xfId="0" applyFont="1" applyFill="1" applyBorder="1" applyAlignment="1">
      <alignment horizontal="left"/>
    </xf>
    <xf numFmtId="0" fontId="3" fillId="7" borderId="16" xfId="0" applyFont="1" applyFill="1" applyBorder="1" applyAlignment="1">
      <alignment horizontal="left"/>
    </xf>
    <xf numFmtId="0" fontId="3" fillId="7" borderId="17" xfId="0" applyFont="1" applyFill="1" applyBorder="1" applyAlignment="1">
      <alignment horizontal="left"/>
    </xf>
    <xf numFmtId="44" fontId="3" fillId="7" borderId="15" xfId="0" applyNumberFormat="1" applyFont="1" applyFill="1" applyBorder="1" applyAlignment="1">
      <alignment horizontal="center"/>
    </xf>
    <xf numFmtId="44" fontId="3" fillId="7" borderId="17" xfId="0" applyNumberFormat="1" applyFont="1" applyFill="1" applyBorder="1" applyAlignment="1">
      <alignment horizontal="center"/>
    </xf>
    <xf numFmtId="0" fontId="3" fillId="8" borderId="15" xfId="0" applyFont="1" applyFill="1" applyBorder="1" applyAlignment="1">
      <alignment horizontal="left"/>
    </xf>
    <xf numFmtId="0" fontId="3" fillId="8" borderId="16" xfId="0" applyFont="1" applyFill="1" applyBorder="1" applyAlignment="1">
      <alignment horizontal="left"/>
    </xf>
    <xf numFmtId="0" fontId="3" fillId="8" borderId="17" xfId="0" applyFont="1" applyFill="1" applyBorder="1" applyAlignment="1">
      <alignment horizontal="left"/>
    </xf>
    <xf numFmtId="44" fontId="3" fillId="8" borderId="15" xfId="0" applyNumberFormat="1" applyFont="1" applyFill="1" applyBorder="1" applyAlignment="1">
      <alignment horizontal="center"/>
    </xf>
    <xf numFmtId="44" fontId="3" fillId="8" borderId="17" xfId="0" applyNumberFormat="1" applyFont="1" applyFill="1" applyBorder="1" applyAlignment="1">
      <alignment horizontal="center"/>
    </xf>
    <xf numFmtId="0" fontId="3" fillId="6" borderId="15" xfId="0" applyFont="1" applyFill="1" applyBorder="1" applyAlignment="1">
      <alignment horizontal="left"/>
    </xf>
    <xf numFmtId="0" fontId="3" fillId="6" borderId="16" xfId="0" applyFont="1" applyFill="1" applyBorder="1" applyAlignment="1">
      <alignment horizontal="left"/>
    </xf>
    <xf numFmtId="0" fontId="3" fillId="6" borderId="17" xfId="0" applyFont="1" applyFill="1" applyBorder="1" applyAlignment="1">
      <alignment horizontal="left"/>
    </xf>
    <xf numFmtId="44" fontId="3" fillId="6" borderId="15" xfId="0" applyNumberFormat="1" applyFont="1" applyFill="1" applyBorder="1" applyAlignment="1">
      <alignment horizontal="center"/>
    </xf>
    <xf numFmtId="44" fontId="3" fillId="6" borderId="17" xfId="0" applyNumberFormat="1" applyFont="1" applyFill="1" applyBorder="1" applyAlignment="1">
      <alignment horizontal="center"/>
    </xf>
    <xf numFmtId="0" fontId="3" fillId="0" borderId="15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" fontId="0" fillId="0" borderId="24" xfId="0" applyNumberFormat="1" applyBorder="1" applyAlignment="1">
      <alignment horizontal="center" vertical="center"/>
    </xf>
    <xf numFmtId="44" fontId="0" fillId="0" borderId="24" xfId="0" applyNumberFormat="1" applyBorder="1" applyAlignment="1">
      <alignment horizontal="right"/>
    </xf>
    <xf numFmtId="16" fontId="0" fillId="0" borderId="46" xfId="0" applyNumberFormat="1" applyBorder="1" applyAlignment="1">
      <alignment horizontal="center" vertical="center"/>
    </xf>
    <xf numFmtId="44" fontId="0" fillId="0" borderId="37" xfId="0" applyNumberFormat="1" applyBorder="1"/>
    <xf numFmtId="0" fontId="0" fillId="0" borderId="50" xfId="0" applyBorder="1" applyAlignment="1">
      <alignment horizontal="center" vertical="center"/>
    </xf>
    <xf numFmtId="16" fontId="0" fillId="0" borderId="28" xfId="0" applyNumberFormat="1" applyBorder="1" applyAlignment="1">
      <alignment horizontal="center" vertical="center"/>
    </xf>
    <xf numFmtId="44" fontId="0" fillId="0" borderId="25" xfId="0" applyNumberFormat="1" applyBorder="1" applyAlignment="1">
      <alignment horizontal="left"/>
    </xf>
    <xf numFmtId="0" fontId="1" fillId="0" borderId="51" xfId="0" applyFont="1" applyBorder="1"/>
    <xf numFmtId="44" fontId="1" fillId="0" borderId="2" xfId="0" applyNumberFormat="1" applyFont="1" applyBorder="1"/>
    <xf numFmtId="0" fontId="1" fillId="10" borderId="6" xfId="0" applyFont="1" applyFill="1" applyBorder="1" applyAlignment="1">
      <alignment horizontal="center"/>
    </xf>
    <xf numFmtId="16" fontId="0" fillId="0" borderId="48" xfId="0" applyNumberFormat="1" applyBorder="1" applyAlignment="1">
      <alignment horizontal="center" vertical="center"/>
    </xf>
    <xf numFmtId="44" fontId="0" fillId="0" borderId="48" xfId="0" applyNumberFormat="1" applyBorder="1" applyAlignment="1">
      <alignment horizontal="right"/>
    </xf>
    <xf numFmtId="0" fontId="0" fillId="0" borderId="48" xfId="0" applyBorder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164" fontId="1" fillId="0" borderId="2" xfId="0" applyNumberFormat="1" applyFont="1" applyBorder="1"/>
    <xf numFmtId="0" fontId="1" fillId="0" borderId="2" xfId="0" applyFont="1" applyBorder="1"/>
    <xf numFmtId="164" fontId="1" fillId="0" borderId="49" xfId="0" applyNumberFormat="1" applyFont="1" applyBorder="1"/>
    <xf numFmtId="0" fontId="1" fillId="0" borderId="52" xfId="0" applyFont="1" applyBorder="1"/>
    <xf numFmtId="0" fontId="1" fillId="0" borderId="15" xfId="0" applyFont="1" applyBorder="1"/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0" borderId="44" xfId="0" applyBorder="1" applyAlignment="1">
      <alignment horizontal="center"/>
    </xf>
    <xf numFmtId="44" fontId="1" fillId="0" borderId="14" xfId="0" applyNumberFormat="1" applyFont="1" applyBorder="1"/>
    <xf numFmtId="44" fontId="1" fillId="0" borderId="55" xfId="0" applyNumberFormat="1" applyFont="1" applyBorder="1" applyAlignment="1">
      <alignment horizontal="center"/>
    </xf>
    <xf numFmtId="44" fontId="1" fillId="0" borderId="51" xfId="0" applyNumberFormat="1" applyFont="1" applyBorder="1" applyAlignment="1">
      <alignment horizontal="center"/>
    </xf>
    <xf numFmtId="0" fontId="0" fillId="0" borderId="25" xfId="0" applyBorder="1"/>
    <xf numFmtId="0" fontId="0" fillId="0" borderId="24" xfId="0" applyBorder="1"/>
    <xf numFmtId="44" fontId="0" fillId="0" borderId="20" xfId="0" applyNumberFormat="1" applyBorder="1"/>
    <xf numFmtId="0" fontId="0" fillId="0" borderId="14" xfId="0" applyBorder="1" applyAlignment="1">
      <alignment horizontal="center"/>
    </xf>
    <xf numFmtId="44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44" fontId="1" fillId="0" borderId="2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32" xfId="0" applyNumberFormat="1" applyBorder="1" applyAlignment="1">
      <alignment horizontal="center"/>
    </xf>
    <xf numFmtId="44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6" xfId="0" applyBorder="1" applyAlignment="1">
      <alignment horizontal="center"/>
    </xf>
    <xf numFmtId="44" fontId="0" fillId="0" borderId="11" xfId="0" applyNumberFormat="1" applyBorder="1" applyAlignment="1">
      <alignment horizontal="center"/>
    </xf>
    <xf numFmtId="0" fontId="0" fillId="0" borderId="57" xfId="0" applyBorder="1" applyAlignment="1">
      <alignment horizontal="center"/>
    </xf>
    <xf numFmtId="14" fontId="0" fillId="0" borderId="57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14" fontId="0" fillId="0" borderId="5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34AD-F093-4927-AEDE-EAF2BA48FDFA}">
  <dimension ref="B1:AK70"/>
  <sheetViews>
    <sheetView topLeftCell="B40" zoomScale="80" zoomScaleNormal="80" workbookViewId="0">
      <selection activeCell="AF49" sqref="AF49"/>
    </sheetView>
  </sheetViews>
  <sheetFormatPr defaultRowHeight="15" x14ac:dyDescent="0.25"/>
  <cols>
    <col min="2" max="2" width="20.7109375" customWidth="1"/>
    <col min="3" max="33" width="4.28515625" customWidth="1"/>
    <col min="34" max="34" width="13.7109375" bestFit="1" customWidth="1"/>
    <col min="35" max="35" width="15.28515625" bestFit="1" customWidth="1"/>
    <col min="36" max="36" width="18.85546875" customWidth="1"/>
    <col min="37" max="37" width="17.42578125" customWidth="1"/>
  </cols>
  <sheetData>
    <row r="1" spans="2:37" ht="16.5" thickBot="1" x14ac:dyDescent="0.3">
      <c r="B1" s="92" t="s">
        <v>12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4"/>
      <c r="W1" s="95" t="s">
        <v>13</v>
      </c>
      <c r="X1" s="96"/>
      <c r="Y1" s="96"/>
      <c r="Z1" s="96"/>
      <c r="AA1" s="96"/>
      <c r="AB1" s="96"/>
      <c r="AC1" s="96"/>
      <c r="AD1" s="96"/>
      <c r="AE1" s="96"/>
      <c r="AF1" s="96"/>
      <c r="AG1" s="96"/>
      <c r="AH1" s="109"/>
    </row>
    <row r="2" spans="2:37" ht="16.5" thickBot="1" x14ac:dyDescent="0.3">
      <c r="B2" s="2" t="s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4">
        <v>31</v>
      </c>
      <c r="AH2" s="5" t="s">
        <v>2</v>
      </c>
    </row>
    <row r="3" spans="2:37" ht="15.75" thickBot="1" x14ac:dyDescent="0.3">
      <c r="B3" s="6" t="s">
        <v>3</v>
      </c>
      <c r="C3" s="7"/>
      <c r="D3" s="7">
        <v>1</v>
      </c>
      <c r="E3" s="7">
        <v>1</v>
      </c>
      <c r="F3" s="7">
        <v>3</v>
      </c>
      <c r="G3" s="7"/>
      <c r="H3" s="7"/>
      <c r="I3" s="7">
        <v>3</v>
      </c>
      <c r="J3" s="7">
        <v>1</v>
      </c>
      <c r="K3" s="7"/>
      <c r="L3" s="7">
        <v>3</v>
      </c>
      <c r="M3" s="7">
        <v>3</v>
      </c>
      <c r="N3" s="7"/>
      <c r="O3" s="7"/>
      <c r="P3" s="7">
        <v>1</v>
      </c>
      <c r="Q3" s="7"/>
      <c r="R3" s="7">
        <v>1</v>
      </c>
      <c r="S3" s="7">
        <v>2</v>
      </c>
      <c r="T3" s="7">
        <v>3</v>
      </c>
      <c r="U3" s="7"/>
      <c r="V3" s="7"/>
      <c r="W3" s="7">
        <v>1</v>
      </c>
      <c r="X3" s="7"/>
      <c r="Y3" s="7">
        <v>1</v>
      </c>
      <c r="Z3" s="7">
        <v>1</v>
      </c>
      <c r="AA3" s="7">
        <v>3</v>
      </c>
      <c r="AB3" s="7"/>
      <c r="AC3" s="7"/>
      <c r="AD3" s="7"/>
      <c r="AE3" s="7">
        <v>1</v>
      </c>
      <c r="AF3" s="7">
        <v>2</v>
      </c>
      <c r="AG3" s="7">
        <v>1</v>
      </c>
      <c r="AH3" s="14">
        <f>SUM(C3:AG3)</f>
        <v>32</v>
      </c>
      <c r="AJ3" s="47" t="str">
        <f>REPT(B3,1)</f>
        <v>BELLA NAPOLI</v>
      </c>
      <c r="AK3" s="48">
        <f>SUM(AH3)*32.5</f>
        <v>1040</v>
      </c>
    </row>
    <row r="4" spans="2:37" ht="15.75" thickBot="1" x14ac:dyDescent="0.3">
      <c r="B4" s="9" t="s">
        <v>4</v>
      </c>
      <c r="C4" s="1"/>
      <c r="D4" s="1"/>
      <c r="E4" s="1">
        <v>2</v>
      </c>
      <c r="F4" s="1">
        <v>3</v>
      </c>
      <c r="G4" s="1"/>
      <c r="H4" s="1"/>
      <c r="I4" s="1">
        <v>1</v>
      </c>
      <c r="J4" s="1"/>
      <c r="K4" s="1">
        <v>1</v>
      </c>
      <c r="L4" s="1">
        <v>5</v>
      </c>
      <c r="M4" s="1"/>
      <c r="N4" s="1"/>
      <c r="O4" s="1"/>
      <c r="P4" s="1"/>
      <c r="Q4" s="1"/>
      <c r="R4" s="1"/>
      <c r="S4" s="1">
        <v>1</v>
      </c>
      <c r="T4" s="1">
        <v>3</v>
      </c>
      <c r="U4" s="1"/>
      <c r="V4" s="1"/>
      <c r="W4" s="1"/>
      <c r="X4" s="1"/>
      <c r="Y4" s="1"/>
      <c r="Z4" s="1">
        <v>3</v>
      </c>
      <c r="AA4" s="1"/>
      <c r="AB4" s="1"/>
      <c r="AC4" s="1"/>
      <c r="AD4" s="1"/>
      <c r="AE4" s="1">
        <v>1</v>
      </c>
      <c r="AF4" s="1"/>
      <c r="AG4" s="1">
        <v>1</v>
      </c>
      <c r="AH4" s="15">
        <f t="shared" ref="AH4:AH12" si="0">SUM(C4:AG4)</f>
        <v>21</v>
      </c>
      <c r="AJ4" s="46" t="str">
        <f t="shared" ref="AJ4:AJ13" si="1">REPT(B4,1)</f>
        <v>PIZZA DA CHAPADA</v>
      </c>
      <c r="AK4" s="49">
        <f t="shared" ref="AK4:AK11" si="2">SUM(AH4)*32.5</f>
        <v>682.5</v>
      </c>
    </row>
    <row r="5" spans="2:37" ht="15.75" thickBot="1" x14ac:dyDescent="0.3">
      <c r="B5" s="9" t="s">
        <v>5</v>
      </c>
      <c r="C5" s="1"/>
      <c r="D5" s="1"/>
      <c r="E5" s="1">
        <v>4</v>
      </c>
      <c r="F5" s="1">
        <v>5</v>
      </c>
      <c r="G5" s="1"/>
      <c r="H5" s="1">
        <v>1</v>
      </c>
      <c r="I5" s="1">
        <v>4</v>
      </c>
      <c r="J5" s="1"/>
      <c r="K5" s="1">
        <v>4</v>
      </c>
      <c r="L5" s="1"/>
      <c r="M5" s="1">
        <v>6</v>
      </c>
      <c r="N5" s="1"/>
      <c r="O5" s="1"/>
      <c r="P5" s="1">
        <v>5</v>
      </c>
      <c r="Q5" s="1"/>
      <c r="R5" s="1">
        <v>2</v>
      </c>
      <c r="S5" s="1">
        <v>6</v>
      </c>
      <c r="T5" s="1">
        <v>3</v>
      </c>
      <c r="U5" s="1"/>
      <c r="V5" s="1"/>
      <c r="W5" s="1"/>
      <c r="X5" s="1"/>
      <c r="Y5" s="1">
        <v>3</v>
      </c>
      <c r="Z5" s="1"/>
      <c r="AA5" s="1">
        <v>7</v>
      </c>
      <c r="AB5" s="1"/>
      <c r="AC5" s="1"/>
      <c r="AD5" s="1">
        <v>3</v>
      </c>
      <c r="AE5" s="1">
        <v>2</v>
      </c>
      <c r="AF5" s="1">
        <v>3</v>
      </c>
      <c r="AG5" s="1">
        <v>3</v>
      </c>
      <c r="AH5" s="15">
        <f>SUM(C5:AG5)</f>
        <v>61</v>
      </c>
      <c r="AJ5" s="47" t="str">
        <f t="shared" si="1"/>
        <v>SOHO PASEO</v>
      </c>
      <c r="AK5" s="48">
        <f t="shared" si="2"/>
        <v>1982.5</v>
      </c>
    </row>
    <row r="6" spans="2:37" ht="15.75" thickBot="1" x14ac:dyDescent="0.3">
      <c r="B6" s="9" t="s">
        <v>6</v>
      </c>
      <c r="C6" s="1"/>
      <c r="D6" s="1">
        <v>2</v>
      </c>
      <c r="E6" s="1">
        <v>2</v>
      </c>
      <c r="F6" s="1"/>
      <c r="G6" s="1"/>
      <c r="H6" s="1">
        <v>1</v>
      </c>
      <c r="I6" s="1"/>
      <c r="J6" s="1"/>
      <c r="K6" s="1">
        <v>2</v>
      </c>
      <c r="L6" s="1"/>
      <c r="M6" s="1">
        <v>2</v>
      </c>
      <c r="N6" s="1"/>
      <c r="O6" s="1"/>
      <c r="P6" s="1"/>
      <c r="Q6" s="1">
        <v>1</v>
      </c>
      <c r="R6" s="1"/>
      <c r="S6" s="1">
        <v>2</v>
      </c>
      <c r="T6" s="1">
        <v>2</v>
      </c>
      <c r="U6" s="1"/>
      <c r="V6" s="1"/>
      <c r="W6" s="1">
        <v>1</v>
      </c>
      <c r="X6" s="1">
        <v>1</v>
      </c>
      <c r="Y6" s="1">
        <v>1</v>
      </c>
      <c r="Z6" s="1">
        <v>2</v>
      </c>
      <c r="AA6" s="1">
        <v>2</v>
      </c>
      <c r="AB6" s="1"/>
      <c r="AC6" s="1"/>
      <c r="AD6" s="1"/>
      <c r="AE6" s="1"/>
      <c r="AF6" s="1">
        <v>1</v>
      </c>
      <c r="AG6" s="1">
        <v>1</v>
      </c>
      <c r="AH6" s="15">
        <f t="shared" si="0"/>
        <v>23</v>
      </c>
      <c r="AJ6" s="46" t="str">
        <f t="shared" si="1"/>
        <v>CATIGURIA</v>
      </c>
      <c r="AK6" s="49">
        <f t="shared" si="2"/>
        <v>747.5</v>
      </c>
    </row>
    <row r="7" spans="2:37" ht="15.75" thickBot="1" x14ac:dyDescent="0.3">
      <c r="B7" s="9" t="s">
        <v>7</v>
      </c>
      <c r="C7" s="1"/>
      <c r="D7" s="1"/>
      <c r="E7" s="1">
        <v>6</v>
      </c>
      <c r="F7" s="1">
        <v>5</v>
      </c>
      <c r="G7" s="1"/>
      <c r="H7" s="1">
        <v>3</v>
      </c>
      <c r="I7" s="1">
        <v>3</v>
      </c>
      <c r="J7" s="1">
        <v>5</v>
      </c>
      <c r="K7" s="1">
        <v>3</v>
      </c>
      <c r="L7" s="1">
        <v>4</v>
      </c>
      <c r="M7" s="1"/>
      <c r="N7" s="1"/>
      <c r="O7" s="1">
        <v>9</v>
      </c>
      <c r="P7" s="1">
        <v>3</v>
      </c>
      <c r="Q7" s="1">
        <v>3</v>
      </c>
      <c r="R7" s="1">
        <v>5</v>
      </c>
      <c r="S7" s="1"/>
      <c r="T7" s="1">
        <v>4</v>
      </c>
      <c r="U7" s="1"/>
      <c r="V7" s="1">
        <v>10</v>
      </c>
      <c r="W7" s="1">
        <v>3</v>
      </c>
      <c r="X7" s="1">
        <v>3</v>
      </c>
      <c r="Y7" s="1">
        <v>4</v>
      </c>
      <c r="Z7" s="1">
        <v>1</v>
      </c>
      <c r="AA7" s="1">
        <v>8</v>
      </c>
      <c r="AB7" s="1"/>
      <c r="AC7" s="1"/>
      <c r="AD7" s="1">
        <v>2</v>
      </c>
      <c r="AE7" s="1"/>
      <c r="AF7" s="1"/>
      <c r="AG7" s="1">
        <v>9</v>
      </c>
      <c r="AH7" s="15">
        <f t="shared" si="0"/>
        <v>93</v>
      </c>
      <c r="AJ7" s="47" t="str">
        <f t="shared" si="1"/>
        <v>SOHO MARINA</v>
      </c>
      <c r="AK7" s="48">
        <f t="shared" si="2"/>
        <v>3022.5</v>
      </c>
    </row>
    <row r="8" spans="2:37" ht="15.75" thickBot="1" x14ac:dyDescent="0.3">
      <c r="B8" s="9" t="s">
        <v>8</v>
      </c>
      <c r="C8" s="1"/>
      <c r="D8" s="1"/>
      <c r="E8" s="1">
        <v>6</v>
      </c>
      <c r="F8" s="1">
        <v>3</v>
      </c>
      <c r="G8" s="1"/>
      <c r="H8" s="1"/>
      <c r="I8" s="1">
        <v>5</v>
      </c>
      <c r="J8" s="1"/>
      <c r="K8" s="1">
        <v>2</v>
      </c>
      <c r="L8" s="1">
        <v>3</v>
      </c>
      <c r="M8" s="1"/>
      <c r="N8" s="1"/>
      <c r="O8" s="1">
        <v>5</v>
      </c>
      <c r="P8" s="1">
        <v>3</v>
      </c>
      <c r="Q8" s="1">
        <v>2</v>
      </c>
      <c r="R8" s="1">
        <v>4</v>
      </c>
      <c r="S8" s="1"/>
      <c r="T8" s="1"/>
      <c r="U8" s="1"/>
      <c r="V8" s="1">
        <v>3</v>
      </c>
      <c r="W8" s="1">
        <v>4</v>
      </c>
      <c r="X8" s="1">
        <v>1</v>
      </c>
      <c r="Y8" s="1"/>
      <c r="Z8" s="1">
        <v>3</v>
      </c>
      <c r="AA8" s="1">
        <v>4</v>
      </c>
      <c r="AB8" s="1"/>
      <c r="AC8" s="1"/>
      <c r="AD8" s="1">
        <v>1</v>
      </c>
      <c r="AE8" s="1"/>
      <c r="AF8" s="1"/>
      <c r="AG8" s="1">
        <v>8</v>
      </c>
      <c r="AH8" s="15">
        <f t="shared" si="0"/>
        <v>57</v>
      </c>
      <c r="AJ8" s="46" t="str">
        <f t="shared" si="1"/>
        <v>NATSON</v>
      </c>
      <c r="AK8" s="49">
        <f t="shared" si="2"/>
        <v>1852.5</v>
      </c>
    </row>
    <row r="9" spans="2:37" ht="15.75" thickBot="1" x14ac:dyDescent="0.3">
      <c r="B9" s="9" t="s">
        <v>9</v>
      </c>
      <c r="C9" s="1"/>
      <c r="D9" s="1">
        <v>3</v>
      </c>
      <c r="E9" s="1"/>
      <c r="F9" s="1">
        <v>3</v>
      </c>
      <c r="G9" s="1"/>
      <c r="H9" s="1"/>
      <c r="I9" s="1">
        <v>2</v>
      </c>
      <c r="J9" s="1">
        <v>4</v>
      </c>
      <c r="K9" s="1">
        <v>4</v>
      </c>
      <c r="L9" s="1"/>
      <c r="M9" s="1">
        <v>5</v>
      </c>
      <c r="N9" s="1"/>
      <c r="O9" s="1"/>
      <c r="P9" s="1"/>
      <c r="Q9" s="1">
        <v>2</v>
      </c>
      <c r="R9" s="1">
        <v>3</v>
      </c>
      <c r="S9" s="1">
        <v>3</v>
      </c>
      <c r="T9" s="1">
        <v>7</v>
      </c>
      <c r="U9" s="1"/>
      <c r="V9" s="1"/>
      <c r="W9" s="1"/>
      <c r="X9" s="1"/>
      <c r="Y9" s="1">
        <v>4</v>
      </c>
      <c r="Z9" s="1"/>
      <c r="AA9" s="1">
        <v>7</v>
      </c>
      <c r="AB9" s="1"/>
      <c r="AC9" s="1"/>
      <c r="AD9" s="1"/>
      <c r="AE9" s="1"/>
      <c r="AF9" s="1">
        <v>4</v>
      </c>
      <c r="AG9" s="1"/>
      <c r="AH9" s="15">
        <f t="shared" si="0"/>
        <v>51</v>
      </c>
      <c r="AJ9" s="47" t="str">
        <f t="shared" si="1"/>
        <v>SHIRO</v>
      </c>
      <c r="AK9" s="48">
        <f t="shared" si="2"/>
        <v>1657.5</v>
      </c>
    </row>
    <row r="10" spans="2:37" ht="15.75" thickBot="1" x14ac:dyDescent="0.3">
      <c r="B10" s="9" t="s">
        <v>10</v>
      </c>
      <c r="C10" s="1"/>
      <c r="D10" s="1">
        <v>1</v>
      </c>
      <c r="E10" s="1"/>
      <c r="F10" s="1">
        <v>3</v>
      </c>
      <c r="G10" s="1"/>
      <c r="H10" s="1"/>
      <c r="I10" s="1">
        <v>2</v>
      </c>
      <c r="J10" s="1"/>
      <c r="K10" s="1"/>
      <c r="L10" s="1"/>
      <c r="M10" s="1">
        <v>2</v>
      </c>
      <c r="N10" s="1"/>
      <c r="O10" s="1"/>
      <c r="P10" s="1">
        <v>5</v>
      </c>
      <c r="Q10" s="1">
        <v>1</v>
      </c>
      <c r="R10" s="1"/>
      <c r="S10" s="1"/>
      <c r="T10" s="1">
        <v>3</v>
      </c>
      <c r="U10" s="1"/>
      <c r="V10" s="1"/>
      <c r="W10" s="1"/>
      <c r="X10" s="1">
        <v>4</v>
      </c>
      <c r="Y10" s="1"/>
      <c r="Z10" s="1"/>
      <c r="AA10" s="1"/>
      <c r="AB10" s="1"/>
      <c r="AC10" s="1"/>
      <c r="AD10" s="1">
        <v>1</v>
      </c>
      <c r="AE10" s="1"/>
      <c r="AF10" s="1"/>
      <c r="AG10" s="1">
        <v>2</v>
      </c>
      <c r="AH10" s="15">
        <f t="shared" si="0"/>
        <v>24</v>
      </c>
      <c r="AJ10" s="46" t="str">
        <f t="shared" si="1"/>
        <v>MARINA MIX</v>
      </c>
      <c r="AK10" s="49">
        <f t="shared" si="2"/>
        <v>780</v>
      </c>
    </row>
    <row r="11" spans="2:37" ht="15.75" thickBot="1" x14ac:dyDescent="0.3">
      <c r="B11" s="9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5">
        <f t="shared" si="0"/>
        <v>0</v>
      </c>
      <c r="AJ11" s="47" t="str">
        <f t="shared" si="1"/>
        <v>OUTROS</v>
      </c>
      <c r="AK11" s="48">
        <f t="shared" si="2"/>
        <v>0</v>
      </c>
    </row>
    <row r="12" spans="2:37" ht="15.75" thickBot="1" x14ac:dyDescent="0.3">
      <c r="B12" s="31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30">
        <f t="shared" si="0"/>
        <v>0</v>
      </c>
      <c r="AJ12" s="95" t="str">
        <f t="shared" si="1"/>
        <v/>
      </c>
      <c r="AK12" s="109"/>
    </row>
    <row r="13" spans="2:37" ht="19.5" customHeight="1" thickBot="1" x14ac:dyDescent="0.3">
      <c r="B13" s="97" t="s">
        <v>54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9">
        <f>SUM(AH3,AH5,AH6,AH7,AH8,AH9,AH10,AH11,AH12)*32.5+(AH4*30)</f>
        <v>11712.5</v>
      </c>
      <c r="R13" s="100"/>
      <c r="S13" s="100"/>
      <c r="T13" s="100"/>
      <c r="U13" s="100"/>
      <c r="V13" s="100"/>
      <c r="W13" s="100"/>
      <c r="X13" s="100"/>
      <c r="Y13" s="100"/>
      <c r="Z13" s="101"/>
      <c r="AA13" s="102" t="s">
        <v>1</v>
      </c>
      <c r="AB13" s="103"/>
      <c r="AC13" s="103"/>
      <c r="AD13" s="103"/>
      <c r="AE13" s="104"/>
      <c r="AF13" s="103">
        <f>SUM(AH3:AH12)</f>
        <v>362</v>
      </c>
      <c r="AG13" s="103"/>
      <c r="AH13" s="104"/>
      <c r="AJ13" s="47" t="str">
        <f t="shared" si="1"/>
        <v>TOTAL VALOR</v>
      </c>
      <c r="AK13" s="48">
        <f>SUM(AK3:AK10)</f>
        <v>11765</v>
      </c>
    </row>
    <row r="15" spans="2:37" ht="15.75" thickBot="1" x14ac:dyDescent="0.3"/>
    <row r="16" spans="2:37" ht="16.5" thickBot="1" x14ac:dyDescent="0.3">
      <c r="B16" s="92" t="s">
        <v>12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4"/>
      <c r="W16" s="95" t="s">
        <v>14</v>
      </c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109"/>
      <c r="AI16" s="57"/>
    </row>
    <row r="17" spans="2:36" ht="16.5" thickBot="1" x14ac:dyDescent="0.3">
      <c r="B17" s="2" t="s">
        <v>0</v>
      </c>
      <c r="C17" s="3">
        <v>2.9501557632399802</v>
      </c>
      <c r="D17" s="3">
        <v>2</v>
      </c>
      <c r="E17" s="3">
        <v>3</v>
      </c>
      <c r="F17" s="3">
        <v>2.4736842105262902</v>
      </c>
      <c r="G17" s="3">
        <v>3.2881355932203502</v>
      </c>
      <c r="H17" s="3">
        <v>4.1500000000000004</v>
      </c>
      <c r="I17" s="3">
        <v>5.5140845070422797</v>
      </c>
      <c r="J17" s="3">
        <v>5.0833333333333099</v>
      </c>
      <c r="K17" s="3">
        <v>9</v>
      </c>
      <c r="L17" s="3">
        <v>8.6666666666665897</v>
      </c>
      <c r="M17" s="3">
        <v>6.5573770491803298</v>
      </c>
      <c r="N17" s="3">
        <v>6.8050847457627102</v>
      </c>
      <c r="O17" s="3">
        <v>7.8571428571428603</v>
      </c>
      <c r="P17" s="3">
        <v>6.7343358395989696</v>
      </c>
      <c r="Q17" s="3">
        <v>8.0684931506849207</v>
      </c>
      <c r="R17" s="3">
        <v>16</v>
      </c>
      <c r="S17" s="3">
        <v>11.9</v>
      </c>
      <c r="T17" s="3">
        <v>17.2413793103449</v>
      </c>
      <c r="U17" s="3">
        <v>9.8902439024391295</v>
      </c>
      <c r="V17" s="3">
        <v>20</v>
      </c>
      <c r="W17" s="3">
        <v>12.5178571428571</v>
      </c>
      <c r="X17" s="3">
        <v>20.857142857142701</v>
      </c>
      <c r="Y17" s="3">
        <v>23</v>
      </c>
      <c r="Z17" s="3">
        <v>24</v>
      </c>
      <c r="AA17" s="3">
        <v>19.4264705882354</v>
      </c>
      <c r="AB17" s="3">
        <v>14.0537634408608</v>
      </c>
      <c r="AC17" s="3">
        <v>12.5218446601947</v>
      </c>
      <c r="AD17" s="3">
        <v>17.0927835051545</v>
      </c>
      <c r="AE17" s="3">
        <v>13.2</v>
      </c>
      <c r="AF17" s="3">
        <v>30</v>
      </c>
      <c r="AG17" s="4">
        <v>31</v>
      </c>
      <c r="AH17" s="54" t="s">
        <v>2</v>
      </c>
      <c r="AI17" s="58" t="s">
        <v>63</v>
      </c>
    </row>
    <row r="18" spans="2:36" x14ac:dyDescent="0.25">
      <c r="B18" s="6" t="s">
        <v>3</v>
      </c>
      <c r="C18" s="69">
        <v>3.2024922118380998</v>
      </c>
      <c r="D18" s="69"/>
      <c r="E18" s="69"/>
      <c r="F18" s="69"/>
      <c r="G18" s="69">
        <v>3.1186440677966201</v>
      </c>
      <c r="H18" s="69">
        <v>3.45</v>
      </c>
      <c r="I18" s="69"/>
      <c r="J18" s="69">
        <v>4.8809523809523601</v>
      </c>
      <c r="K18" s="69"/>
      <c r="L18" s="69"/>
      <c r="M18" s="69"/>
      <c r="N18" s="69">
        <v>5.9491525423728797</v>
      </c>
      <c r="O18" s="69"/>
      <c r="P18" s="69">
        <v>5.8421052631578698</v>
      </c>
      <c r="Q18" s="69">
        <v>7.2568493150684796</v>
      </c>
      <c r="R18" s="69"/>
      <c r="S18" s="69">
        <v>9.1999999999999993</v>
      </c>
      <c r="T18" s="69"/>
      <c r="U18" s="69">
        <v>8.5853658536586295</v>
      </c>
      <c r="V18" s="69"/>
      <c r="W18" s="69"/>
      <c r="X18" s="69"/>
      <c r="Y18" s="69"/>
      <c r="Z18" s="69"/>
      <c r="AA18" s="69"/>
      <c r="AB18" s="69">
        <v>12.096774193548899</v>
      </c>
      <c r="AC18" s="69"/>
      <c r="AD18" s="69">
        <v>14.7525773195875</v>
      </c>
      <c r="AE18" s="69">
        <v>11.4</v>
      </c>
      <c r="AF18" s="69"/>
      <c r="AG18" s="73"/>
      <c r="AH18" s="76">
        <f>SUM(AI18/32.5)</f>
        <v>29</v>
      </c>
      <c r="AI18" s="72">
        <v>942.5</v>
      </c>
    </row>
    <row r="19" spans="2:36" x14ac:dyDescent="0.25">
      <c r="B19" s="9" t="s">
        <v>4</v>
      </c>
      <c r="C19" s="70">
        <v>3.4548286604362199</v>
      </c>
      <c r="D19" s="70"/>
      <c r="E19" s="70"/>
      <c r="F19" s="70">
        <v>3.0526315789473499</v>
      </c>
      <c r="G19" s="70">
        <v>2.9491525423728899</v>
      </c>
      <c r="H19" s="70">
        <v>2.75</v>
      </c>
      <c r="I19" s="70">
        <v>4.9366197183098803</v>
      </c>
      <c r="J19" s="70">
        <v>4.6785714285714102</v>
      </c>
      <c r="K19" s="70"/>
      <c r="L19" s="70"/>
      <c r="M19" s="70">
        <v>4.7868852459016402</v>
      </c>
      <c r="N19" s="70">
        <v>5.0932203389830502</v>
      </c>
      <c r="O19" s="70">
        <v>6.4857142857142902</v>
      </c>
      <c r="P19" s="70">
        <v>4.94987468671677</v>
      </c>
      <c r="Q19" s="70">
        <v>6.4452054794520404</v>
      </c>
      <c r="R19" s="70"/>
      <c r="S19" s="70">
        <v>6.5</v>
      </c>
      <c r="T19" s="70"/>
      <c r="U19" s="70">
        <v>7.2804878048781303</v>
      </c>
      <c r="V19" s="70"/>
      <c r="W19" s="70">
        <v>9.0535714285714501</v>
      </c>
      <c r="X19" s="70">
        <v>7.4285714285712503</v>
      </c>
      <c r="Y19" s="70"/>
      <c r="Z19" s="70"/>
      <c r="AA19" s="70"/>
      <c r="AB19" s="70"/>
      <c r="AC19" s="70">
        <v>9.2354368932042803</v>
      </c>
      <c r="AD19" s="70">
        <v>12.4123711340205</v>
      </c>
      <c r="AE19" s="70">
        <v>9.6</v>
      </c>
      <c r="AF19" s="70"/>
      <c r="AG19" s="74"/>
      <c r="AH19" s="77">
        <f t="shared" ref="AH19:AH27" si="3">SUM(AI19/32.5)</f>
        <v>24.923076923076923</v>
      </c>
      <c r="AI19" s="72">
        <v>810</v>
      </c>
    </row>
    <row r="20" spans="2:36" x14ac:dyDescent="0.25">
      <c r="B20" s="9" t="s">
        <v>5</v>
      </c>
      <c r="C20" s="70">
        <v>3.70716510903434</v>
      </c>
      <c r="D20" s="70"/>
      <c r="E20" s="70"/>
      <c r="F20" s="70">
        <v>3.34210526315788</v>
      </c>
      <c r="G20" s="70">
        <v>2.7796610169491598</v>
      </c>
      <c r="H20" s="70">
        <v>2.0499999999999998</v>
      </c>
      <c r="I20" s="70">
        <v>4.6478873239436798</v>
      </c>
      <c r="J20" s="70">
        <v>4.4761904761904603</v>
      </c>
      <c r="K20" s="70"/>
      <c r="L20" s="70">
        <v>4.6666666666666297</v>
      </c>
      <c r="M20" s="70">
        <v>3.9016393442622901</v>
      </c>
      <c r="N20" s="70">
        <v>4.2372881355932197</v>
      </c>
      <c r="O20" s="70">
        <v>5.8000000000000096</v>
      </c>
      <c r="P20" s="70">
        <v>4.0576441102756702</v>
      </c>
      <c r="Q20" s="70">
        <v>5.6335616438356002</v>
      </c>
      <c r="R20" s="70">
        <v>5</v>
      </c>
      <c r="S20" s="70">
        <v>3.8</v>
      </c>
      <c r="T20" s="70"/>
      <c r="U20" s="70">
        <v>5.9756097560976302</v>
      </c>
      <c r="V20" s="70"/>
      <c r="W20" s="70">
        <v>7.3214285714285499</v>
      </c>
      <c r="X20" s="70">
        <v>0.71428571428562004</v>
      </c>
      <c r="Y20" s="70"/>
      <c r="Z20" s="70"/>
      <c r="AA20" s="70">
        <v>11.044117647058901</v>
      </c>
      <c r="AB20" s="70"/>
      <c r="AC20" s="70">
        <v>7.59223300970908</v>
      </c>
      <c r="AD20" s="70">
        <v>10.0721649484535</v>
      </c>
      <c r="AE20" s="70">
        <v>7.8</v>
      </c>
      <c r="AF20" s="70"/>
      <c r="AG20" s="74"/>
      <c r="AH20" s="77">
        <f t="shared" si="3"/>
        <v>69</v>
      </c>
      <c r="AI20" s="72">
        <v>2242.5</v>
      </c>
    </row>
    <row r="21" spans="2:36" x14ac:dyDescent="0.25">
      <c r="B21" s="9" t="s">
        <v>6</v>
      </c>
      <c r="C21" s="70">
        <v>3.9595015576324601</v>
      </c>
      <c r="D21" s="70"/>
      <c r="E21" s="70"/>
      <c r="F21" s="70">
        <v>3.6315789473684101</v>
      </c>
      <c r="G21" s="70">
        <v>2.6101694915254301</v>
      </c>
      <c r="H21" s="70">
        <v>1.35</v>
      </c>
      <c r="I21" s="70">
        <v>4.3591549295774801</v>
      </c>
      <c r="J21" s="70">
        <v>4.2738095238095104</v>
      </c>
      <c r="K21" s="70"/>
      <c r="L21" s="70">
        <v>3.3333333333333099</v>
      </c>
      <c r="M21" s="70">
        <v>3.0163934426229502</v>
      </c>
      <c r="N21" s="70">
        <v>3.3813559322033901</v>
      </c>
      <c r="O21" s="70">
        <v>5.1142857142857201</v>
      </c>
      <c r="P21" s="70">
        <v>3.1654135338345699</v>
      </c>
      <c r="Q21" s="70">
        <v>4.8219178082191698</v>
      </c>
      <c r="R21" s="70"/>
      <c r="S21" s="70">
        <v>1.1000000000000001</v>
      </c>
      <c r="T21" s="70"/>
      <c r="U21" s="70">
        <v>4.6707317073171302</v>
      </c>
      <c r="V21" s="70"/>
      <c r="W21" s="70">
        <v>5.5892857142857002</v>
      </c>
      <c r="X21" s="70"/>
      <c r="Y21" s="70"/>
      <c r="Z21" s="70"/>
      <c r="AA21" s="70"/>
      <c r="AB21" s="70">
        <v>6.2258064516132201</v>
      </c>
      <c r="AC21" s="70">
        <v>5.9490291262138797</v>
      </c>
      <c r="AD21" s="70">
        <v>7.7319587628865403</v>
      </c>
      <c r="AE21" s="70">
        <v>6</v>
      </c>
      <c r="AF21" s="70"/>
      <c r="AG21" s="74"/>
      <c r="AH21" s="77">
        <f t="shared" si="3"/>
        <v>17</v>
      </c>
      <c r="AI21" s="72">
        <v>552.5</v>
      </c>
    </row>
    <row r="22" spans="2:36" x14ac:dyDescent="0.25">
      <c r="B22" s="9" t="s">
        <v>7</v>
      </c>
      <c r="C22" s="70">
        <v>4.2118380062305798</v>
      </c>
      <c r="D22" s="70"/>
      <c r="E22" s="70"/>
      <c r="F22" s="70">
        <v>3.9210526315789398</v>
      </c>
      <c r="G22" s="70">
        <v>2.4406779661017</v>
      </c>
      <c r="H22" s="70"/>
      <c r="I22" s="70">
        <v>4.0704225352112804</v>
      </c>
      <c r="J22" s="70">
        <v>4.0714285714285596</v>
      </c>
      <c r="K22" s="70"/>
      <c r="L22" s="70">
        <v>1.99999999999998</v>
      </c>
      <c r="M22" s="70">
        <v>2.1311475409836</v>
      </c>
      <c r="N22" s="70">
        <v>2.5254237288135601</v>
      </c>
      <c r="O22" s="70">
        <v>4.4285714285714297</v>
      </c>
      <c r="P22" s="70">
        <v>2.2731829573934701</v>
      </c>
      <c r="Q22" s="70">
        <v>4.0102739726027297</v>
      </c>
      <c r="R22" s="70"/>
      <c r="S22" s="70"/>
      <c r="T22" s="70">
        <v>5.8620689655173104</v>
      </c>
      <c r="U22" s="70">
        <v>3.3658536585366301</v>
      </c>
      <c r="V22" s="70"/>
      <c r="W22" s="70">
        <v>3.8571428571428501</v>
      </c>
      <c r="X22" s="70"/>
      <c r="Y22" s="70"/>
      <c r="Z22" s="70">
        <v>8</v>
      </c>
      <c r="AA22" s="70">
        <v>5.45588235294119</v>
      </c>
      <c r="AB22" s="70">
        <v>4.2688172043013202</v>
      </c>
      <c r="AC22" s="70">
        <v>4.3058252427186803</v>
      </c>
      <c r="AD22" s="70">
        <v>5.3917525773195401</v>
      </c>
      <c r="AE22" s="70">
        <v>4.2</v>
      </c>
      <c r="AF22" s="70"/>
      <c r="AG22" s="74"/>
      <c r="AH22" s="77">
        <f t="shared" si="3"/>
        <v>50.769230769230766</v>
      </c>
      <c r="AI22" s="72">
        <v>1650</v>
      </c>
    </row>
    <row r="23" spans="2:36" x14ac:dyDescent="0.25">
      <c r="B23" s="9" t="s">
        <v>8</v>
      </c>
      <c r="C23" s="70">
        <v>4.4641744548286999</v>
      </c>
      <c r="D23" s="70"/>
      <c r="E23" s="70"/>
      <c r="F23" s="70">
        <v>4.2105263157894699</v>
      </c>
      <c r="G23" s="70">
        <v>2.2711864406779698</v>
      </c>
      <c r="H23" s="70"/>
      <c r="I23" s="70">
        <v>3.7816901408450798</v>
      </c>
      <c r="J23" s="70">
        <v>3.8690476190476102</v>
      </c>
      <c r="K23" s="70"/>
      <c r="L23" s="70">
        <v>0.66666666666665597</v>
      </c>
      <c r="M23" s="70">
        <v>1.2459016393442599</v>
      </c>
      <c r="N23" s="70">
        <v>1.6694915254237299</v>
      </c>
      <c r="O23" s="70">
        <v>3.74285714285715</v>
      </c>
      <c r="P23" s="70">
        <v>1.3809523809523701</v>
      </c>
      <c r="Q23" s="70">
        <v>3.19863013698629</v>
      </c>
      <c r="R23" s="70"/>
      <c r="S23" s="70"/>
      <c r="T23" s="70">
        <v>3.5862068965517802</v>
      </c>
      <c r="U23" s="70">
        <v>2.06097560975613</v>
      </c>
      <c r="V23" s="70"/>
      <c r="W23" s="70">
        <v>2.125</v>
      </c>
      <c r="X23" s="70"/>
      <c r="Y23" s="70"/>
      <c r="Z23" s="70"/>
      <c r="AA23" s="70"/>
      <c r="AB23" s="70">
        <v>2.3118279569894198</v>
      </c>
      <c r="AC23" s="70">
        <v>2.66262135922348</v>
      </c>
      <c r="AD23" s="70">
        <v>3.0515463917525398</v>
      </c>
      <c r="AE23" s="70">
        <v>2.4</v>
      </c>
      <c r="AF23" s="70"/>
      <c r="AG23" s="74"/>
      <c r="AH23" s="77">
        <f t="shared" si="3"/>
        <v>78.15384615384616</v>
      </c>
      <c r="AI23" s="72">
        <v>2540</v>
      </c>
    </row>
    <row r="24" spans="2:36" x14ac:dyDescent="0.25">
      <c r="B24" s="9" t="s">
        <v>9</v>
      </c>
      <c r="C24" s="70">
        <v>4.71651090342682</v>
      </c>
      <c r="D24" s="70"/>
      <c r="E24" s="70"/>
      <c r="F24" s="70"/>
      <c r="G24" s="70">
        <v>2.1016949152542401</v>
      </c>
      <c r="H24" s="70"/>
      <c r="I24" s="70">
        <v>3.4929577464788801</v>
      </c>
      <c r="J24" s="70">
        <v>3.6666666666666599</v>
      </c>
      <c r="K24" s="70"/>
      <c r="L24" s="70"/>
      <c r="M24" s="70">
        <v>0.36065573770491299</v>
      </c>
      <c r="N24" s="70">
        <v>0.81355932203390102</v>
      </c>
      <c r="O24" s="70">
        <v>3.05714285714286</v>
      </c>
      <c r="P24" s="70">
        <v>0.48872180451127001</v>
      </c>
      <c r="Q24" s="70">
        <v>2.38698630136986</v>
      </c>
      <c r="R24" s="70"/>
      <c r="S24" s="70"/>
      <c r="T24" s="70">
        <v>1.3103448275862599</v>
      </c>
      <c r="U24" s="70">
        <v>0.75609756097562997</v>
      </c>
      <c r="V24" s="70"/>
      <c r="W24" s="70">
        <v>0.39285714285715001</v>
      </c>
      <c r="X24" s="70"/>
      <c r="Y24" s="70"/>
      <c r="Z24" s="70"/>
      <c r="AA24" s="70">
        <v>-0.13235294117645</v>
      </c>
      <c r="AB24" s="70">
        <v>0.35483870967752001</v>
      </c>
      <c r="AC24" s="70">
        <v>1.0194174757282799</v>
      </c>
      <c r="AD24" s="70">
        <v>0.71134020618553995</v>
      </c>
      <c r="AE24" s="70">
        <v>0.6</v>
      </c>
      <c r="AF24" s="70"/>
      <c r="AG24" s="74"/>
      <c r="AH24" s="77">
        <f t="shared" si="3"/>
        <v>45</v>
      </c>
      <c r="AI24" s="72">
        <v>1462.5</v>
      </c>
      <c r="AJ24" s="40"/>
    </row>
    <row r="25" spans="2:36" x14ac:dyDescent="0.25">
      <c r="B25" s="9" t="s">
        <v>10</v>
      </c>
      <c r="C25" s="70">
        <v>4.9688473520249401</v>
      </c>
      <c r="D25" s="70"/>
      <c r="E25" s="70"/>
      <c r="F25" s="70"/>
      <c r="G25" s="70"/>
      <c r="H25" s="70"/>
      <c r="I25" s="70">
        <v>3.20422535211268</v>
      </c>
      <c r="J25" s="70"/>
      <c r="K25" s="70"/>
      <c r="L25" s="70"/>
      <c r="M25" s="70"/>
      <c r="N25" s="70"/>
      <c r="O25" s="70">
        <v>2.3714285714285799</v>
      </c>
      <c r="P25" s="70">
        <v>-0.40350877192982998</v>
      </c>
      <c r="Q25" s="70"/>
      <c r="R25" s="70"/>
      <c r="S25" s="70"/>
      <c r="T25" s="70"/>
      <c r="U25" s="70">
        <v>-0.54878048780486999</v>
      </c>
      <c r="V25" s="70"/>
      <c r="W25" s="70">
        <v>-1.3392857142857</v>
      </c>
      <c r="X25" s="70"/>
      <c r="Y25" s="70"/>
      <c r="Z25" s="70"/>
      <c r="AA25" s="70">
        <v>-2.9264705882352802</v>
      </c>
      <c r="AB25" s="70"/>
      <c r="AC25" s="70">
        <v>-0.62378640776691996</v>
      </c>
      <c r="AD25" s="70"/>
      <c r="AE25" s="70">
        <v>-1.2</v>
      </c>
      <c r="AF25" s="70"/>
      <c r="AG25" s="74"/>
      <c r="AH25" s="77">
        <f t="shared" si="3"/>
        <v>24</v>
      </c>
      <c r="AI25" s="72">
        <v>780</v>
      </c>
    </row>
    <row r="26" spans="2:36" x14ac:dyDescent="0.25">
      <c r="B26" s="9" t="s">
        <v>11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4"/>
      <c r="AH26" s="77">
        <f t="shared" si="3"/>
        <v>0</v>
      </c>
      <c r="AI26" s="72"/>
    </row>
    <row r="27" spans="2:36" ht="15.75" thickBot="1" x14ac:dyDescent="0.3">
      <c r="B27" s="3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5"/>
      <c r="AH27" s="78">
        <f t="shared" si="3"/>
        <v>0</v>
      </c>
      <c r="AI27" s="72"/>
    </row>
    <row r="28" spans="2:36" ht="16.5" thickBot="1" x14ac:dyDescent="0.3">
      <c r="B28" s="97" t="s">
        <v>54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110"/>
      <c r="Q28" s="99">
        <f t="shared" ref="Q28" si="4">SUM(AH18,AH20,AH21,AH22,AH23,AH24,AH25,AH26,AH27)*32.5+(AH19*30)</f>
        <v>10917.692307692309</v>
      </c>
      <c r="R28" s="100"/>
      <c r="S28" s="100"/>
      <c r="T28" s="100"/>
      <c r="U28" s="100"/>
      <c r="V28" s="100"/>
      <c r="W28" s="100"/>
      <c r="X28" s="100"/>
      <c r="Y28" s="100"/>
      <c r="Z28" s="101"/>
      <c r="AA28" s="102" t="s">
        <v>1</v>
      </c>
      <c r="AB28" s="103"/>
      <c r="AC28" s="103"/>
      <c r="AD28" s="103"/>
      <c r="AE28" s="104"/>
      <c r="AF28" s="112">
        <f t="shared" ref="AF28" si="5">SUM(AH18:AH27)</f>
        <v>337.84615384615381</v>
      </c>
      <c r="AG28" s="113"/>
      <c r="AH28" s="114"/>
      <c r="AI28" s="60">
        <f>SUM(AI18:AI27)</f>
        <v>10980</v>
      </c>
    </row>
    <row r="29" spans="2:36" ht="15.75" thickBot="1" x14ac:dyDescent="0.3"/>
    <row r="30" spans="2:36" ht="16.5" thickBot="1" x14ac:dyDescent="0.3">
      <c r="B30" s="92" t="s">
        <v>12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4"/>
      <c r="W30" s="95" t="s">
        <v>68</v>
      </c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109"/>
      <c r="AI30" s="57"/>
    </row>
    <row r="31" spans="2:36" ht="16.5" thickBot="1" x14ac:dyDescent="0.3">
      <c r="B31" s="2" t="s">
        <v>0</v>
      </c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>
        <v>11</v>
      </c>
      <c r="N31" s="3">
        <v>12</v>
      </c>
      <c r="O31" s="3">
        <v>13</v>
      </c>
      <c r="P31" s="3">
        <v>14</v>
      </c>
      <c r="Q31" s="3">
        <v>15</v>
      </c>
      <c r="R31" s="3">
        <v>16</v>
      </c>
      <c r="S31" s="3">
        <v>17</v>
      </c>
      <c r="T31" s="3">
        <v>18</v>
      </c>
      <c r="U31" s="3">
        <v>19</v>
      </c>
      <c r="V31" s="3">
        <v>20</v>
      </c>
      <c r="W31" s="3">
        <v>21</v>
      </c>
      <c r="X31" s="3">
        <v>22</v>
      </c>
      <c r="Y31" s="3">
        <v>23</v>
      </c>
      <c r="Z31" s="3">
        <v>24</v>
      </c>
      <c r="AA31" s="3">
        <v>25</v>
      </c>
      <c r="AB31" s="3">
        <v>26</v>
      </c>
      <c r="AC31" s="3">
        <v>27</v>
      </c>
      <c r="AD31" s="3">
        <v>28</v>
      </c>
      <c r="AE31" s="3">
        <v>29</v>
      </c>
      <c r="AF31" s="3">
        <v>30</v>
      </c>
      <c r="AG31" s="3">
        <v>31</v>
      </c>
      <c r="AH31" s="54" t="s">
        <v>2</v>
      </c>
      <c r="AI31" s="58" t="s">
        <v>63</v>
      </c>
    </row>
    <row r="32" spans="2:36" x14ac:dyDescent="0.25">
      <c r="B32" s="6" t="s">
        <v>3</v>
      </c>
      <c r="C32" s="7">
        <v>1</v>
      </c>
      <c r="D32" s="7"/>
      <c r="E32" s="7"/>
      <c r="F32" s="7">
        <v>2</v>
      </c>
      <c r="G32" s="7">
        <v>1</v>
      </c>
      <c r="H32" s="7"/>
      <c r="I32" s="7">
        <v>3</v>
      </c>
      <c r="J32" s="7"/>
      <c r="K32" s="7">
        <v>1</v>
      </c>
      <c r="L32" s="7">
        <v>2</v>
      </c>
      <c r="M32" s="7">
        <v>1</v>
      </c>
      <c r="N32" s="7">
        <v>1</v>
      </c>
      <c r="O32" s="7">
        <v>2</v>
      </c>
      <c r="P32" s="7">
        <v>3</v>
      </c>
      <c r="Q32" s="7"/>
      <c r="R32" s="7"/>
      <c r="S32" s="7"/>
      <c r="T32" s="7">
        <v>3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9"/>
      <c r="AH32" s="20">
        <f>SUM(C32:AG32)</f>
        <v>20</v>
      </c>
      <c r="AI32" s="72">
        <f t="shared" ref="AI32" si="6">SUM(AH32*32.5)</f>
        <v>650</v>
      </c>
    </row>
    <row r="33" spans="2:37" x14ac:dyDescent="0.25">
      <c r="B33" s="9" t="s">
        <v>4</v>
      </c>
      <c r="C33" s="1"/>
      <c r="D33" s="1"/>
      <c r="E33" s="1"/>
      <c r="F33" s="1">
        <v>1</v>
      </c>
      <c r="G33" s="1"/>
      <c r="H33" s="1">
        <v>4</v>
      </c>
      <c r="I33" s="1"/>
      <c r="J33" s="1"/>
      <c r="K33" s="1">
        <v>1</v>
      </c>
      <c r="L33" s="1"/>
      <c r="M33" s="1">
        <v>1</v>
      </c>
      <c r="N33" s="1">
        <v>1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80"/>
      <c r="AH33" s="23">
        <f t="shared" ref="AH33:AH41" si="7">SUM(C33:AG33)</f>
        <v>8</v>
      </c>
      <c r="AI33" s="72">
        <f t="shared" ref="AI33:AI41" si="8">SUM(AH33*32.5)</f>
        <v>260</v>
      </c>
      <c r="AK33" s="40"/>
    </row>
    <row r="34" spans="2:37" x14ac:dyDescent="0.25">
      <c r="B34" s="9" t="s">
        <v>5</v>
      </c>
      <c r="C34" s="1">
        <v>1</v>
      </c>
      <c r="D34" s="1"/>
      <c r="E34" s="1">
        <v>2</v>
      </c>
      <c r="F34" s="1">
        <v>2</v>
      </c>
      <c r="G34" s="1">
        <v>3</v>
      </c>
      <c r="H34" s="1"/>
      <c r="I34" s="1">
        <v>6</v>
      </c>
      <c r="J34" s="1"/>
      <c r="K34" s="1">
        <v>2</v>
      </c>
      <c r="L34" s="1"/>
      <c r="M34" s="1">
        <v>3</v>
      </c>
      <c r="N34" s="1">
        <v>4</v>
      </c>
      <c r="O34" s="1"/>
      <c r="P34" s="1">
        <v>5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80"/>
      <c r="AH34" s="23">
        <f t="shared" si="7"/>
        <v>28</v>
      </c>
      <c r="AI34" s="72">
        <f t="shared" si="8"/>
        <v>910</v>
      </c>
      <c r="AK34" s="88"/>
    </row>
    <row r="35" spans="2:37" x14ac:dyDescent="0.25">
      <c r="B35" s="9" t="s">
        <v>6</v>
      </c>
      <c r="C35" s="1">
        <v>1</v>
      </c>
      <c r="D35" s="1"/>
      <c r="E35" s="1"/>
      <c r="F35" s="1"/>
      <c r="G35" s="1">
        <v>1</v>
      </c>
      <c r="H35" s="1">
        <v>2</v>
      </c>
      <c r="I35" s="1">
        <v>1</v>
      </c>
      <c r="J35" s="1"/>
      <c r="K35" s="1"/>
      <c r="L35" s="1">
        <v>1</v>
      </c>
      <c r="M35" s="1"/>
      <c r="N35" s="1"/>
      <c r="O35" s="1">
        <v>1</v>
      </c>
      <c r="P35" s="1">
        <v>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80"/>
      <c r="AH35" s="23">
        <f t="shared" si="7"/>
        <v>9</v>
      </c>
      <c r="AI35" s="72">
        <f t="shared" si="8"/>
        <v>292.5</v>
      </c>
      <c r="AK35" s="90"/>
    </row>
    <row r="36" spans="2:37" x14ac:dyDescent="0.25">
      <c r="B36" s="9" t="s">
        <v>7</v>
      </c>
      <c r="C36" s="1"/>
      <c r="D36" s="1"/>
      <c r="E36" s="1">
        <v>2</v>
      </c>
      <c r="F36" s="1"/>
      <c r="G36" s="1">
        <v>7</v>
      </c>
      <c r="H36" s="1"/>
      <c r="I36" s="1">
        <v>4</v>
      </c>
      <c r="J36" s="1"/>
      <c r="K36" s="1"/>
      <c r="L36" s="1">
        <v>4</v>
      </c>
      <c r="M36" s="1"/>
      <c r="N36" s="1"/>
      <c r="O36" s="1">
        <v>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80"/>
      <c r="AH36" s="23">
        <f t="shared" si="7"/>
        <v>22</v>
      </c>
      <c r="AI36" s="72">
        <f t="shared" si="8"/>
        <v>715</v>
      </c>
      <c r="AK36" s="40"/>
    </row>
    <row r="37" spans="2:37" x14ac:dyDescent="0.25">
      <c r="B37" s="9" t="s">
        <v>8</v>
      </c>
      <c r="C37" s="1"/>
      <c r="D37" s="1"/>
      <c r="E37" s="1">
        <v>6</v>
      </c>
      <c r="F37" s="1"/>
      <c r="G37" s="1">
        <v>1</v>
      </c>
      <c r="H37" s="1">
        <v>2</v>
      </c>
      <c r="I37" s="1">
        <v>2</v>
      </c>
      <c r="J37" s="1"/>
      <c r="K37" s="1"/>
      <c r="L37" s="1">
        <v>3</v>
      </c>
      <c r="M37" s="1"/>
      <c r="N37" s="1"/>
      <c r="O37" s="1">
        <v>3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80"/>
      <c r="AH37" s="23">
        <f t="shared" si="7"/>
        <v>17</v>
      </c>
      <c r="AI37" s="72">
        <f t="shared" si="8"/>
        <v>552.5</v>
      </c>
    </row>
    <row r="38" spans="2:37" x14ac:dyDescent="0.25">
      <c r="B38" s="9" t="s">
        <v>9</v>
      </c>
      <c r="C38" s="1">
        <v>2</v>
      </c>
      <c r="D38" s="1"/>
      <c r="E38" s="1">
        <v>2</v>
      </c>
      <c r="F38" s="1"/>
      <c r="G38" s="1"/>
      <c r="H38" s="1">
        <v>4</v>
      </c>
      <c r="I38" s="1">
        <v>5</v>
      </c>
      <c r="J38" s="1"/>
      <c r="K38" s="1"/>
      <c r="L38" s="1"/>
      <c r="M38" s="1"/>
      <c r="N38" s="1"/>
      <c r="O38" s="1">
        <v>3</v>
      </c>
      <c r="P38" s="1">
        <v>5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80"/>
      <c r="AH38" s="23">
        <f t="shared" si="7"/>
        <v>21</v>
      </c>
      <c r="AI38" s="72">
        <f t="shared" si="8"/>
        <v>682.5</v>
      </c>
      <c r="AK38" s="40"/>
    </row>
    <row r="39" spans="2:37" x14ac:dyDescent="0.25">
      <c r="B39" s="9" t="s">
        <v>10</v>
      </c>
      <c r="C39" s="1"/>
      <c r="D39" s="1"/>
      <c r="E39" s="1"/>
      <c r="F39" s="1">
        <v>1</v>
      </c>
      <c r="G39" s="1"/>
      <c r="H39" s="1"/>
      <c r="I39" s="1"/>
      <c r="J39" s="1"/>
      <c r="K39" s="1"/>
      <c r="L39" s="1"/>
      <c r="M39" s="1">
        <v>3</v>
      </c>
      <c r="N39" s="1"/>
      <c r="O39" s="1"/>
      <c r="P39" s="1">
        <v>2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80"/>
      <c r="AH39" s="23">
        <f t="shared" si="7"/>
        <v>6</v>
      </c>
      <c r="AI39" s="72">
        <f t="shared" si="8"/>
        <v>195</v>
      </c>
      <c r="AK39" s="89"/>
    </row>
    <row r="40" spans="2:37" x14ac:dyDescent="0.25">
      <c r="B40" s="9" t="s">
        <v>11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80"/>
      <c r="AH40" s="23">
        <f t="shared" si="7"/>
        <v>0</v>
      </c>
      <c r="AI40" s="72">
        <f t="shared" si="8"/>
        <v>0</v>
      </c>
      <c r="AK40" s="89"/>
    </row>
    <row r="41" spans="2:37" ht="15.75" thickBot="1" x14ac:dyDescent="0.3">
      <c r="B41" s="31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81"/>
      <c r="AH41" s="26">
        <f t="shared" si="7"/>
        <v>0</v>
      </c>
      <c r="AI41" s="72">
        <f t="shared" si="8"/>
        <v>0</v>
      </c>
      <c r="AK41" s="40"/>
    </row>
    <row r="42" spans="2:37" ht="16.5" thickBot="1" x14ac:dyDescent="0.3">
      <c r="B42" s="97" t="s">
        <v>54</v>
      </c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110"/>
      <c r="Q42" s="99">
        <f t="shared" ref="Q42" si="9">SUM(AH32,AH34,AH35,AH36,AH37,AH38,AH39,AH40,AH41)*32.5+(AH33*30)</f>
        <v>4237.5</v>
      </c>
      <c r="R42" s="100"/>
      <c r="S42" s="100"/>
      <c r="T42" s="100"/>
      <c r="U42" s="100"/>
      <c r="V42" s="100"/>
      <c r="W42" s="100"/>
      <c r="X42" s="100"/>
      <c r="Y42" s="100"/>
      <c r="Z42" s="101"/>
      <c r="AA42" s="102" t="s">
        <v>1</v>
      </c>
      <c r="AB42" s="103"/>
      <c r="AC42" s="103"/>
      <c r="AD42" s="103"/>
      <c r="AE42" s="104"/>
      <c r="AF42" s="102">
        <f t="shared" ref="AF42" si="10">SUM(AH32:AH41)</f>
        <v>131</v>
      </c>
      <c r="AG42" s="103"/>
      <c r="AH42" s="111"/>
      <c r="AI42" s="60">
        <f t="shared" ref="AI42" si="11">SUM(AI32:AI41)</f>
        <v>4257.5</v>
      </c>
    </row>
    <row r="43" spans="2:37" ht="15.75" thickBot="1" x14ac:dyDescent="0.3"/>
    <row r="44" spans="2:37" ht="16.5" thickBot="1" x14ac:dyDescent="0.3">
      <c r="B44" s="92" t="s">
        <v>12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4"/>
      <c r="W44" s="95" t="s">
        <v>93</v>
      </c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57"/>
    </row>
    <row r="45" spans="2:37" ht="16.5" thickBot="1" x14ac:dyDescent="0.3">
      <c r="B45" s="2" t="s">
        <v>0</v>
      </c>
      <c r="C45" s="3">
        <v>1</v>
      </c>
      <c r="D45" s="3">
        <v>2</v>
      </c>
      <c r="E45" s="3">
        <v>3</v>
      </c>
      <c r="F45" s="3">
        <v>4</v>
      </c>
      <c r="G45" s="3">
        <v>5</v>
      </c>
      <c r="H45" s="3">
        <v>6</v>
      </c>
      <c r="I45" s="3">
        <v>7</v>
      </c>
      <c r="J45" s="3">
        <v>8</v>
      </c>
      <c r="K45" s="3">
        <v>9</v>
      </c>
      <c r="L45" s="3">
        <v>10</v>
      </c>
      <c r="M45" s="3">
        <v>11</v>
      </c>
      <c r="N45" s="3">
        <v>12</v>
      </c>
      <c r="O45" s="3">
        <v>13</v>
      </c>
      <c r="P45" s="3">
        <v>14</v>
      </c>
      <c r="Q45" s="3">
        <v>15</v>
      </c>
      <c r="R45" s="3">
        <v>16</v>
      </c>
      <c r="S45" s="3">
        <v>17</v>
      </c>
      <c r="T45" s="3">
        <v>18</v>
      </c>
      <c r="U45" s="3">
        <v>19</v>
      </c>
      <c r="V45" s="3">
        <v>20</v>
      </c>
      <c r="W45" s="3">
        <v>21</v>
      </c>
      <c r="X45" s="3">
        <v>22</v>
      </c>
      <c r="Y45" s="3">
        <v>23</v>
      </c>
      <c r="Z45" s="3">
        <v>24</v>
      </c>
      <c r="AA45" s="3">
        <v>25</v>
      </c>
      <c r="AB45" s="3">
        <v>26</v>
      </c>
      <c r="AC45" s="3">
        <v>27</v>
      </c>
      <c r="AD45" s="3">
        <v>28</v>
      </c>
      <c r="AE45" s="3">
        <v>29</v>
      </c>
      <c r="AF45" s="3">
        <v>30</v>
      </c>
      <c r="AG45" s="3">
        <v>31</v>
      </c>
      <c r="AH45" s="54" t="s">
        <v>2</v>
      </c>
      <c r="AI45" s="58" t="s">
        <v>63</v>
      </c>
    </row>
    <row r="46" spans="2:37" x14ac:dyDescent="0.25">
      <c r="B46" s="6" t="s">
        <v>3</v>
      </c>
      <c r="C46" s="7"/>
      <c r="D46" s="7"/>
      <c r="E46" s="7"/>
      <c r="F46" s="7">
        <v>2</v>
      </c>
      <c r="G46" s="7"/>
      <c r="H46" s="7"/>
      <c r="I46" s="7"/>
      <c r="J46" s="7"/>
      <c r="K46" s="7"/>
      <c r="L46" s="7"/>
      <c r="M46" s="7">
        <v>2</v>
      </c>
      <c r="N46" s="7"/>
      <c r="O46" s="7"/>
      <c r="P46" s="7">
        <v>2</v>
      </c>
      <c r="Q46" s="7"/>
      <c r="R46" s="7"/>
      <c r="S46" s="7">
        <v>2</v>
      </c>
      <c r="T46" s="7"/>
      <c r="U46" s="7">
        <v>1</v>
      </c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9">
        <v>1</v>
      </c>
      <c r="AH46" s="20">
        <f>SUM(C46:AG46)</f>
        <v>10</v>
      </c>
      <c r="AI46" s="72">
        <f t="shared" ref="AI46" si="12">SUM(AH46*32.5)</f>
        <v>325</v>
      </c>
    </row>
    <row r="47" spans="2:37" x14ac:dyDescent="0.25">
      <c r="B47" s="9" t="s">
        <v>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80"/>
      <c r="AH47" s="23">
        <f>SUM(C47:AG47)</f>
        <v>0</v>
      </c>
      <c r="AI47" s="72">
        <f t="shared" ref="AI47:AI55" si="13">SUM(AH47*32.5)</f>
        <v>0</v>
      </c>
    </row>
    <row r="48" spans="2:37" x14ac:dyDescent="0.25">
      <c r="B48" s="9" t="s">
        <v>5</v>
      </c>
      <c r="C48" s="1"/>
      <c r="D48" s="1"/>
      <c r="E48" s="1">
        <v>3</v>
      </c>
      <c r="F48" s="1"/>
      <c r="G48" s="1">
        <v>2</v>
      </c>
      <c r="H48" s="1"/>
      <c r="I48" s="1"/>
      <c r="J48" s="1">
        <v>1</v>
      </c>
      <c r="K48" s="1"/>
      <c r="L48" s="1">
        <v>3</v>
      </c>
      <c r="M48" s="1"/>
      <c r="N48" s="1">
        <v>2</v>
      </c>
      <c r="O48" s="1"/>
      <c r="P48" s="1"/>
      <c r="Q48" s="1">
        <v>2</v>
      </c>
      <c r="R48" s="1"/>
      <c r="S48" s="1">
        <v>3</v>
      </c>
      <c r="T48" s="1"/>
      <c r="U48" s="1">
        <v>3</v>
      </c>
      <c r="V48" s="1"/>
      <c r="W48" s="1"/>
      <c r="X48" s="1"/>
      <c r="Y48" s="1">
        <v>2</v>
      </c>
      <c r="Z48" s="1">
        <v>1</v>
      </c>
      <c r="AA48" s="1"/>
      <c r="AB48" s="1">
        <v>2</v>
      </c>
      <c r="AC48" s="1"/>
      <c r="AD48" s="1"/>
      <c r="AE48" s="1"/>
      <c r="AF48" s="1">
        <v>2</v>
      </c>
      <c r="AG48" s="80">
        <v>1</v>
      </c>
      <c r="AH48" s="23">
        <f t="shared" ref="AH48:AH55" si="14">SUM(C48:AG48)</f>
        <v>27</v>
      </c>
      <c r="AI48" s="72">
        <f t="shared" si="13"/>
        <v>877.5</v>
      </c>
    </row>
    <row r="49" spans="2:35" x14ac:dyDescent="0.25">
      <c r="B49" s="9" t="s">
        <v>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>
        <v>1</v>
      </c>
      <c r="N49" s="1"/>
      <c r="O49" s="1"/>
      <c r="P49" s="1"/>
      <c r="Q49" s="1"/>
      <c r="R49" s="1"/>
      <c r="S49" s="1">
        <v>1</v>
      </c>
      <c r="T49" s="1"/>
      <c r="U49" s="1"/>
      <c r="V49" s="1"/>
      <c r="W49" s="1">
        <v>1</v>
      </c>
      <c r="X49" s="1"/>
      <c r="Y49" s="1"/>
      <c r="Z49" s="1"/>
      <c r="AA49" s="1"/>
      <c r="AB49" s="1"/>
      <c r="AC49" s="1"/>
      <c r="AD49" s="1"/>
      <c r="AE49" s="1"/>
      <c r="AF49" s="91">
        <v>1</v>
      </c>
      <c r="AG49" s="80"/>
      <c r="AH49" s="23">
        <f t="shared" si="14"/>
        <v>4</v>
      </c>
      <c r="AI49" s="72">
        <f t="shared" si="13"/>
        <v>130</v>
      </c>
    </row>
    <row r="50" spans="2:35" x14ac:dyDescent="0.25">
      <c r="B50" s="9" t="s">
        <v>7</v>
      </c>
      <c r="C50" s="1">
        <v>2</v>
      </c>
      <c r="D50" s="1"/>
      <c r="E50" s="1">
        <v>3</v>
      </c>
      <c r="F50" s="1">
        <v>5</v>
      </c>
      <c r="G50" s="1"/>
      <c r="H50" s="1"/>
      <c r="I50" s="1">
        <v>3</v>
      </c>
      <c r="J50" s="1">
        <v>2</v>
      </c>
      <c r="K50" s="1"/>
      <c r="L50" s="1">
        <v>1</v>
      </c>
      <c r="M50" s="1">
        <v>4</v>
      </c>
      <c r="N50" s="1"/>
      <c r="O50" s="1"/>
      <c r="P50" s="1"/>
      <c r="Q50" s="1">
        <v>3</v>
      </c>
      <c r="R50" s="1">
        <v>3</v>
      </c>
      <c r="S50" s="1">
        <v>2</v>
      </c>
      <c r="T50" s="1">
        <v>1</v>
      </c>
      <c r="U50" s="1">
        <v>3</v>
      </c>
      <c r="V50" s="1"/>
      <c r="W50" s="1"/>
      <c r="X50" s="1">
        <v>2</v>
      </c>
      <c r="Y50" s="1">
        <v>2</v>
      </c>
      <c r="Z50" s="1">
        <v>5</v>
      </c>
      <c r="AA50" s="1"/>
      <c r="AB50" s="1"/>
      <c r="AC50" s="1"/>
      <c r="AD50" s="1">
        <v>5</v>
      </c>
      <c r="AE50" s="1">
        <v>1</v>
      </c>
      <c r="AF50" s="1">
        <v>2</v>
      </c>
      <c r="AG50" s="80">
        <v>5</v>
      </c>
      <c r="AH50" s="23">
        <f t="shared" si="14"/>
        <v>54</v>
      </c>
      <c r="AI50" s="72">
        <f t="shared" si="13"/>
        <v>1755</v>
      </c>
    </row>
    <row r="51" spans="2:35" x14ac:dyDescent="0.25">
      <c r="B51" s="9" t="s">
        <v>8</v>
      </c>
      <c r="C51" s="1"/>
      <c r="D51" s="1">
        <v>2</v>
      </c>
      <c r="E51" s="1"/>
      <c r="F51" s="1">
        <v>5</v>
      </c>
      <c r="G51" s="1"/>
      <c r="H51" s="1"/>
      <c r="I51" s="1">
        <v>3</v>
      </c>
      <c r="J51" s="1"/>
      <c r="K51" s="1"/>
      <c r="L51" s="1">
        <v>2</v>
      </c>
      <c r="M51" s="1"/>
      <c r="N51" s="1">
        <v>2</v>
      </c>
      <c r="O51" s="1"/>
      <c r="P51" s="1"/>
      <c r="Q51" s="1">
        <v>1</v>
      </c>
      <c r="R51" s="1"/>
      <c r="S51" s="1">
        <v>1</v>
      </c>
      <c r="T51" s="1">
        <v>2</v>
      </c>
      <c r="U51" s="1">
        <v>3</v>
      </c>
      <c r="V51" s="1"/>
      <c r="W51" s="1">
        <v>2</v>
      </c>
      <c r="X51" s="1"/>
      <c r="Y51" s="1">
        <v>1</v>
      </c>
      <c r="Z51" s="1">
        <v>3</v>
      </c>
      <c r="AA51" s="1"/>
      <c r="AB51" s="1"/>
      <c r="AC51" s="1"/>
      <c r="AD51" s="1">
        <v>5</v>
      </c>
      <c r="AE51" s="1"/>
      <c r="AF51" s="1">
        <v>1</v>
      </c>
      <c r="AG51" s="80">
        <v>4</v>
      </c>
      <c r="AH51" s="23">
        <f t="shared" si="14"/>
        <v>37</v>
      </c>
      <c r="AI51" s="72">
        <f t="shared" si="13"/>
        <v>1202.5</v>
      </c>
    </row>
    <row r="52" spans="2:35" x14ac:dyDescent="0.25">
      <c r="B52" s="9" t="s">
        <v>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80"/>
      <c r="AH52" s="23">
        <f t="shared" si="14"/>
        <v>0</v>
      </c>
      <c r="AI52" s="72">
        <f t="shared" si="13"/>
        <v>0</v>
      </c>
    </row>
    <row r="53" spans="2:35" x14ac:dyDescent="0.25">
      <c r="B53" s="9" t="s">
        <v>10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80"/>
      <c r="AH53" s="23">
        <f t="shared" si="14"/>
        <v>0</v>
      </c>
      <c r="AI53" s="72">
        <f t="shared" si="13"/>
        <v>0</v>
      </c>
    </row>
    <row r="54" spans="2:35" x14ac:dyDescent="0.25">
      <c r="B54" s="9" t="s">
        <v>11</v>
      </c>
      <c r="C54" s="1"/>
      <c r="D54" s="1"/>
      <c r="E54" s="1">
        <v>1</v>
      </c>
      <c r="F54" s="1"/>
      <c r="G54" s="1"/>
      <c r="H54" s="1"/>
      <c r="I54" s="1"/>
      <c r="J54" s="1">
        <v>1</v>
      </c>
      <c r="K54" s="1"/>
      <c r="L54" s="1"/>
      <c r="M54" s="1"/>
      <c r="N54" s="1">
        <v>2</v>
      </c>
      <c r="O54" s="1"/>
      <c r="P54" s="1"/>
      <c r="Q54" s="1"/>
      <c r="R54" s="1"/>
      <c r="S54" s="1"/>
      <c r="T54" s="1"/>
      <c r="U54" s="1"/>
      <c r="V54" s="1"/>
      <c r="W54" s="1">
        <v>2</v>
      </c>
      <c r="X54" s="1"/>
      <c r="Y54" s="1">
        <v>1</v>
      </c>
      <c r="Z54" s="1"/>
      <c r="AA54" s="1"/>
      <c r="AB54" s="1"/>
      <c r="AC54" s="1"/>
      <c r="AD54" s="1"/>
      <c r="AE54" s="1"/>
      <c r="AF54" s="1"/>
      <c r="AG54" s="80"/>
      <c r="AH54" s="23">
        <f t="shared" si="14"/>
        <v>7</v>
      </c>
      <c r="AI54" s="72">
        <f t="shared" si="13"/>
        <v>227.5</v>
      </c>
    </row>
    <row r="55" spans="2:35" ht="15.75" thickBot="1" x14ac:dyDescent="0.3">
      <c r="B55" s="31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81"/>
      <c r="AH55" s="26">
        <f t="shared" si="14"/>
        <v>0</v>
      </c>
      <c r="AI55" s="72">
        <f t="shared" si="13"/>
        <v>0</v>
      </c>
    </row>
    <row r="56" spans="2:35" ht="16.5" thickBot="1" x14ac:dyDescent="0.3">
      <c r="B56" s="97" t="s">
        <v>54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9">
        <f>SUM(AH46,AH48,AH49,AH50,AH51,AH52,AH53,AH54,AH55)*32.5+(AH47*30)</f>
        <v>4517.5</v>
      </c>
      <c r="R56" s="100"/>
      <c r="S56" s="100"/>
      <c r="T56" s="100"/>
      <c r="U56" s="100"/>
      <c r="V56" s="100"/>
      <c r="W56" s="100"/>
      <c r="X56" s="100"/>
      <c r="Y56" s="100"/>
      <c r="Z56" s="101"/>
      <c r="AA56" s="102" t="s">
        <v>1</v>
      </c>
      <c r="AB56" s="103"/>
      <c r="AC56" s="103"/>
      <c r="AD56" s="103"/>
      <c r="AE56" s="104"/>
      <c r="AF56" s="103">
        <f t="shared" ref="AF56" si="15">SUM(AH46:AH55)</f>
        <v>139</v>
      </c>
      <c r="AG56" s="103"/>
      <c r="AH56" s="108"/>
      <c r="AI56" s="60">
        <f t="shared" ref="AI56" si="16">SUM(AI46:AI55)</f>
        <v>4517.5</v>
      </c>
    </row>
    <row r="57" spans="2:35" ht="15.75" thickBot="1" x14ac:dyDescent="0.3"/>
    <row r="58" spans="2:35" ht="16.5" thickBot="1" x14ac:dyDescent="0.3">
      <c r="B58" s="92" t="s">
        <v>12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4"/>
      <c r="W58" s="95" t="s">
        <v>14</v>
      </c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57"/>
    </row>
    <row r="59" spans="2:35" ht="16.5" thickBot="1" x14ac:dyDescent="0.3">
      <c r="B59" s="2" t="s">
        <v>0</v>
      </c>
      <c r="C59" s="3">
        <v>1</v>
      </c>
      <c r="D59" s="3">
        <v>2</v>
      </c>
      <c r="E59" s="3">
        <v>3</v>
      </c>
      <c r="F59" s="3">
        <v>4</v>
      </c>
      <c r="G59" s="3">
        <v>5</v>
      </c>
      <c r="H59" s="3">
        <v>6</v>
      </c>
      <c r="I59" s="3">
        <v>7</v>
      </c>
      <c r="J59" s="3">
        <v>8</v>
      </c>
      <c r="K59" s="3">
        <v>9</v>
      </c>
      <c r="L59" s="3">
        <v>10</v>
      </c>
      <c r="M59" s="3">
        <v>11</v>
      </c>
      <c r="N59" s="3">
        <v>12</v>
      </c>
      <c r="O59" s="3">
        <v>13</v>
      </c>
      <c r="P59" s="3">
        <v>14</v>
      </c>
      <c r="Q59" s="3">
        <v>15</v>
      </c>
      <c r="R59" s="3">
        <v>16</v>
      </c>
      <c r="S59" s="3">
        <v>17</v>
      </c>
      <c r="T59" s="3">
        <v>18</v>
      </c>
      <c r="U59" s="3">
        <v>19</v>
      </c>
      <c r="V59" s="3">
        <v>20</v>
      </c>
      <c r="W59" s="3">
        <v>21</v>
      </c>
      <c r="X59" s="3">
        <v>22</v>
      </c>
      <c r="Y59" s="3">
        <v>23</v>
      </c>
      <c r="Z59" s="3">
        <v>24</v>
      </c>
      <c r="AA59" s="3">
        <v>25</v>
      </c>
      <c r="AB59" s="3">
        <v>26</v>
      </c>
      <c r="AC59" s="3">
        <v>27</v>
      </c>
      <c r="AD59" s="3">
        <v>28</v>
      </c>
      <c r="AE59" s="3">
        <v>29</v>
      </c>
      <c r="AF59" s="3">
        <v>30</v>
      </c>
      <c r="AG59" s="3">
        <v>31</v>
      </c>
      <c r="AH59" s="54" t="s">
        <v>2</v>
      </c>
      <c r="AI59" s="58" t="s">
        <v>63</v>
      </c>
    </row>
    <row r="60" spans="2:35" x14ac:dyDescent="0.25">
      <c r="B60" s="6" t="s">
        <v>3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55">
        <f t="shared" ref="AH60:AH68" si="17">SUM(C60:AG60)</f>
        <v>0</v>
      </c>
      <c r="AI60" s="59">
        <f>SUM(AH60*32.5)</f>
        <v>0</v>
      </c>
    </row>
    <row r="61" spans="2:35" x14ac:dyDescent="0.25">
      <c r="B61" s="9" t="s">
        <v>4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56">
        <f t="shared" si="17"/>
        <v>0</v>
      </c>
      <c r="AI61" s="59">
        <f t="shared" ref="AI61:AI69" si="18">SUM(AH61*32.5)</f>
        <v>0</v>
      </c>
    </row>
    <row r="62" spans="2:35" x14ac:dyDescent="0.25">
      <c r="B62" s="9" t="s">
        <v>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56">
        <f t="shared" si="17"/>
        <v>0</v>
      </c>
      <c r="AI62" s="59">
        <f t="shared" si="18"/>
        <v>0</v>
      </c>
    </row>
    <row r="63" spans="2:35" x14ac:dyDescent="0.25">
      <c r="B63" s="9" t="s">
        <v>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56">
        <f t="shared" si="17"/>
        <v>0</v>
      </c>
      <c r="AI63" s="59">
        <f t="shared" si="18"/>
        <v>0</v>
      </c>
    </row>
    <row r="64" spans="2:35" x14ac:dyDescent="0.25">
      <c r="B64" s="9" t="s">
        <v>7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56">
        <f t="shared" si="17"/>
        <v>0</v>
      </c>
      <c r="AI64" s="59">
        <f t="shared" si="18"/>
        <v>0</v>
      </c>
    </row>
    <row r="65" spans="2:35" x14ac:dyDescent="0.25">
      <c r="B65" s="9" t="s">
        <v>8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56">
        <f t="shared" si="17"/>
        <v>0</v>
      </c>
      <c r="AI65" s="59">
        <f t="shared" si="18"/>
        <v>0</v>
      </c>
    </row>
    <row r="66" spans="2:35" x14ac:dyDescent="0.25">
      <c r="B66" s="9" t="s">
        <v>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56">
        <f t="shared" si="17"/>
        <v>0</v>
      </c>
      <c r="AI66" s="59">
        <f t="shared" si="18"/>
        <v>0</v>
      </c>
    </row>
    <row r="67" spans="2:35" x14ac:dyDescent="0.25">
      <c r="B67" s="9" t="s">
        <v>10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56">
        <f t="shared" si="17"/>
        <v>0</v>
      </c>
      <c r="AI67" s="59">
        <f t="shared" si="18"/>
        <v>0</v>
      </c>
    </row>
    <row r="68" spans="2:35" x14ac:dyDescent="0.25">
      <c r="B68" s="9" t="s">
        <v>11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56">
        <f t="shared" si="17"/>
        <v>0</v>
      </c>
      <c r="AI68" s="59">
        <f t="shared" si="18"/>
        <v>0</v>
      </c>
    </row>
    <row r="69" spans="2:35" ht="15.75" thickBot="1" x14ac:dyDescent="0.3">
      <c r="B69" s="105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7"/>
      <c r="AI69" s="59">
        <f t="shared" si="18"/>
        <v>0</v>
      </c>
    </row>
    <row r="70" spans="2:35" ht="16.5" thickBot="1" x14ac:dyDescent="0.3">
      <c r="B70" s="97" t="s">
        <v>54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9">
        <f>SUM(AH60,AH62,AH63,AH64,AH65,AH66,AH67,AH68,AH69)*32.5+(AH61*30)</f>
        <v>0</v>
      </c>
      <c r="R70" s="100"/>
      <c r="S70" s="100"/>
      <c r="T70" s="100"/>
      <c r="U70" s="100"/>
      <c r="V70" s="100"/>
      <c r="W70" s="100"/>
      <c r="X70" s="100"/>
      <c r="Y70" s="100"/>
      <c r="Z70" s="101"/>
      <c r="AA70" s="102" t="s">
        <v>1</v>
      </c>
      <c r="AB70" s="103"/>
      <c r="AC70" s="103"/>
      <c r="AD70" s="103"/>
      <c r="AE70" s="104"/>
      <c r="AF70" s="103">
        <f t="shared" ref="AF70" si="19">SUM(AH60:AH69)</f>
        <v>0</v>
      </c>
      <c r="AG70" s="103"/>
      <c r="AH70" s="103"/>
      <c r="AI70" s="60">
        <f t="shared" ref="AI70" si="20">SUM(AI60:AI69)</f>
        <v>0</v>
      </c>
    </row>
  </sheetData>
  <mergeCells count="32">
    <mergeCell ref="B1:V1"/>
    <mergeCell ref="W1:AH1"/>
    <mergeCell ref="B13:P13"/>
    <mergeCell ref="Q13:Z13"/>
    <mergeCell ref="AA13:AE13"/>
    <mergeCell ref="AF13:AH13"/>
    <mergeCell ref="AJ12:AK12"/>
    <mergeCell ref="B16:V16"/>
    <mergeCell ref="W16:AH16"/>
    <mergeCell ref="B28:P28"/>
    <mergeCell ref="Q28:Z28"/>
    <mergeCell ref="AA28:AE28"/>
    <mergeCell ref="AF28:AH28"/>
    <mergeCell ref="B30:V30"/>
    <mergeCell ref="W30:AH30"/>
    <mergeCell ref="B42:P42"/>
    <mergeCell ref="Q42:Z42"/>
    <mergeCell ref="AA42:AE42"/>
    <mergeCell ref="AF42:AH42"/>
    <mergeCell ref="B44:V44"/>
    <mergeCell ref="W44:AH44"/>
    <mergeCell ref="B56:P56"/>
    <mergeCell ref="Q56:Z56"/>
    <mergeCell ref="AA56:AE56"/>
    <mergeCell ref="AF56:AH56"/>
    <mergeCell ref="B58:V58"/>
    <mergeCell ref="W58:AH58"/>
    <mergeCell ref="B70:P70"/>
    <mergeCell ref="Q70:Z70"/>
    <mergeCell ref="AA70:AE70"/>
    <mergeCell ref="AF70:AH70"/>
    <mergeCell ref="B69:AH6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454A-6614-4D4E-A588-EDB39E846D21}">
  <dimension ref="A1:E18"/>
  <sheetViews>
    <sheetView workbookViewId="0">
      <selection activeCell="F4" sqref="F4"/>
    </sheetView>
  </sheetViews>
  <sheetFormatPr defaultRowHeight="15" x14ac:dyDescent="0.25"/>
  <cols>
    <col min="3" max="3" width="50.140625" customWidth="1"/>
    <col min="4" max="4" width="30.5703125" customWidth="1"/>
    <col min="5" max="5" width="31" customWidth="1"/>
  </cols>
  <sheetData>
    <row r="1" spans="1:5" ht="15.75" thickBot="1" x14ac:dyDescent="0.3">
      <c r="A1" t="s">
        <v>69</v>
      </c>
    </row>
    <row r="2" spans="1:5" ht="16.5" thickBot="1" x14ac:dyDescent="0.3">
      <c r="C2" s="83" t="s">
        <v>80</v>
      </c>
      <c r="D2" s="115"/>
      <c r="E2" s="116"/>
    </row>
    <row r="3" spans="1:5" ht="16.5" thickBot="1" x14ac:dyDescent="0.3">
      <c r="C3" s="87">
        <v>43647</v>
      </c>
      <c r="D3" s="87">
        <v>43983</v>
      </c>
      <c r="E3" s="87">
        <v>44044</v>
      </c>
    </row>
    <row r="4" spans="1:5" x14ac:dyDescent="0.25">
      <c r="C4" s="84" t="s">
        <v>72</v>
      </c>
      <c r="D4" s="85"/>
      <c r="E4" s="86"/>
    </row>
    <row r="5" spans="1:5" x14ac:dyDescent="0.25">
      <c r="C5" s="9" t="s">
        <v>73</v>
      </c>
      <c r="D5" s="1" t="s">
        <v>70</v>
      </c>
      <c r="E5" s="10" t="s">
        <v>83</v>
      </c>
    </row>
    <row r="6" spans="1:5" x14ac:dyDescent="0.25">
      <c r="C6" s="9" t="s">
        <v>82</v>
      </c>
      <c r="D6" s="1" t="s">
        <v>71</v>
      </c>
      <c r="E6" s="10" t="s">
        <v>84</v>
      </c>
    </row>
    <row r="7" spans="1:5" x14ac:dyDescent="0.25">
      <c r="C7" s="9" t="s">
        <v>74</v>
      </c>
      <c r="D7" s="1" t="s">
        <v>77</v>
      </c>
      <c r="E7" s="10" t="s">
        <v>85</v>
      </c>
    </row>
    <row r="8" spans="1:5" x14ac:dyDescent="0.25">
      <c r="C8" s="9" t="s">
        <v>75</v>
      </c>
      <c r="D8" s="1" t="s">
        <v>78</v>
      </c>
      <c r="E8" s="10" t="s">
        <v>86</v>
      </c>
    </row>
    <row r="9" spans="1:5" x14ac:dyDescent="0.25">
      <c r="C9" s="9" t="s">
        <v>76</v>
      </c>
      <c r="D9" s="1" t="s">
        <v>88</v>
      </c>
      <c r="E9" s="10"/>
    </row>
    <row r="10" spans="1:5" x14ac:dyDescent="0.25">
      <c r="C10" s="9" t="s">
        <v>79</v>
      </c>
      <c r="D10" s="1" t="s">
        <v>89</v>
      </c>
      <c r="E10" s="10"/>
    </row>
    <row r="11" spans="1:5" x14ac:dyDescent="0.25">
      <c r="C11" s="9" t="s">
        <v>81</v>
      </c>
      <c r="D11" s="1"/>
      <c r="E11" s="10"/>
    </row>
    <row r="12" spans="1:5" ht="15.75" thickBot="1" x14ac:dyDescent="0.3">
      <c r="C12" s="11"/>
      <c r="D12" s="12"/>
      <c r="E12" s="13"/>
    </row>
    <row r="15" spans="1:5" x14ac:dyDescent="0.25">
      <c r="C15" t="s">
        <v>87</v>
      </c>
    </row>
    <row r="16" spans="1:5" x14ac:dyDescent="0.25">
      <c r="C16" t="s">
        <v>90</v>
      </c>
    </row>
    <row r="17" spans="3:3" x14ac:dyDescent="0.25">
      <c r="C17" t="s">
        <v>91</v>
      </c>
    </row>
    <row r="18" spans="3:3" x14ac:dyDescent="0.25">
      <c r="C18" t="s">
        <v>92</v>
      </c>
    </row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E238-5814-4462-A3CF-17DE4E66AED4}">
  <dimension ref="D1:N113"/>
  <sheetViews>
    <sheetView zoomScale="85" zoomScaleNormal="85" workbookViewId="0">
      <selection activeCell="G17" sqref="G17"/>
    </sheetView>
  </sheetViews>
  <sheetFormatPr defaultRowHeight="15" x14ac:dyDescent="0.25"/>
  <cols>
    <col min="4" max="4" width="14.5703125" customWidth="1"/>
    <col min="5" max="5" width="13.7109375" customWidth="1"/>
    <col min="6" max="6" width="14" customWidth="1"/>
    <col min="7" max="7" width="21" customWidth="1"/>
    <col min="10" max="11" width="9.140625" customWidth="1"/>
  </cols>
  <sheetData>
    <row r="1" spans="4:7" ht="16.5" thickBot="1" x14ac:dyDescent="0.3">
      <c r="D1" s="117" t="s">
        <v>24</v>
      </c>
      <c r="E1" s="118"/>
      <c r="F1" s="118"/>
      <c r="G1" s="16" t="s">
        <v>13</v>
      </c>
    </row>
    <row r="2" spans="4:7" ht="16.5" thickBot="1" x14ac:dyDescent="0.3">
      <c r="D2" s="17" t="s">
        <v>21</v>
      </c>
      <c r="E2" s="18" t="s">
        <v>22</v>
      </c>
      <c r="F2" s="18" t="s">
        <v>23</v>
      </c>
      <c r="G2" s="18" t="s">
        <v>1</v>
      </c>
    </row>
    <row r="3" spans="4:7" x14ac:dyDescent="0.25">
      <c r="D3" s="19">
        <v>4</v>
      </c>
      <c r="E3" s="20">
        <v>500</v>
      </c>
      <c r="F3" s="35">
        <v>1.3</v>
      </c>
      <c r="G3" s="32">
        <f>SUM(E3*F3)</f>
        <v>650</v>
      </c>
    </row>
    <row r="4" spans="4:7" x14ac:dyDescent="0.25">
      <c r="D4" s="22">
        <v>7</v>
      </c>
      <c r="E4" s="23">
        <v>500</v>
      </c>
      <c r="F4" s="36">
        <v>1.3</v>
      </c>
      <c r="G4" s="33">
        <f>SUM(E4*F4)</f>
        <v>650</v>
      </c>
    </row>
    <row r="5" spans="4:7" x14ac:dyDescent="0.25">
      <c r="D5" s="22">
        <v>9</v>
      </c>
      <c r="E5" s="23">
        <v>400</v>
      </c>
      <c r="F5" s="36">
        <v>1.4</v>
      </c>
      <c r="G5" s="33">
        <f t="shared" ref="G5:G16" si="0">SUM(E5*F5)</f>
        <v>560</v>
      </c>
    </row>
    <row r="6" spans="4:7" x14ac:dyDescent="0.25">
      <c r="D6" s="22">
        <v>10</v>
      </c>
      <c r="E6" s="23">
        <v>400</v>
      </c>
      <c r="F6" s="36">
        <v>1.4</v>
      </c>
      <c r="G6" s="33">
        <f t="shared" si="0"/>
        <v>560</v>
      </c>
    </row>
    <row r="7" spans="4:7" x14ac:dyDescent="0.25">
      <c r="D7" s="22">
        <v>13</v>
      </c>
      <c r="E7" s="23">
        <v>500</v>
      </c>
      <c r="F7" s="36">
        <v>1.4</v>
      </c>
      <c r="G7" s="33">
        <f t="shared" si="0"/>
        <v>700</v>
      </c>
    </row>
    <row r="8" spans="4:7" x14ac:dyDescent="0.25">
      <c r="D8" s="22">
        <v>15</v>
      </c>
      <c r="E8" s="23">
        <v>500</v>
      </c>
      <c r="F8" s="36">
        <v>1.4</v>
      </c>
      <c r="G8" s="33">
        <f t="shared" si="0"/>
        <v>700</v>
      </c>
    </row>
    <row r="9" spans="4:7" x14ac:dyDescent="0.25">
      <c r="D9" s="22">
        <v>17</v>
      </c>
      <c r="E9" s="23">
        <v>500</v>
      </c>
      <c r="F9" s="36">
        <v>1.4</v>
      </c>
      <c r="G9" s="33">
        <f t="shared" si="0"/>
        <v>700</v>
      </c>
    </row>
    <row r="10" spans="4:7" x14ac:dyDescent="0.25">
      <c r="D10" s="22">
        <v>20</v>
      </c>
      <c r="E10" s="23">
        <v>500</v>
      </c>
      <c r="F10" s="36">
        <v>1.4</v>
      </c>
      <c r="G10" s="33">
        <f t="shared" si="0"/>
        <v>700</v>
      </c>
    </row>
    <row r="11" spans="4:7" x14ac:dyDescent="0.25">
      <c r="D11" s="22">
        <v>24</v>
      </c>
      <c r="E11" s="23">
        <v>700</v>
      </c>
      <c r="F11" s="36">
        <v>1.4</v>
      </c>
      <c r="G11" s="33">
        <f t="shared" si="0"/>
        <v>979.99999999999989</v>
      </c>
    </row>
    <row r="12" spans="4:7" x14ac:dyDescent="0.25">
      <c r="D12" s="22">
        <v>28</v>
      </c>
      <c r="E12" s="23">
        <v>500</v>
      </c>
      <c r="F12" s="36">
        <v>1.4</v>
      </c>
      <c r="G12" s="33">
        <f t="shared" si="0"/>
        <v>700</v>
      </c>
    </row>
    <row r="13" spans="4:7" x14ac:dyDescent="0.25">
      <c r="D13" s="22"/>
      <c r="E13" s="23"/>
      <c r="F13" s="36"/>
      <c r="G13" s="33">
        <f t="shared" si="0"/>
        <v>0</v>
      </c>
    </row>
    <row r="14" spans="4:7" x14ac:dyDescent="0.25">
      <c r="D14" s="22"/>
      <c r="E14" s="23"/>
      <c r="F14" s="36"/>
      <c r="G14" s="33">
        <f t="shared" si="0"/>
        <v>0</v>
      </c>
    </row>
    <row r="15" spans="4:7" x14ac:dyDescent="0.25">
      <c r="D15" s="22"/>
      <c r="E15" s="23"/>
      <c r="F15" s="36"/>
      <c r="G15" s="33">
        <f t="shared" si="0"/>
        <v>0</v>
      </c>
    </row>
    <row r="16" spans="4:7" x14ac:dyDescent="0.25">
      <c r="D16" s="22"/>
      <c r="E16" s="23"/>
      <c r="F16" s="36"/>
      <c r="G16" s="33">
        <f t="shared" si="0"/>
        <v>0</v>
      </c>
    </row>
    <row r="17" spans="4:14" ht="15.75" thickBot="1" x14ac:dyDescent="0.3">
      <c r="D17" s="25"/>
      <c r="E17" s="26">
        <f>SUM(E3:E16)</f>
        <v>5000</v>
      </c>
      <c r="F17" s="37"/>
      <c r="G17" s="34">
        <f>SUM(G3:G16)</f>
        <v>6900</v>
      </c>
    </row>
    <row r="19" spans="4:14" ht="15.75" thickBot="1" x14ac:dyDescent="0.3"/>
    <row r="20" spans="4:14" ht="16.5" thickBot="1" x14ac:dyDescent="0.3">
      <c r="D20" s="117" t="s">
        <v>24</v>
      </c>
      <c r="E20" s="118"/>
      <c r="F20" s="118"/>
      <c r="G20" s="16" t="s">
        <v>14</v>
      </c>
    </row>
    <row r="21" spans="4:14" ht="16.5" thickBot="1" x14ac:dyDescent="0.3">
      <c r="D21" s="17" t="s">
        <v>21</v>
      </c>
      <c r="E21" s="18" t="s">
        <v>22</v>
      </c>
      <c r="F21" s="18" t="s">
        <v>23</v>
      </c>
      <c r="G21" s="18" t="s">
        <v>1</v>
      </c>
    </row>
    <row r="22" spans="4:14" ht="15.75" x14ac:dyDescent="0.25">
      <c r="D22" s="19">
        <v>1</v>
      </c>
      <c r="E22" s="20">
        <v>500</v>
      </c>
      <c r="F22" s="19">
        <v>1.4</v>
      </c>
      <c r="G22" s="53">
        <f>SUM(E22*F22)</f>
        <v>700</v>
      </c>
    </row>
    <row r="23" spans="4:14" x14ac:dyDescent="0.25">
      <c r="D23" s="22">
        <v>3</v>
      </c>
      <c r="E23" s="23">
        <v>500</v>
      </c>
      <c r="F23" s="22">
        <v>1.4</v>
      </c>
      <c r="G23" s="23">
        <f>SUM(E23*F23)</f>
        <v>700</v>
      </c>
    </row>
    <row r="24" spans="4:14" x14ac:dyDescent="0.25">
      <c r="D24" s="22">
        <v>6</v>
      </c>
      <c r="E24" s="23">
        <v>500</v>
      </c>
      <c r="F24" s="22">
        <v>1.4</v>
      </c>
      <c r="G24" s="23">
        <f t="shared" ref="G24:G33" si="1">SUM(E24*F24)</f>
        <v>700</v>
      </c>
    </row>
    <row r="25" spans="4:14" x14ac:dyDescent="0.25">
      <c r="D25" s="22">
        <v>7</v>
      </c>
      <c r="E25" s="23">
        <v>500</v>
      </c>
      <c r="F25" s="22">
        <v>1.4</v>
      </c>
      <c r="G25" s="23">
        <f t="shared" si="1"/>
        <v>700</v>
      </c>
    </row>
    <row r="26" spans="4:14" x14ac:dyDescent="0.25">
      <c r="D26" s="22"/>
      <c r="E26" s="23">
        <v>500</v>
      </c>
      <c r="F26" s="22">
        <v>1.4</v>
      </c>
      <c r="G26" s="23">
        <f t="shared" si="1"/>
        <v>700</v>
      </c>
    </row>
    <row r="27" spans="4:14" x14ac:dyDescent="0.25">
      <c r="D27" s="22"/>
      <c r="E27" s="23">
        <v>500</v>
      </c>
      <c r="F27" s="22">
        <v>1.4</v>
      </c>
      <c r="G27" s="23">
        <f t="shared" si="1"/>
        <v>700</v>
      </c>
    </row>
    <row r="28" spans="4:14" x14ac:dyDescent="0.25">
      <c r="D28" s="22"/>
      <c r="E28" s="23">
        <v>500</v>
      </c>
      <c r="F28" s="22">
        <v>1.4</v>
      </c>
      <c r="G28" s="23">
        <f t="shared" si="1"/>
        <v>700</v>
      </c>
    </row>
    <row r="29" spans="4:14" ht="15.75" thickBot="1" x14ac:dyDescent="0.3">
      <c r="D29" s="22"/>
      <c r="E29" s="23">
        <v>500</v>
      </c>
      <c r="F29" s="22">
        <v>1.4</v>
      </c>
      <c r="G29" s="23">
        <f t="shared" si="1"/>
        <v>700</v>
      </c>
    </row>
    <row r="30" spans="4:14" ht="15.75" thickBot="1" x14ac:dyDescent="0.3">
      <c r="D30" s="22"/>
      <c r="E30" s="23">
        <v>500</v>
      </c>
      <c r="F30" s="22">
        <v>1.4</v>
      </c>
      <c r="G30" s="23">
        <f t="shared" si="1"/>
        <v>700</v>
      </c>
      <c r="N30" s="68"/>
    </row>
    <row r="31" spans="4:14" x14ac:dyDescent="0.25">
      <c r="D31" s="22"/>
      <c r="E31" s="23">
        <v>500</v>
      </c>
      <c r="F31" s="22">
        <v>1.4</v>
      </c>
      <c r="G31" s="23">
        <f t="shared" si="1"/>
        <v>700</v>
      </c>
    </row>
    <row r="32" spans="4:14" x14ac:dyDescent="0.25">
      <c r="D32" s="22"/>
      <c r="E32" s="23">
        <v>500</v>
      </c>
      <c r="F32" s="22">
        <v>1.4</v>
      </c>
      <c r="G32" s="23">
        <f t="shared" si="1"/>
        <v>700</v>
      </c>
    </row>
    <row r="33" spans="4:7" x14ac:dyDescent="0.25">
      <c r="D33" s="22"/>
      <c r="E33" s="23">
        <v>358</v>
      </c>
      <c r="F33" s="22">
        <v>1.4</v>
      </c>
      <c r="G33" s="23">
        <f t="shared" si="1"/>
        <v>501.2</v>
      </c>
    </row>
    <row r="34" spans="4:7" x14ac:dyDescent="0.25">
      <c r="D34" s="22"/>
      <c r="E34" s="23"/>
      <c r="F34" s="22"/>
      <c r="G34" s="23"/>
    </row>
    <row r="35" spans="4:7" ht="15.75" thickBot="1" x14ac:dyDescent="0.3">
      <c r="D35" s="67"/>
      <c r="E35" s="64"/>
      <c r="F35" s="67"/>
      <c r="G35" s="64"/>
    </row>
    <row r="36" spans="4:7" ht="15.75" thickBot="1" x14ac:dyDescent="0.3">
      <c r="D36" s="65"/>
      <c r="E36" s="65">
        <f t="shared" ref="E36" si="2">SUM(E22:E35)</f>
        <v>5858</v>
      </c>
      <c r="F36" s="65"/>
      <c r="G36" s="66">
        <f>SUM(G23:G35)</f>
        <v>7501.2</v>
      </c>
    </row>
    <row r="38" spans="4:7" ht="15.75" thickBot="1" x14ac:dyDescent="0.3"/>
    <row r="39" spans="4:7" ht="16.5" thickBot="1" x14ac:dyDescent="0.3">
      <c r="D39" s="117" t="s">
        <v>24</v>
      </c>
      <c r="E39" s="118"/>
      <c r="F39" s="119"/>
      <c r="G39" s="63" t="s">
        <v>64</v>
      </c>
    </row>
    <row r="40" spans="4:7" ht="16.5" thickBot="1" x14ac:dyDescent="0.3">
      <c r="D40" s="17" t="s">
        <v>21</v>
      </c>
      <c r="E40" s="18" t="s">
        <v>22</v>
      </c>
      <c r="F40" s="18" t="s">
        <v>23</v>
      </c>
      <c r="G40" s="18" t="s">
        <v>1</v>
      </c>
    </row>
    <row r="41" spans="4:7" ht="15.75" x14ac:dyDescent="0.25">
      <c r="D41" s="61">
        <v>43892</v>
      </c>
      <c r="E41" s="20">
        <v>500</v>
      </c>
      <c r="F41" s="19">
        <v>1.3</v>
      </c>
      <c r="G41" s="82">
        <f>SUM(E41*F41)</f>
        <v>650</v>
      </c>
    </row>
    <row r="42" spans="4:7" x14ac:dyDescent="0.25">
      <c r="D42" s="62">
        <v>43896</v>
      </c>
      <c r="E42" s="23">
        <v>500</v>
      </c>
      <c r="F42" s="22">
        <v>1.3</v>
      </c>
      <c r="G42" s="36">
        <f>SUM(E42*F42)</f>
        <v>650</v>
      </c>
    </row>
    <row r="43" spans="4:7" x14ac:dyDescent="0.25">
      <c r="D43" s="62">
        <v>43898</v>
      </c>
      <c r="E43" s="23">
        <v>500</v>
      </c>
      <c r="F43" s="22">
        <v>1.3</v>
      </c>
      <c r="G43" s="36">
        <f t="shared" ref="G43:G54" si="3">SUM(E43*F43)</f>
        <v>650</v>
      </c>
    </row>
    <row r="44" spans="4:7" x14ac:dyDescent="0.25">
      <c r="D44" s="62">
        <v>43903</v>
      </c>
      <c r="E44" s="23">
        <v>1000</v>
      </c>
      <c r="F44" s="22">
        <v>1.2</v>
      </c>
      <c r="G44" s="36">
        <f t="shared" si="3"/>
        <v>1200</v>
      </c>
    </row>
    <row r="45" spans="4:7" x14ac:dyDescent="0.25">
      <c r="D45" s="62">
        <v>43908</v>
      </c>
      <c r="E45" s="23">
        <v>400</v>
      </c>
      <c r="F45" s="22">
        <v>1.2</v>
      </c>
      <c r="G45" s="36">
        <f t="shared" si="3"/>
        <v>480</v>
      </c>
    </row>
    <row r="46" spans="4:7" x14ac:dyDescent="0.25">
      <c r="D46" s="22"/>
      <c r="E46" s="23"/>
      <c r="F46" s="22"/>
      <c r="G46" s="36">
        <f t="shared" si="3"/>
        <v>0</v>
      </c>
    </row>
    <row r="47" spans="4:7" x14ac:dyDescent="0.25">
      <c r="D47" s="22"/>
      <c r="E47" s="23"/>
      <c r="F47" s="22"/>
      <c r="G47" s="36">
        <f t="shared" si="3"/>
        <v>0</v>
      </c>
    </row>
    <row r="48" spans="4:7" x14ac:dyDescent="0.25">
      <c r="D48" s="22"/>
      <c r="E48" s="23"/>
      <c r="F48" s="22"/>
      <c r="G48" s="36">
        <f t="shared" si="3"/>
        <v>0</v>
      </c>
    </row>
    <row r="49" spans="4:7" x14ac:dyDescent="0.25">
      <c r="D49" s="22"/>
      <c r="E49" s="23"/>
      <c r="F49" s="22"/>
      <c r="G49" s="36">
        <f t="shared" si="3"/>
        <v>0</v>
      </c>
    </row>
    <row r="50" spans="4:7" x14ac:dyDescent="0.25">
      <c r="D50" s="22"/>
      <c r="E50" s="23"/>
      <c r="F50" s="22"/>
      <c r="G50" s="36">
        <f t="shared" si="3"/>
        <v>0</v>
      </c>
    </row>
    <row r="51" spans="4:7" x14ac:dyDescent="0.25">
      <c r="D51" s="22"/>
      <c r="E51" s="23"/>
      <c r="F51" s="22"/>
      <c r="G51" s="36">
        <f t="shared" si="3"/>
        <v>0</v>
      </c>
    </row>
    <row r="52" spans="4:7" x14ac:dyDescent="0.25">
      <c r="D52" s="22"/>
      <c r="E52" s="23"/>
      <c r="F52" s="22"/>
      <c r="G52" s="36">
        <f t="shared" si="3"/>
        <v>0</v>
      </c>
    </row>
    <row r="53" spans="4:7" x14ac:dyDescent="0.25">
      <c r="D53" s="22"/>
      <c r="E53" s="23"/>
      <c r="F53" s="22"/>
      <c r="G53" s="36">
        <f t="shared" si="3"/>
        <v>0</v>
      </c>
    </row>
    <row r="54" spans="4:7" x14ac:dyDescent="0.25">
      <c r="D54" s="22"/>
      <c r="E54" s="23"/>
      <c r="F54" s="22"/>
      <c r="G54" s="36">
        <f t="shared" si="3"/>
        <v>0</v>
      </c>
    </row>
    <row r="55" spans="4:7" ht="15.75" thickBot="1" x14ac:dyDescent="0.3">
      <c r="D55" s="25" t="s">
        <v>61</v>
      </c>
      <c r="E55" s="26">
        <f t="shared" ref="E55" si="4">SUM(E41:E54)</f>
        <v>2900</v>
      </c>
      <c r="F55" s="25" t="s">
        <v>61</v>
      </c>
      <c r="G55" s="37">
        <f>SUM(G41:G54)</f>
        <v>3630</v>
      </c>
    </row>
    <row r="57" spans="4:7" ht="15.75" thickBot="1" x14ac:dyDescent="0.3"/>
    <row r="58" spans="4:7" ht="16.5" thickBot="1" x14ac:dyDescent="0.3">
      <c r="D58" s="117" t="s">
        <v>24</v>
      </c>
      <c r="E58" s="118"/>
      <c r="F58" s="118"/>
    </row>
    <row r="59" spans="4:7" ht="16.5" thickBot="1" x14ac:dyDescent="0.3">
      <c r="D59" s="17" t="s">
        <v>21</v>
      </c>
      <c r="E59" s="18" t="s">
        <v>22</v>
      </c>
      <c r="F59" s="18" t="s">
        <v>23</v>
      </c>
      <c r="G59" s="16" t="s">
        <v>15</v>
      </c>
    </row>
    <row r="60" spans="4:7" ht="16.5" thickBot="1" x14ac:dyDescent="0.3">
      <c r="D60" s="19"/>
      <c r="E60" s="20"/>
      <c r="F60" s="20"/>
      <c r="G60" s="18" t="s">
        <v>1</v>
      </c>
    </row>
    <row r="61" spans="4:7" x14ac:dyDescent="0.25">
      <c r="D61" s="22"/>
      <c r="E61" s="23"/>
      <c r="F61" s="23"/>
      <c r="G61" s="21"/>
    </row>
    <row r="62" spans="4:7" x14ac:dyDescent="0.25">
      <c r="D62" s="22"/>
      <c r="E62" s="23"/>
      <c r="F62" s="23"/>
      <c r="G62" s="24"/>
    </row>
    <row r="63" spans="4:7" x14ac:dyDescent="0.25">
      <c r="D63" s="22"/>
      <c r="E63" s="23"/>
      <c r="F63" s="23"/>
      <c r="G63" s="24"/>
    </row>
    <row r="64" spans="4:7" x14ac:dyDescent="0.25">
      <c r="D64" s="22"/>
      <c r="E64" s="23"/>
      <c r="F64" s="23"/>
      <c r="G64" s="24"/>
    </row>
    <row r="65" spans="4:7" x14ac:dyDescent="0.25">
      <c r="D65" s="22"/>
      <c r="E65" s="23"/>
      <c r="F65" s="23"/>
      <c r="G65" s="24"/>
    </row>
    <row r="66" spans="4:7" x14ac:dyDescent="0.25">
      <c r="D66" s="22"/>
      <c r="E66" s="23"/>
      <c r="F66" s="23"/>
      <c r="G66" s="24"/>
    </row>
    <row r="67" spans="4:7" x14ac:dyDescent="0.25">
      <c r="D67" s="22"/>
      <c r="E67" s="23"/>
      <c r="F67" s="23"/>
      <c r="G67" s="24"/>
    </row>
    <row r="68" spans="4:7" x14ac:dyDescent="0.25">
      <c r="D68" s="22"/>
      <c r="E68" s="23"/>
      <c r="F68" s="23"/>
      <c r="G68" s="24"/>
    </row>
    <row r="69" spans="4:7" x14ac:dyDescent="0.25">
      <c r="D69" s="22"/>
      <c r="E69" s="23"/>
      <c r="F69" s="23"/>
      <c r="G69" s="24"/>
    </row>
    <row r="70" spans="4:7" x14ac:dyDescent="0.25">
      <c r="D70" s="22"/>
      <c r="E70" s="23"/>
      <c r="F70" s="23"/>
      <c r="G70" s="24"/>
    </row>
    <row r="71" spans="4:7" x14ac:dyDescent="0.25">
      <c r="D71" s="22"/>
      <c r="E71" s="23"/>
      <c r="F71" s="23"/>
      <c r="G71" s="24"/>
    </row>
    <row r="72" spans="4:7" x14ac:dyDescent="0.25">
      <c r="D72" s="22"/>
      <c r="E72" s="23"/>
      <c r="F72" s="23"/>
      <c r="G72" s="24"/>
    </row>
    <row r="73" spans="4:7" x14ac:dyDescent="0.25">
      <c r="D73" s="22"/>
      <c r="E73" s="23"/>
      <c r="F73" s="23"/>
      <c r="G73" s="24"/>
    </row>
    <row r="74" spans="4:7" ht="15.75" thickBot="1" x14ac:dyDescent="0.3">
      <c r="D74" s="25"/>
      <c r="E74" s="26">
        <f>SUM(E60:E73)</f>
        <v>0</v>
      </c>
      <c r="F74" s="26"/>
      <c r="G74" s="24"/>
    </row>
    <row r="75" spans="4:7" ht="15.75" thickBot="1" x14ac:dyDescent="0.3">
      <c r="G75" s="27">
        <f>SUM(G61:G74)</f>
        <v>0</v>
      </c>
    </row>
    <row r="76" spans="4:7" ht="15.75" thickBot="1" x14ac:dyDescent="0.3"/>
    <row r="77" spans="4:7" ht="16.5" thickBot="1" x14ac:dyDescent="0.3">
      <c r="D77" s="117" t="s">
        <v>24</v>
      </c>
      <c r="E77" s="118"/>
      <c r="F77" s="118"/>
    </row>
    <row r="78" spans="4:7" ht="16.5" thickBot="1" x14ac:dyDescent="0.3">
      <c r="D78" s="17" t="s">
        <v>21</v>
      </c>
      <c r="E78" s="18" t="s">
        <v>22</v>
      </c>
      <c r="F78" s="18" t="s">
        <v>23</v>
      </c>
      <c r="G78" s="16" t="s">
        <v>16</v>
      </c>
    </row>
    <row r="79" spans="4:7" ht="16.5" thickBot="1" x14ac:dyDescent="0.3">
      <c r="D79" s="19"/>
      <c r="E79" s="20"/>
      <c r="F79" s="20"/>
      <c r="G79" s="18" t="s">
        <v>1</v>
      </c>
    </row>
    <row r="80" spans="4:7" x14ac:dyDescent="0.25">
      <c r="D80" s="22"/>
      <c r="E80" s="23"/>
      <c r="F80" s="23"/>
      <c r="G80" s="21"/>
    </row>
    <row r="81" spans="4:7" x14ac:dyDescent="0.25">
      <c r="D81" s="22"/>
      <c r="E81" s="23"/>
      <c r="F81" s="23"/>
      <c r="G81" s="24"/>
    </row>
    <row r="82" spans="4:7" x14ac:dyDescent="0.25">
      <c r="D82" s="22"/>
      <c r="E82" s="23"/>
      <c r="F82" s="23"/>
      <c r="G82" s="24"/>
    </row>
    <row r="83" spans="4:7" x14ac:dyDescent="0.25">
      <c r="D83" s="22"/>
      <c r="E83" s="23"/>
      <c r="F83" s="23"/>
      <c r="G83" s="24"/>
    </row>
    <row r="84" spans="4:7" x14ac:dyDescent="0.25">
      <c r="D84" s="22"/>
      <c r="E84" s="23"/>
      <c r="F84" s="23"/>
      <c r="G84" s="24"/>
    </row>
    <row r="85" spans="4:7" x14ac:dyDescent="0.25">
      <c r="D85" s="22"/>
      <c r="E85" s="23"/>
      <c r="F85" s="23"/>
      <c r="G85" s="24"/>
    </row>
    <row r="86" spans="4:7" x14ac:dyDescent="0.25">
      <c r="D86" s="22"/>
      <c r="E86" s="23"/>
      <c r="F86" s="23"/>
      <c r="G86" s="24"/>
    </row>
    <row r="87" spans="4:7" x14ac:dyDescent="0.25">
      <c r="D87" s="22"/>
      <c r="E87" s="23"/>
      <c r="F87" s="23"/>
      <c r="G87" s="24"/>
    </row>
    <row r="88" spans="4:7" x14ac:dyDescent="0.25">
      <c r="D88" s="22"/>
      <c r="E88" s="23"/>
      <c r="F88" s="23"/>
      <c r="G88" s="24"/>
    </row>
    <row r="89" spans="4:7" x14ac:dyDescent="0.25">
      <c r="D89" s="22"/>
      <c r="E89" s="23"/>
      <c r="F89" s="23"/>
      <c r="G89" s="24"/>
    </row>
    <row r="90" spans="4:7" x14ac:dyDescent="0.25">
      <c r="D90" s="22"/>
      <c r="E90" s="23"/>
      <c r="F90" s="23"/>
      <c r="G90" s="24"/>
    </row>
    <row r="91" spans="4:7" x14ac:dyDescent="0.25">
      <c r="D91" s="22"/>
      <c r="E91" s="23"/>
      <c r="F91" s="23"/>
      <c r="G91" s="24"/>
    </row>
    <row r="92" spans="4:7" x14ac:dyDescent="0.25">
      <c r="D92" s="22"/>
      <c r="E92" s="23"/>
      <c r="F92" s="23"/>
      <c r="G92" s="24"/>
    </row>
    <row r="93" spans="4:7" ht="15.75" thickBot="1" x14ac:dyDescent="0.3">
      <c r="D93" s="25"/>
      <c r="E93" s="26">
        <f t="shared" ref="E93" si="5">SUM(E79:E92)</f>
        <v>0</v>
      </c>
      <c r="F93" s="26"/>
      <c r="G93" s="24"/>
    </row>
    <row r="94" spans="4:7" ht="15.75" thickBot="1" x14ac:dyDescent="0.3">
      <c r="G94" s="27">
        <f t="shared" ref="G94" si="6">SUM(G80:G93)</f>
        <v>0</v>
      </c>
    </row>
    <row r="95" spans="4:7" ht="15.75" thickBot="1" x14ac:dyDescent="0.3"/>
    <row r="96" spans="4:7" ht="16.5" thickBot="1" x14ac:dyDescent="0.3">
      <c r="D96" s="117" t="s">
        <v>24</v>
      </c>
      <c r="E96" s="118"/>
      <c r="F96" s="118"/>
    </row>
    <row r="97" spans="4:7" ht="16.5" thickBot="1" x14ac:dyDescent="0.3">
      <c r="D97" s="17" t="s">
        <v>21</v>
      </c>
      <c r="E97" s="18" t="s">
        <v>22</v>
      </c>
      <c r="F97" s="18" t="s">
        <v>23</v>
      </c>
      <c r="G97" s="16" t="s">
        <v>17</v>
      </c>
    </row>
    <row r="98" spans="4:7" ht="16.5" thickBot="1" x14ac:dyDescent="0.3">
      <c r="D98" s="19"/>
      <c r="E98" s="20"/>
      <c r="F98" s="20"/>
      <c r="G98" s="18" t="s">
        <v>1</v>
      </c>
    </row>
    <row r="99" spans="4:7" x14ac:dyDescent="0.25">
      <c r="D99" s="22"/>
      <c r="E99" s="23"/>
      <c r="F99" s="23"/>
      <c r="G99" s="21"/>
    </row>
    <row r="100" spans="4:7" x14ac:dyDescent="0.25">
      <c r="D100" s="22"/>
      <c r="E100" s="23"/>
      <c r="F100" s="23"/>
      <c r="G100" s="24"/>
    </row>
    <row r="101" spans="4:7" x14ac:dyDescent="0.25">
      <c r="D101" s="22"/>
      <c r="E101" s="23"/>
      <c r="F101" s="23"/>
      <c r="G101" s="24"/>
    </row>
    <row r="102" spans="4:7" x14ac:dyDescent="0.25">
      <c r="D102" s="22"/>
      <c r="E102" s="23"/>
      <c r="F102" s="23"/>
      <c r="G102" s="24"/>
    </row>
    <row r="103" spans="4:7" x14ac:dyDescent="0.25">
      <c r="D103" s="22"/>
      <c r="E103" s="23"/>
      <c r="F103" s="23"/>
      <c r="G103" s="24"/>
    </row>
    <row r="104" spans="4:7" x14ac:dyDescent="0.25">
      <c r="D104" s="22"/>
      <c r="E104" s="23"/>
      <c r="F104" s="23"/>
      <c r="G104" s="24"/>
    </row>
    <row r="105" spans="4:7" x14ac:dyDescent="0.25">
      <c r="D105" s="22"/>
      <c r="E105" s="23"/>
      <c r="F105" s="23"/>
      <c r="G105" s="24"/>
    </row>
    <row r="106" spans="4:7" x14ac:dyDescent="0.25">
      <c r="D106" s="22"/>
      <c r="E106" s="23"/>
      <c r="F106" s="23"/>
      <c r="G106" s="24"/>
    </row>
    <row r="107" spans="4:7" x14ac:dyDescent="0.25">
      <c r="D107" s="22"/>
      <c r="E107" s="23"/>
      <c r="F107" s="23"/>
      <c r="G107" s="24"/>
    </row>
    <row r="108" spans="4:7" x14ac:dyDescent="0.25">
      <c r="D108" s="22"/>
      <c r="E108" s="23"/>
      <c r="F108" s="23"/>
      <c r="G108" s="24"/>
    </row>
    <row r="109" spans="4:7" x14ac:dyDescent="0.25">
      <c r="D109" s="22"/>
      <c r="E109" s="23"/>
      <c r="F109" s="23"/>
      <c r="G109" s="24"/>
    </row>
    <row r="110" spans="4:7" x14ac:dyDescent="0.25">
      <c r="D110" s="22"/>
      <c r="E110" s="23"/>
      <c r="F110" s="23"/>
      <c r="G110" s="24"/>
    </row>
    <row r="111" spans="4:7" x14ac:dyDescent="0.25">
      <c r="D111" s="22"/>
      <c r="E111" s="23"/>
      <c r="F111" s="23"/>
      <c r="G111" s="24"/>
    </row>
    <row r="112" spans="4:7" ht="15.75" thickBot="1" x14ac:dyDescent="0.3">
      <c r="D112" s="25"/>
      <c r="E112" s="26">
        <f t="shared" ref="E112" si="7">SUM(E98:E111)</f>
        <v>0</v>
      </c>
      <c r="F112" s="26"/>
      <c r="G112" s="24"/>
    </row>
    <row r="113" spans="7:7" ht="15.75" thickBot="1" x14ac:dyDescent="0.3">
      <c r="G113" s="27">
        <f t="shared" ref="G113" si="8">SUM(G99:G112)</f>
        <v>0</v>
      </c>
    </row>
  </sheetData>
  <mergeCells count="6">
    <mergeCell ref="D96:F96"/>
    <mergeCell ref="D1:F1"/>
    <mergeCell ref="D20:F20"/>
    <mergeCell ref="D39:F39"/>
    <mergeCell ref="D58:F58"/>
    <mergeCell ref="D77:F7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47DCA-F721-4405-8891-BADBFFF3C693}">
  <dimension ref="B1:AJ27"/>
  <sheetViews>
    <sheetView topLeftCell="H1" workbookViewId="0">
      <selection activeCell="K4" sqref="K4:R4"/>
    </sheetView>
  </sheetViews>
  <sheetFormatPr defaultRowHeight="15" x14ac:dyDescent="0.25"/>
  <cols>
    <col min="2" max="2" width="10" customWidth="1"/>
  </cols>
  <sheetData>
    <row r="1" spans="2:36" ht="15.75" thickBot="1" x14ac:dyDescent="0.3">
      <c r="B1" s="115" t="s">
        <v>20</v>
      </c>
      <c r="C1" s="153"/>
      <c r="D1" s="153"/>
      <c r="E1" s="153"/>
      <c r="F1" s="116"/>
      <c r="G1" s="154" t="s">
        <v>52</v>
      </c>
      <c r="H1" s="155"/>
      <c r="I1" s="156"/>
      <c r="K1" s="115" t="s">
        <v>20</v>
      </c>
      <c r="L1" s="153"/>
      <c r="M1" s="153"/>
      <c r="N1" s="153"/>
      <c r="O1" s="116"/>
      <c r="P1" s="154" t="s">
        <v>65</v>
      </c>
      <c r="Q1" s="155"/>
      <c r="R1" s="156"/>
      <c r="T1" s="115" t="s">
        <v>20</v>
      </c>
      <c r="U1" s="153"/>
      <c r="V1" s="153"/>
      <c r="W1" s="153"/>
      <c r="X1" s="116"/>
      <c r="Y1" s="154" t="s">
        <v>67</v>
      </c>
      <c r="Z1" s="155"/>
      <c r="AA1" s="156"/>
      <c r="AC1" s="115" t="s">
        <v>20</v>
      </c>
      <c r="AD1" s="153"/>
      <c r="AE1" s="153"/>
      <c r="AF1" s="153"/>
      <c r="AG1" s="116"/>
      <c r="AH1" s="154" t="s">
        <v>65</v>
      </c>
      <c r="AI1" s="155"/>
      <c r="AJ1" s="156"/>
    </row>
    <row r="2" spans="2:36" ht="16.5" thickBot="1" x14ac:dyDescent="0.3">
      <c r="B2" s="144" t="s">
        <v>19</v>
      </c>
      <c r="C2" s="145"/>
      <c r="D2" s="145"/>
      <c r="E2" s="145"/>
      <c r="F2" s="145"/>
      <c r="G2" s="145"/>
      <c r="H2" s="145"/>
      <c r="I2" s="146"/>
      <c r="K2" s="144" t="s">
        <v>19</v>
      </c>
      <c r="L2" s="145"/>
      <c r="M2" s="145"/>
      <c r="N2" s="145"/>
      <c r="O2" s="145"/>
      <c r="P2" s="145"/>
      <c r="Q2" s="145"/>
      <c r="R2" s="146"/>
      <c r="T2" s="144" t="s">
        <v>19</v>
      </c>
      <c r="U2" s="145"/>
      <c r="V2" s="145"/>
      <c r="W2" s="145"/>
      <c r="X2" s="145"/>
      <c r="Y2" s="145"/>
      <c r="Z2" s="145"/>
      <c r="AA2" s="146"/>
      <c r="AC2" s="144" t="s">
        <v>19</v>
      </c>
      <c r="AD2" s="145"/>
      <c r="AE2" s="145"/>
      <c r="AF2" s="145"/>
      <c r="AG2" s="145"/>
      <c r="AH2" s="145"/>
      <c r="AI2" s="145"/>
      <c r="AJ2" s="146"/>
    </row>
    <row r="3" spans="2:36" ht="16.5" thickBot="1" x14ac:dyDescent="0.3">
      <c r="B3" s="150" t="s">
        <v>18</v>
      </c>
      <c r="C3" s="151"/>
      <c r="D3" s="151"/>
      <c r="E3" s="151"/>
      <c r="F3" s="152"/>
      <c r="G3" s="126">
        <f>SUM(Vendas!Q13)</f>
        <v>11712.5</v>
      </c>
      <c r="H3" s="127"/>
      <c r="I3" s="128"/>
      <c r="K3" s="150" t="s">
        <v>18</v>
      </c>
      <c r="L3" s="151"/>
      <c r="M3" s="151"/>
      <c r="N3" s="151"/>
      <c r="O3" s="152"/>
      <c r="P3" s="126">
        <v>10500</v>
      </c>
      <c r="Q3" s="127"/>
      <c r="R3" s="128"/>
      <c r="T3" s="150" t="s">
        <v>18</v>
      </c>
      <c r="U3" s="151"/>
      <c r="V3" s="151"/>
      <c r="W3" s="151"/>
      <c r="X3" s="152"/>
      <c r="Y3" s="126">
        <f>SUM(Vendas!AR28)</f>
        <v>0</v>
      </c>
      <c r="Z3" s="127"/>
      <c r="AA3" s="128"/>
      <c r="AC3" s="150" t="s">
        <v>18</v>
      </c>
      <c r="AD3" s="151"/>
      <c r="AE3" s="151"/>
      <c r="AF3" s="151"/>
      <c r="AG3" s="152"/>
      <c r="AH3" s="126">
        <f>SUM(Vendas!BA28)</f>
        <v>0</v>
      </c>
      <c r="AI3" s="127"/>
      <c r="AJ3" s="128"/>
    </row>
    <row r="4" spans="2:36" ht="16.5" thickBot="1" x14ac:dyDescent="0.3">
      <c r="B4" s="134" t="s">
        <v>53</v>
      </c>
      <c r="C4" s="135"/>
      <c r="D4" s="135"/>
      <c r="E4" s="135"/>
      <c r="F4" s="135"/>
      <c r="G4" s="135"/>
      <c r="H4" s="135"/>
      <c r="I4" s="136"/>
      <c r="K4" s="134" t="s">
        <v>53</v>
      </c>
      <c r="L4" s="135"/>
      <c r="M4" s="135"/>
      <c r="N4" s="135"/>
      <c r="O4" s="135"/>
      <c r="P4" s="135"/>
      <c r="Q4" s="135"/>
      <c r="R4" s="136"/>
      <c r="T4" s="134" t="s">
        <v>53</v>
      </c>
      <c r="U4" s="135"/>
      <c r="V4" s="135"/>
      <c r="W4" s="135"/>
      <c r="X4" s="135"/>
      <c r="Y4" s="135"/>
      <c r="Z4" s="135"/>
      <c r="AA4" s="136"/>
      <c r="AC4" s="134" t="s">
        <v>53</v>
      </c>
      <c r="AD4" s="135"/>
      <c r="AE4" s="135"/>
      <c r="AF4" s="135"/>
      <c r="AG4" s="135"/>
      <c r="AH4" s="135"/>
      <c r="AI4" s="135"/>
      <c r="AJ4" s="136"/>
    </row>
    <row r="5" spans="2:36" ht="16.5" thickBot="1" x14ac:dyDescent="0.3">
      <c r="B5" s="150" t="s">
        <v>37</v>
      </c>
      <c r="C5" s="151"/>
      <c r="D5" s="151"/>
      <c r="E5" s="151"/>
      <c r="F5" s="152"/>
      <c r="G5" s="126">
        <f>SUMIF(DESPESAS!G5:G42,"COMBUSTIVEL",DESPESAS!E5:E42)</f>
        <v>754</v>
      </c>
      <c r="H5" s="127"/>
      <c r="I5" s="128"/>
      <c r="K5" s="150" t="s">
        <v>37</v>
      </c>
      <c r="L5" s="151"/>
      <c r="M5" s="151"/>
      <c r="N5" s="151"/>
      <c r="O5" s="152"/>
      <c r="P5" s="126">
        <v>750</v>
      </c>
      <c r="Q5" s="127"/>
      <c r="R5" s="128"/>
      <c r="T5" s="150" t="s">
        <v>37</v>
      </c>
      <c r="U5" s="151"/>
      <c r="V5" s="151"/>
      <c r="W5" s="151"/>
      <c r="X5" s="152"/>
      <c r="Y5" s="126"/>
      <c r="Z5" s="127"/>
      <c r="AA5" s="128"/>
      <c r="AC5" s="150" t="s">
        <v>37</v>
      </c>
      <c r="AD5" s="151"/>
      <c r="AE5" s="151"/>
      <c r="AF5" s="151"/>
      <c r="AG5" s="152"/>
      <c r="AH5" s="126">
        <v>752</v>
      </c>
      <c r="AI5" s="127"/>
      <c r="AJ5" s="128"/>
    </row>
    <row r="6" spans="2:36" ht="16.5" thickBot="1" x14ac:dyDescent="0.3">
      <c r="B6" s="150" t="s">
        <v>38</v>
      </c>
      <c r="C6" s="151"/>
      <c r="D6" s="151"/>
      <c r="E6" s="151"/>
      <c r="F6" s="152"/>
      <c r="G6" s="126">
        <f>SUM(COCOS!G17)</f>
        <v>6900</v>
      </c>
      <c r="H6" s="127"/>
      <c r="I6" s="128"/>
      <c r="K6" s="150" t="s">
        <v>38</v>
      </c>
      <c r="L6" s="151"/>
      <c r="M6" s="151"/>
      <c r="N6" s="151"/>
      <c r="O6" s="152"/>
      <c r="P6" s="126">
        <f>SUM(COCOS!G36)</f>
        <v>7501.2</v>
      </c>
      <c r="Q6" s="127"/>
      <c r="R6" s="128"/>
      <c r="T6" s="150" t="s">
        <v>38</v>
      </c>
      <c r="U6" s="151"/>
      <c r="V6" s="151"/>
      <c r="W6" s="151"/>
      <c r="X6" s="152"/>
      <c r="Y6" s="126">
        <f>SUM(COCOS!P36)</f>
        <v>0</v>
      </c>
      <c r="Z6" s="127"/>
      <c r="AA6" s="128"/>
      <c r="AC6" s="150" t="s">
        <v>38</v>
      </c>
      <c r="AD6" s="151"/>
      <c r="AE6" s="151"/>
      <c r="AF6" s="151"/>
      <c r="AG6" s="152"/>
      <c r="AH6" s="126">
        <f>SUM(COCOS!Y36)</f>
        <v>0</v>
      </c>
      <c r="AI6" s="127"/>
      <c r="AJ6" s="128"/>
    </row>
    <row r="7" spans="2:36" ht="16.5" thickBot="1" x14ac:dyDescent="0.3">
      <c r="B7" s="150" t="s">
        <v>39</v>
      </c>
      <c r="C7" s="151"/>
      <c r="D7" s="151"/>
      <c r="E7" s="151"/>
      <c r="F7" s="152"/>
      <c r="G7" s="126">
        <v>630</v>
      </c>
      <c r="H7" s="127"/>
      <c r="I7" s="128"/>
      <c r="K7" s="150" t="s">
        <v>39</v>
      </c>
      <c r="L7" s="151"/>
      <c r="M7" s="151"/>
      <c r="N7" s="151"/>
      <c r="O7" s="152"/>
      <c r="P7" s="126" t="s">
        <v>61</v>
      </c>
      <c r="Q7" s="127"/>
      <c r="R7" s="128"/>
      <c r="T7" s="150" t="s">
        <v>39</v>
      </c>
      <c r="U7" s="151"/>
      <c r="V7" s="151"/>
      <c r="W7" s="151"/>
      <c r="X7" s="152"/>
      <c r="Y7" s="126" t="s">
        <v>61</v>
      </c>
      <c r="Z7" s="127"/>
      <c r="AA7" s="128"/>
      <c r="AC7" s="150" t="s">
        <v>39</v>
      </c>
      <c r="AD7" s="151"/>
      <c r="AE7" s="151"/>
      <c r="AF7" s="151"/>
      <c r="AG7" s="152"/>
      <c r="AH7" s="126" t="s">
        <v>61</v>
      </c>
      <c r="AI7" s="127"/>
      <c r="AJ7" s="128"/>
    </row>
    <row r="8" spans="2:36" ht="16.5" thickBot="1" x14ac:dyDescent="0.3">
      <c r="B8" s="150" t="s">
        <v>40</v>
      </c>
      <c r="C8" s="151"/>
      <c r="D8" s="151"/>
      <c r="E8" s="151"/>
      <c r="F8" s="152"/>
      <c r="G8" s="126">
        <v>1500</v>
      </c>
      <c r="H8" s="127"/>
      <c r="I8" s="128"/>
      <c r="K8" s="150" t="s">
        <v>40</v>
      </c>
      <c r="L8" s="151"/>
      <c r="M8" s="151"/>
      <c r="N8" s="151"/>
      <c r="O8" s="152"/>
      <c r="P8" s="126">
        <v>1500</v>
      </c>
      <c r="Q8" s="127"/>
      <c r="R8" s="128"/>
      <c r="T8" s="150" t="s">
        <v>40</v>
      </c>
      <c r="U8" s="151"/>
      <c r="V8" s="151"/>
      <c r="W8" s="151"/>
      <c r="X8" s="152"/>
      <c r="Y8" s="126"/>
      <c r="Z8" s="127"/>
      <c r="AA8" s="128"/>
      <c r="AC8" s="150" t="s">
        <v>40</v>
      </c>
      <c r="AD8" s="151"/>
      <c r="AE8" s="151"/>
      <c r="AF8" s="151"/>
      <c r="AG8" s="152"/>
      <c r="AH8" s="126">
        <v>1500</v>
      </c>
      <c r="AI8" s="127"/>
      <c r="AJ8" s="128"/>
    </row>
    <row r="9" spans="2:36" ht="16.5" thickBot="1" x14ac:dyDescent="0.3">
      <c r="B9" s="150" t="s">
        <v>41</v>
      </c>
      <c r="C9" s="151"/>
      <c r="D9" s="151"/>
      <c r="E9" s="151"/>
      <c r="F9" s="152"/>
      <c r="G9" s="126">
        <v>1000</v>
      </c>
      <c r="H9" s="127"/>
      <c r="I9" s="128"/>
      <c r="K9" s="150" t="s">
        <v>41</v>
      </c>
      <c r="L9" s="151"/>
      <c r="M9" s="151"/>
      <c r="N9" s="151"/>
      <c r="O9" s="152"/>
      <c r="P9" s="126">
        <v>1000</v>
      </c>
      <c r="Q9" s="127"/>
      <c r="R9" s="128"/>
      <c r="T9" s="150" t="s">
        <v>41</v>
      </c>
      <c r="U9" s="151"/>
      <c r="V9" s="151"/>
      <c r="W9" s="151"/>
      <c r="X9" s="152"/>
      <c r="Y9" s="126"/>
      <c r="Z9" s="127"/>
      <c r="AA9" s="128"/>
      <c r="AC9" s="150" t="s">
        <v>41</v>
      </c>
      <c r="AD9" s="151"/>
      <c r="AE9" s="151"/>
      <c r="AF9" s="151"/>
      <c r="AG9" s="152"/>
      <c r="AH9" s="126">
        <v>1000</v>
      </c>
      <c r="AI9" s="127"/>
      <c r="AJ9" s="128"/>
    </row>
    <row r="10" spans="2:36" ht="16.5" thickBot="1" x14ac:dyDescent="0.3">
      <c r="B10" s="150" t="s">
        <v>42</v>
      </c>
      <c r="C10" s="151"/>
      <c r="D10" s="151"/>
      <c r="E10" s="151"/>
      <c r="F10" s="152"/>
      <c r="G10" s="126">
        <v>250</v>
      </c>
      <c r="H10" s="127"/>
      <c r="I10" s="128"/>
      <c r="K10" s="150" t="s">
        <v>42</v>
      </c>
      <c r="L10" s="151"/>
      <c r="M10" s="151"/>
      <c r="N10" s="151"/>
      <c r="O10" s="152"/>
      <c r="P10" s="126" t="s">
        <v>61</v>
      </c>
      <c r="Q10" s="127"/>
      <c r="R10" s="128"/>
      <c r="T10" s="150" t="s">
        <v>42</v>
      </c>
      <c r="U10" s="151"/>
      <c r="V10" s="151"/>
      <c r="W10" s="151"/>
      <c r="X10" s="152"/>
      <c r="Y10" s="126" t="s">
        <v>61</v>
      </c>
      <c r="Z10" s="127"/>
      <c r="AA10" s="128"/>
      <c r="AC10" s="150" t="s">
        <v>42</v>
      </c>
      <c r="AD10" s="151"/>
      <c r="AE10" s="151"/>
      <c r="AF10" s="151"/>
      <c r="AG10" s="152"/>
      <c r="AH10" s="126" t="s">
        <v>61</v>
      </c>
      <c r="AI10" s="127"/>
      <c r="AJ10" s="128"/>
    </row>
    <row r="11" spans="2:36" ht="16.5" thickBot="1" x14ac:dyDescent="0.3">
      <c r="B11" s="150" t="s">
        <v>11</v>
      </c>
      <c r="C11" s="151"/>
      <c r="D11" s="151"/>
      <c r="E11" s="151"/>
      <c r="F11" s="152"/>
      <c r="G11" s="126">
        <f>SUMIF(DESPESAS!G5:G42,"OUTROS",DESPESAS!E5:E42)</f>
        <v>485</v>
      </c>
      <c r="H11" s="127"/>
      <c r="I11" s="128"/>
      <c r="K11" s="150" t="s">
        <v>11</v>
      </c>
      <c r="L11" s="151"/>
      <c r="M11" s="151"/>
      <c r="N11" s="151"/>
      <c r="O11" s="152"/>
      <c r="P11" s="126">
        <v>350</v>
      </c>
      <c r="Q11" s="127"/>
      <c r="R11" s="128"/>
      <c r="T11" s="150" t="s">
        <v>11</v>
      </c>
      <c r="U11" s="151"/>
      <c r="V11" s="151"/>
      <c r="W11" s="151"/>
      <c r="X11" s="152"/>
      <c r="Y11" s="126"/>
      <c r="Z11" s="127"/>
      <c r="AA11" s="128"/>
      <c r="AC11" s="150" t="s">
        <v>11</v>
      </c>
      <c r="AD11" s="151"/>
      <c r="AE11" s="151"/>
      <c r="AF11" s="151"/>
      <c r="AG11" s="152"/>
      <c r="AH11" s="126">
        <v>302</v>
      </c>
      <c r="AI11" s="127"/>
      <c r="AJ11" s="128"/>
    </row>
    <row r="12" spans="2:36" ht="16.5" thickBot="1" x14ac:dyDescent="0.3">
      <c r="B12" s="139" t="s">
        <v>43</v>
      </c>
      <c r="C12" s="140"/>
      <c r="D12" s="140"/>
      <c r="E12" s="140"/>
      <c r="F12" s="140"/>
      <c r="G12" s="140"/>
      <c r="H12" s="140"/>
      <c r="I12" s="141"/>
      <c r="K12" s="139" t="s">
        <v>43</v>
      </c>
      <c r="L12" s="140"/>
      <c r="M12" s="140"/>
      <c r="N12" s="140"/>
      <c r="O12" s="140"/>
      <c r="P12" s="140"/>
      <c r="Q12" s="140"/>
      <c r="R12" s="141"/>
      <c r="T12" s="139" t="s">
        <v>43</v>
      </c>
      <c r="U12" s="140"/>
      <c r="V12" s="140"/>
      <c r="W12" s="140"/>
      <c r="X12" s="140"/>
      <c r="Y12" s="140"/>
      <c r="Z12" s="140"/>
      <c r="AA12" s="141"/>
      <c r="AC12" s="139" t="s">
        <v>43</v>
      </c>
      <c r="AD12" s="140"/>
      <c r="AE12" s="140"/>
      <c r="AF12" s="140"/>
      <c r="AG12" s="140"/>
      <c r="AH12" s="140"/>
      <c r="AI12" s="140"/>
      <c r="AJ12" s="141"/>
    </row>
    <row r="13" spans="2:36" ht="16.5" thickBot="1" x14ac:dyDescent="0.3">
      <c r="B13" s="150" t="s">
        <v>44</v>
      </c>
      <c r="C13" s="151"/>
      <c r="D13" s="151"/>
      <c r="E13" s="151"/>
      <c r="F13" s="152"/>
      <c r="G13" s="126"/>
      <c r="H13" s="127"/>
      <c r="I13" s="128"/>
      <c r="K13" s="150" t="s">
        <v>44</v>
      </c>
      <c r="L13" s="151"/>
      <c r="M13" s="151"/>
      <c r="N13" s="151"/>
      <c r="O13" s="152"/>
      <c r="P13" s="126"/>
      <c r="Q13" s="127"/>
      <c r="R13" s="128"/>
      <c r="T13" s="150" t="s">
        <v>44</v>
      </c>
      <c r="U13" s="151"/>
      <c r="V13" s="151"/>
      <c r="W13" s="151"/>
      <c r="X13" s="152"/>
      <c r="Y13" s="126"/>
      <c r="Z13" s="127"/>
      <c r="AA13" s="128"/>
      <c r="AC13" s="150" t="s">
        <v>44</v>
      </c>
      <c r="AD13" s="151"/>
      <c r="AE13" s="151"/>
      <c r="AF13" s="151"/>
      <c r="AG13" s="152"/>
      <c r="AH13" s="126"/>
      <c r="AI13" s="127"/>
      <c r="AJ13" s="128"/>
    </row>
    <row r="14" spans="2:36" ht="16.5" thickBot="1" x14ac:dyDescent="0.3">
      <c r="B14" s="150" t="s">
        <v>45</v>
      </c>
      <c r="C14" s="151"/>
      <c r="D14" s="151"/>
      <c r="E14" s="151"/>
      <c r="F14" s="152"/>
      <c r="G14" s="126"/>
      <c r="H14" s="127"/>
      <c r="I14" s="128"/>
      <c r="K14" s="150" t="s">
        <v>45</v>
      </c>
      <c r="L14" s="151"/>
      <c r="M14" s="151"/>
      <c r="N14" s="151"/>
      <c r="O14" s="152"/>
      <c r="P14" s="126"/>
      <c r="Q14" s="127"/>
      <c r="R14" s="128"/>
      <c r="T14" s="150" t="s">
        <v>45</v>
      </c>
      <c r="U14" s="151"/>
      <c r="V14" s="151"/>
      <c r="W14" s="151"/>
      <c r="X14" s="152"/>
      <c r="Y14" s="126"/>
      <c r="Z14" s="127"/>
      <c r="AA14" s="128"/>
      <c r="AC14" s="150" t="s">
        <v>45</v>
      </c>
      <c r="AD14" s="151"/>
      <c r="AE14" s="151"/>
      <c r="AF14" s="151"/>
      <c r="AG14" s="152"/>
      <c r="AH14" s="126"/>
      <c r="AI14" s="127"/>
      <c r="AJ14" s="128"/>
    </row>
    <row r="15" spans="2:36" ht="16.5" thickBot="1" x14ac:dyDescent="0.3">
      <c r="B15" s="129" t="s">
        <v>46</v>
      </c>
      <c r="C15" s="130"/>
      <c r="D15" s="130"/>
      <c r="E15" s="130"/>
      <c r="F15" s="130"/>
      <c r="G15" s="130"/>
      <c r="H15" s="130"/>
      <c r="I15" s="131"/>
      <c r="K15" s="129" t="s">
        <v>46</v>
      </c>
      <c r="L15" s="130"/>
      <c r="M15" s="130"/>
      <c r="N15" s="130"/>
      <c r="O15" s="130"/>
      <c r="P15" s="130"/>
      <c r="Q15" s="130"/>
      <c r="R15" s="131"/>
      <c r="T15" s="129" t="s">
        <v>46</v>
      </c>
      <c r="U15" s="130"/>
      <c r="V15" s="130"/>
      <c r="W15" s="130"/>
      <c r="X15" s="130"/>
      <c r="Y15" s="130"/>
      <c r="Z15" s="130"/>
      <c r="AA15" s="131"/>
      <c r="AC15" s="129" t="s">
        <v>46</v>
      </c>
      <c r="AD15" s="130"/>
      <c r="AE15" s="130"/>
      <c r="AF15" s="130"/>
      <c r="AG15" s="130"/>
      <c r="AH15" s="130"/>
      <c r="AI15" s="130"/>
      <c r="AJ15" s="131"/>
    </row>
    <row r="16" spans="2:36" ht="16.5" thickBot="1" x14ac:dyDescent="0.3">
      <c r="B16" s="150" t="s">
        <v>47</v>
      </c>
      <c r="C16" s="151"/>
      <c r="D16" s="151"/>
      <c r="E16" s="151"/>
      <c r="F16" s="152"/>
      <c r="G16" s="126"/>
      <c r="H16" s="127"/>
      <c r="I16" s="128"/>
      <c r="K16" s="150" t="s">
        <v>47</v>
      </c>
      <c r="L16" s="151"/>
      <c r="M16" s="151"/>
      <c r="N16" s="151"/>
      <c r="O16" s="152"/>
      <c r="P16" s="126"/>
      <c r="Q16" s="127"/>
      <c r="R16" s="128"/>
      <c r="T16" s="150" t="s">
        <v>47</v>
      </c>
      <c r="U16" s="151"/>
      <c r="V16" s="151"/>
      <c r="W16" s="151"/>
      <c r="X16" s="152"/>
      <c r="Y16" s="126"/>
      <c r="Z16" s="127"/>
      <c r="AA16" s="128"/>
      <c r="AC16" s="150" t="s">
        <v>47</v>
      </c>
      <c r="AD16" s="151"/>
      <c r="AE16" s="151"/>
      <c r="AF16" s="151"/>
      <c r="AG16" s="152"/>
      <c r="AH16" s="126"/>
      <c r="AI16" s="127"/>
      <c r="AJ16" s="128"/>
    </row>
    <row r="17" spans="2:36" ht="16.5" thickBot="1" x14ac:dyDescent="0.3">
      <c r="B17" s="117"/>
      <c r="C17" s="118"/>
      <c r="D17" s="118"/>
      <c r="E17" s="118"/>
      <c r="F17" s="118"/>
      <c r="G17" s="118"/>
      <c r="H17" s="118"/>
      <c r="I17" s="119"/>
      <c r="K17" s="117"/>
      <c r="L17" s="118"/>
      <c r="M17" s="118"/>
      <c r="N17" s="118"/>
      <c r="O17" s="118"/>
      <c r="P17" s="118"/>
      <c r="Q17" s="118"/>
      <c r="R17" s="119"/>
      <c r="T17" s="117"/>
      <c r="U17" s="118"/>
      <c r="V17" s="118"/>
      <c r="W17" s="118"/>
      <c r="X17" s="118"/>
      <c r="Y17" s="118"/>
      <c r="Z17" s="118"/>
      <c r="AA17" s="119"/>
      <c r="AC17" s="117"/>
      <c r="AD17" s="118"/>
      <c r="AE17" s="118"/>
      <c r="AF17" s="118"/>
      <c r="AG17" s="118"/>
      <c r="AH17" s="118"/>
      <c r="AI17" s="118"/>
      <c r="AJ17" s="119"/>
    </row>
    <row r="18" spans="2:36" ht="16.5" thickBot="1" x14ac:dyDescent="0.3">
      <c r="B18" s="120" t="s">
        <v>48</v>
      </c>
      <c r="C18" s="121"/>
      <c r="D18" s="121"/>
      <c r="E18" s="121"/>
      <c r="F18" s="122"/>
      <c r="G18" s="149"/>
      <c r="H18" s="127"/>
      <c r="I18" s="128"/>
      <c r="K18" s="120" t="s">
        <v>48</v>
      </c>
      <c r="L18" s="121"/>
      <c r="M18" s="121"/>
      <c r="N18" s="121"/>
      <c r="O18" s="122"/>
      <c r="P18" s="149"/>
      <c r="Q18" s="127"/>
      <c r="R18" s="128"/>
      <c r="T18" s="120" t="s">
        <v>48</v>
      </c>
      <c r="U18" s="121"/>
      <c r="V18" s="121"/>
      <c r="W18" s="121"/>
      <c r="X18" s="122"/>
      <c r="Y18" s="149"/>
      <c r="Z18" s="127"/>
      <c r="AA18" s="128"/>
      <c r="AC18" s="120" t="s">
        <v>48</v>
      </c>
      <c r="AD18" s="121"/>
      <c r="AE18" s="121"/>
      <c r="AF18" s="121"/>
      <c r="AG18" s="122"/>
      <c r="AH18" s="149"/>
      <c r="AI18" s="127"/>
      <c r="AJ18" s="128"/>
    </row>
    <row r="19" spans="2:36" ht="16.5" thickBot="1" x14ac:dyDescent="0.3">
      <c r="B19" s="117"/>
      <c r="C19" s="118"/>
      <c r="D19" s="118"/>
      <c r="E19" s="118"/>
      <c r="F19" s="118"/>
      <c r="G19" s="118"/>
      <c r="H19" s="118"/>
      <c r="I19" s="119"/>
      <c r="K19" s="117"/>
      <c r="L19" s="118"/>
      <c r="M19" s="118"/>
      <c r="N19" s="118"/>
      <c r="O19" s="118"/>
      <c r="P19" s="118"/>
      <c r="Q19" s="118"/>
      <c r="R19" s="119"/>
      <c r="T19" s="117"/>
      <c r="U19" s="118"/>
      <c r="V19" s="118"/>
      <c r="W19" s="118"/>
      <c r="X19" s="118"/>
      <c r="Y19" s="118"/>
      <c r="Z19" s="118"/>
      <c r="AA19" s="119"/>
      <c r="AC19" s="117"/>
      <c r="AD19" s="118"/>
      <c r="AE19" s="118"/>
      <c r="AF19" s="118"/>
      <c r="AG19" s="118"/>
      <c r="AH19" s="118"/>
      <c r="AI19" s="118"/>
      <c r="AJ19" s="119"/>
    </row>
    <row r="20" spans="2:36" ht="16.5" thickBot="1" x14ac:dyDescent="0.3">
      <c r="B20" s="117" t="s">
        <v>49</v>
      </c>
      <c r="C20" s="118"/>
      <c r="D20" s="118"/>
      <c r="E20" s="118"/>
      <c r="F20" s="118"/>
      <c r="G20" s="118"/>
      <c r="H20" s="118"/>
      <c r="I20" s="119"/>
      <c r="K20" s="117" t="s">
        <v>49</v>
      </c>
      <c r="L20" s="118"/>
      <c r="M20" s="118"/>
      <c r="N20" s="118"/>
      <c r="O20" s="118"/>
      <c r="P20" s="118"/>
      <c r="Q20" s="118"/>
      <c r="R20" s="119"/>
      <c r="T20" s="117" t="s">
        <v>49</v>
      </c>
      <c r="U20" s="118"/>
      <c r="V20" s="118"/>
      <c r="W20" s="118"/>
      <c r="X20" s="118"/>
      <c r="Y20" s="118"/>
      <c r="Z20" s="118"/>
      <c r="AA20" s="119"/>
      <c r="AC20" s="117" t="s">
        <v>49</v>
      </c>
      <c r="AD20" s="118"/>
      <c r="AE20" s="118"/>
      <c r="AF20" s="118"/>
      <c r="AG20" s="118"/>
      <c r="AH20" s="118"/>
      <c r="AI20" s="118"/>
      <c r="AJ20" s="119"/>
    </row>
    <row r="21" spans="2:36" ht="16.5" thickBot="1" x14ac:dyDescent="0.3">
      <c r="B21" s="144" t="s">
        <v>19</v>
      </c>
      <c r="C21" s="145"/>
      <c r="D21" s="145"/>
      <c r="E21" s="145"/>
      <c r="F21" s="145"/>
      <c r="G21" s="146"/>
      <c r="H21" s="147">
        <f>SUM(G3)</f>
        <v>11712.5</v>
      </c>
      <c r="I21" s="148"/>
      <c r="K21" s="144" t="s">
        <v>19</v>
      </c>
      <c r="L21" s="145"/>
      <c r="M21" s="145"/>
      <c r="N21" s="145"/>
      <c r="O21" s="145"/>
      <c r="P21" s="146"/>
      <c r="Q21" s="147">
        <f>SUM(P3)</f>
        <v>10500</v>
      </c>
      <c r="R21" s="148"/>
      <c r="T21" s="144" t="s">
        <v>19</v>
      </c>
      <c r="U21" s="145"/>
      <c r="V21" s="145"/>
      <c r="W21" s="145"/>
      <c r="X21" s="145"/>
      <c r="Y21" s="146"/>
      <c r="Z21" s="147">
        <f t="shared" ref="Z21" si="0">SUM(Y3)</f>
        <v>0</v>
      </c>
      <c r="AA21" s="148"/>
      <c r="AC21" s="144" t="s">
        <v>19</v>
      </c>
      <c r="AD21" s="145"/>
      <c r="AE21" s="145"/>
      <c r="AF21" s="145"/>
      <c r="AG21" s="145"/>
      <c r="AH21" s="146"/>
      <c r="AI21" s="147">
        <f t="shared" ref="AI21" si="1">SUM(AH3)</f>
        <v>0</v>
      </c>
      <c r="AJ21" s="148"/>
    </row>
    <row r="22" spans="2:36" ht="16.5" thickBot="1" x14ac:dyDescent="0.3">
      <c r="B22" s="134" t="s">
        <v>30</v>
      </c>
      <c r="C22" s="135"/>
      <c r="D22" s="135"/>
      <c r="E22" s="135"/>
      <c r="F22" s="135"/>
      <c r="G22" s="136"/>
      <c r="H22" s="137">
        <f>SUM(G5:I11)</f>
        <v>11519</v>
      </c>
      <c r="I22" s="138"/>
      <c r="K22" s="134" t="s">
        <v>30</v>
      </c>
      <c r="L22" s="135"/>
      <c r="M22" s="135"/>
      <c r="N22" s="135"/>
      <c r="O22" s="135"/>
      <c r="P22" s="136"/>
      <c r="Q22" s="137">
        <f>SUM(P5:R11)</f>
        <v>11101.2</v>
      </c>
      <c r="R22" s="138"/>
      <c r="T22" s="134" t="s">
        <v>30</v>
      </c>
      <c r="U22" s="135"/>
      <c r="V22" s="135"/>
      <c r="W22" s="135"/>
      <c r="X22" s="135"/>
      <c r="Y22" s="136"/>
      <c r="Z22" s="137">
        <f t="shared" ref="Z22" si="2">SUM(Y5:AA11)</f>
        <v>0</v>
      </c>
      <c r="AA22" s="138"/>
      <c r="AC22" s="134" t="s">
        <v>30</v>
      </c>
      <c r="AD22" s="135"/>
      <c r="AE22" s="135"/>
      <c r="AF22" s="135"/>
      <c r="AG22" s="135"/>
      <c r="AH22" s="136"/>
      <c r="AI22" s="137">
        <f t="shared" ref="AI22" si="3">SUM(AH5:AJ11)</f>
        <v>3554</v>
      </c>
      <c r="AJ22" s="138"/>
    </row>
    <row r="23" spans="2:36" ht="16.5" thickBot="1" x14ac:dyDescent="0.3">
      <c r="B23" s="139" t="s">
        <v>43</v>
      </c>
      <c r="C23" s="140"/>
      <c r="D23" s="140"/>
      <c r="E23" s="140"/>
      <c r="F23" s="140"/>
      <c r="G23" s="141"/>
      <c r="H23" s="142">
        <f>SUM(G13:I14)</f>
        <v>0</v>
      </c>
      <c r="I23" s="143"/>
      <c r="K23" s="139" t="s">
        <v>43</v>
      </c>
      <c r="L23" s="140"/>
      <c r="M23" s="140"/>
      <c r="N23" s="140"/>
      <c r="O23" s="140"/>
      <c r="P23" s="141"/>
      <c r="Q23" s="142">
        <f>SUM(P13:R14)</f>
        <v>0</v>
      </c>
      <c r="R23" s="143"/>
      <c r="T23" s="139" t="s">
        <v>43</v>
      </c>
      <c r="U23" s="140"/>
      <c r="V23" s="140"/>
      <c r="W23" s="140"/>
      <c r="X23" s="140"/>
      <c r="Y23" s="141"/>
      <c r="Z23" s="142">
        <f t="shared" ref="Z23" si="4">SUM(Y13:AA14)</f>
        <v>0</v>
      </c>
      <c r="AA23" s="143"/>
      <c r="AC23" s="139" t="s">
        <v>43</v>
      </c>
      <c r="AD23" s="140"/>
      <c r="AE23" s="140"/>
      <c r="AF23" s="140"/>
      <c r="AG23" s="140"/>
      <c r="AH23" s="141"/>
      <c r="AI23" s="142">
        <f t="shared" ref="AI23" si="5">SUM(AH13:AJ14)</f>
        <v>0</v>
      </c>
      <c r="AJ23" s="143"/>
    </row>
    <row r="24" spans="2:36" ht="16.5" thickBot="1" x14ac:dyDescent="0.3">
      <c r="B24" s="129" t="s">
        <v>46</v>
      </c>
      <c r="C24" s="130"/>
      <c r="D24" s="130"/>
      <c r="E24" s="130"/>
      <c r="F24" s="130"/>
      <c r="G24" s="131"/>
      <c r="H24" s="132"/>
      <c r="I24" s="133"/>
      <c r="K24" s="129" t="s">
        <v>46</v>
      </c>
      <c r="L24" s="130"/>
      <c r="M24" s="130"/>
      <c r="N24" s="130"/>
      <c r="O24" s="130"/>
      <c r="P24" s="131"/>
      <c r="Q24" s="132">
        <f>SUM(P16)</f>
        <v>0</v>
      </c>
      <c r="R24" s="133"/>
      <c r="T24" s="129" t="s">
        <v>46</v>
      </c>
      <c r="U24" s="130"/>
      <c r="V24" s="130"/>
      <c r="W24" s="130"/>
      <c r="X24" s="130"/>
      <c r="Y24" s="131"/>
      <c r="Z24" s="132">
        <f t="shared" ref="Z24" si="6">SUM(Y16)</f>
        <v>0</v>
      </c>
      <c r="AA24" s="133"/>
      <c r="AC24" s="129" t="s">
        <v>46</v>
      </c>
      <c r="AD24" s="130"/>
      <c r="AE24" s="130"/>
      <c r="AF24" s="130"/>
      <c r="AG24" s="130"/>
      <c r="AH24" s="131"/>
      <c r="AI24" s="132">
        <f t="shared" ref="AI24" si="7">SUM(AH16)</f>
        <v>0</v>
      </c>
      <c r="AJ24" s="133"/>
    </row>
    <row r="25" spans="2:36" ht="16.5" thickBot="1" x14ac:dyDescent="0.3">
      <c r="B25" s="117"/>
      <c r="C25" s="118"/>
      <c r="D25" s="118"/>
      <c r="E25" s="118"/>
      <c r="F25" s="118"/>
      <c r="G25" s="118"/>
      <c r="H25" s="118"/>
      <c r="I25" s="119"/>
      <c r="K25" s="117"/>
      <c r="L25" s="118"/>
      <c r="M25" s="118"/>
      <c r="N25" s="118"/>
      <c r="O25" s="118"/>
      <c r="P25" s="118"/>
      <c r="Q25" s="118"/>
      <c r="R25" s="119"/>
      <c r="T25" s="117"/>
      <c r="U25" s="118"/>
      <c r="V25" s="118"/>
      <c r="W25" s="118"/>
      <c r="X25" s="118"/>
      <c r="Y25" s="118"/>
      <c r="Z25" s="118"/>
      <c r="AA25" s="119"/>
      <c r="AC25" s="117"/>
      <c r="AD25" s="118"/>
      <c r="AE25" s="118"/>
      <c r="AF25" s="118"/>
      <c r="AG25" s="118"/>
      <c r="AH25" s="118"/>
      <c r="AI25" s="118"/>
      <c r="AJ25" s="119"/>
    </row>
    <row r="26" spans="2:36" ht="16.5" thickBot="1" x14ac:dyDescent="0.3">
      <c r="B26" s="120" t="s">
        <v>51</v>
      </c>
      <c r="C26" s="121"/>
      <c r="D26" s="121"/>
      <c r="E26" s="121"/>
      <c r="F26" s="122"/>
      <c r="G26" s="123">
        <f>SUM(H21-H22)</f>
        <v>193.5</v>
      </c>
      <c r="H26" s="124"/>
      <c r="I26" s="125"/>
      <c r="K26" s="120" t="s">
        <v>51</v>
      </c>
      <c r="L26" s="121"/>
      <c r="M26" s="121"/>
      <c r="N26" s="121"/>
      <c r="O26" s="122"/>
      <c r="P26" s="123">
        <f>SUM(Q21-Q22)</f>
        <v>-601.20000000000073</v>
      </c>
      <c r="Q26" s="124"/>
      <c r="R26" s="125"/>
      <c r="T26" s="120" t="s">
        <v>51</v>
      </c>
      <c r="U26" s="121"/>
      <c r="V26" s="121"/>
      <c r="W26" s="121"/>
      <c r="X26" s="122"/>
      <c r="Y26" s="123">
        <f t="shared" ref="Y26" si="8">SUM(Z21-Z22)</f>
        <v>0</v>
      </c>
      <c r="Z26" s="124"/>
      <c r="AA26" s="125"/>
      <c r="AC26" s="120" t="s">
        <v>51</v>
      </c>
      <c r="AD26" s="121"/>
      <c r="AE26" s="121"/>
      <c r="AF26" s="121"/>
      <c r="AG26" s="122"/>
      <c r="AH26" s="123">
        <f t="shared" ref="AH26" si="9">SUM(AI21-AI22)</f>
        <v>-3554</v>
      </c>
      <c r="AI26" s="124"/>
      <c r="AJ26" s="125"/>
    </row>
    <row r="27" spans="2:36" ht="16.5" thickBot="1" x14ac:dyDescent="0.3">
      <c r="B27" s="120" t="s">
        <v>50</v>
      </c>
      <c r="C27" s="121"/>
      <c r="D27" s="121"/>
      <c r="E27" s="121"/>
      <c r="F27" s="122"/>
      <c r="G27" s="126">
        <f>SUM(I24)</f>
        <v>0</v>
      </c>
      <c r="H27" s="127"/>
      <c r="I27" s="128"/>
      <c r="K27" s="120" t="s">
        <v>50</v>
      </c>
      <c r="L27" s="121"/>
      <c r="M27" s="121"/>
      <c r="N27" s="121"/>
      <c r="O27" s="122"/>
      <c r="P27" s="126">
        <f>SUM(R24)</f>
        <v>0</v>
      </c>
      <c r="Q27" s="127"/>
      <c r="R27" s="128"/>
      <c r="T27" s="120" t="s">
        <v>50</v>
      </c>
      <c r="U27" s="121"/>
      <c r="V27" s="121"/>
      <c r="W27" s="121"/>
      <c r="X27" s="122"/>
      <c r="Y27" s="126">
        <f t="shared" ref="Y27" si="10">SUM(AA24)</f>
        <v>0</v>
      </c>
      <c r="Z27" s="127"/>
      <c r="AA27" s="128"/>
      <c r="AC27" s="120" t="s">
        <v>50</v>
      </c>
      <c r="AD27" s="121"/>
      <c r="AE27" s="121"/>
      <c r="AF27" s="121"/>
      <c r="AG27" s="122"/>
      <c r="AH27" s="126">
        <f t="shared" ref="AH27" si="11">SUM(AJ24)</f>
        <v>0</v>
      </c>
      <c r="AI27" s="127"/>
      <c r="AJ27" s="128"/>
    </row>
  </sheetData>
  <mergeCells count="184">
    <mergeCell ref="B10:F10"/>
    <mergeCell ref="G10:I10"/>
    <mergeCell ref="B3:F3"/>
    <mergeCell ref="G3:I3"/>
    <mergeCell ref="B5:F5"/>
    <mergeCell ref="B1:F1"/>
    <mergeCell ref="G1:I1"/>
    <mergeCell ref="B2:I2"/>
    <mergeCell ref="B4:I4"/>
    <mergeCell ref="G5:I5"/>
    <mergeCell ref="B6:F6"/>
    <mergeCell ref="G6:I6"/>
    <mergeCell ref="B7:F7"/>
    <mergeCell ref="G7:I7"/>
    <mergeCell ref="B8:F8"/>
    <mergeCell ref="G8:I8"/>
    <mergeCell ref="B9:F9"/>
    <mergeCell ref="G9:I9"/>
    <mergeCell ref="B17:I17"/>
    <mergeCell ref="B16:F16"/>
    <mergeCell ref="G16:I16"/>
    <mergeCell ref="B13:F13"/>
    <mergeCell ref="G13:I13"/>
    <mergeCell ref="B14:F14"/>
    <mergeCell ref="G14:I14"/>
    <mergeCell ref="B11:F11"/>
    <mergeCell ref="G11:I11"/>
    <mergeCell ref="K1:O1"/>
    <mergeCell ref="P1:R1"/>
    <mergeCell ref="K2:R2"/>
    <mergeCell ref="K3:O3"/>
    <mergeCell ref="P3:R3"/>
    <mergeCell ref="B27:F27"/>
    <mergeCell ref="H21:I21"/>
    <mergeCell ref="H22:I22"/>
    <mergeCell ref="H24:I24"/>
    <mergeCell ref="G26:I26"/>
    <mergeCell ref="B26:F26"/>
    <mergeCell ref="G27:I27"/>
    <mergeCell ref="B25:I25"/>
    <mergeCell ref="B19:I19"/>
    <mergeCell ref="B20:I20"/>
    <mergeCell ref="B21:G21"/>
    <mergeCell ref="B22:G22"/>
    <mergeCell ref="B24:G24"/>
    <mergeCell ref="H23:I23"/>
    <mergeCell ref="B23:G23"/>
    <mergeCell ref="B18:F18"/>
    <mergeCell ref="G18:I18"/>
    <mergeCell ref="B12:I12"/>
    <mergeCell ref="B15:I15"/>
    <mergeCell ref="K7:O7"/>
    <mergeCell ref="P7:R7"/>
    <mergeCell ref="K8:O8"/>
    <mergeCell ref="P8:R8"/>
    <mergeCell ref="K9:O9"/>
    <mergeCell ref="P9:R9"/>
    <mergeCell ref="K4:R4"/>
    <mergeCell ref="K5:O5"/>
    <mergeCell ref="P5:R5"/>
    <mergeCell ref="K6:O6"/>
    <mergeCell ref="P6:R6"/>
    <mergeCell ref="K18:O18"/>
    <mergeCell ref="P18:R18"/>
    <mergeCell ref="K13:O13"/>
    <mergeCell ref="P13:R13"/>
    <mergeCell ref="K14:O14"/>
    <mergeCell ref="P14:R14"/>
    <mergeCell ref="K15:R15"/>
    <mergeCell ref="K10:O10"/>
    <mergeCell ref="P10:R10"/>
    <mergeCell ref="K11:O11"/>
    <mergeCell ref="P11:R11"/>
    <mergeCell ref="K12:R12"/>
    <mergeCell ref="T1:X1"/>
    <mergeCell ref="Y1:AA1"/>
    <mergeCell ref="AC1:AG1"/>
    <mergeCell ref="AH1:AJ1"/>
    <mergeCell ref="T2:AA2"/>
    <mergeCell ref="AC2:AJ2"/>
    <mergeCell ref="K26:O26"/>
    <mergeCell ref="P26:R26"/>
    <mergeCell ref="K27:O27"/>
    <mergeCell ref="P27:R27"/>
    <mergeCell ref="K23:P23"/>
    <mergeCell ref="Q23:R23"/>
    <mergeCell ref="K24:P24"/>
    <mergeCell ref="Q24:R24"/>
    <mergeCell ref="K25:R25"/>
    <mergeCell ref="K19:R19"/>
    <mergeCell ref="K20:R20"/>
    <mergeCell ref="K21:P21"/>
    <mergeCell ref="Q21:R21"/>
    <mergeCell ref="K22:P22"/>
    <mergeCell ref="Q22:R22"/>
    <mergeCell ref="K16:O16"/>
    <mergeCell ref="P16:R16"/>
    <mergeCell ref="K17:R17"/>
    <mergeCell ref="T5:X5"/>
    <mergeCell ref="Y5:AA5"/>
    <mergeCell ref="AC5:AG5"/>
    <mergeCell ref="AH5:AJ5"/>
    <mergeCell ref="T6:X6"/>
    <mergeCell ref="Y6:AA6"/>
    <mergeCell ref="AC6:AG6"/>
    <mergeCell ref="AH6:AJ6"/>
    <mergeCell ref="T3:X3"/>
    <mergeCell ref="Y3:AA3"/>
    <mergeCell ref="AC3:AG3"/>
    <mergeCell ref="AH3:AJ3"/>
    <mergeCell ref="T4:AA4"/>
    <mergeCell ref="AC4:AJ4"/>
    <mergeCell ref="T9:X9"/>
    <mergeCell ref="Y9:AA9"/>
    <mergeCell ref="AC9:AG9"/>
    <mergeCell ref="AH9:AJ9"/>
    <mergeCell ref="T10:X10"/>
    <mergeCell ref="Y10:AA10"/>
    <mergeCell ref="AC10:AG10"/>
    <mergeCell ref="AH10:AJ10"/>
    <mergeCell ref="T7:X7"/>
    <mergeCell ref="Y7:AA7"/>
    <mergeCell ref="AC7:AG7"/>
    <mergeCell ref="AH7:AJ7"/>
    <mergeCell ref="T8:X8"/>
    <mergeCell ref="Y8:AA8"/>
    <mergeCell ref="AC8:AG8"/>
    <mergeCell ref="AH8:AJ8"/>
    <mergeCell ref="T13:X13"/>
    <mergeCell ref="Y13:AA13"/>
    <mergeCell ref="AC13:AG13"/>
    <mergeCell ref="AH13:AJ13"/>
    <mergeCell ref="T14:X14"/>
    <mergeCell ref="Y14:AA14"/>
    <mergeCell ref="AC14:AG14"/>
    <mergeCell ref="AH14:AJ14"/>
    <mergeCell ref="T11:X11"/>
    <mergeCell ref="Y11:AA11"/>
    <mergeCell ref="AC11:AG11"/>
    <mergeCell ref="AH11:AJ11"/>
    <mergeCell ref="T12:AA12"/>
    <mergeCell ref="AC12:AJ12"/>
    <mergeCell ref="T17:AA17"/>
    <mergeCell ref="AC17:AJ17"/>
    <mergeCell ref="T18:X18"/>
    <mergeCell ref="Y18:AA18"/>
    <mergeCell ref="AC18:AG18"/>
    <mergeCell ref="AH18:AJ18"/>
    <mergeCell ref="T15:AA15"/>
    <mergeCell ref="AC15:AJ15"/>
    <mergeCell ref="T16:X16"/>
    <mergeCell ref="Y16:AA16"/>
    <mergeCell ref="AC16:AG16"/>
    <mergeCell ref="AH16:AJ16"/>
    <mergeCell ref="T22:Y22"/>
    <mergeCell ref="Z22:AA22"/>
    <mergeCell ref="AC22:AH22"/>
    <mergeCell ref="AI22:AJ22"/>
    <mergeCell ref="T23:Y23"/>
    <mergeCell ref="Z23:AA23"/>
    <mergeCell ref="AC23:AH23"/>
    <mergeCell ref="AI23:AJ23"/>
    <mergeCell ref="T19:AA19"/>
    <mergeCell ref="AC19:AJ19"/>
    <mergeCell ref="T20:AA20"/>
    <mergeCell ref="AC20:AJ20"/>
    <mergeCell ref="T21:Y21"/>
    <mergeCell ref="Z21:AA21"/>
    <mergeCell ref="AC21:AH21"/>
    <mergeCell ref="AI21:AJ21"/>
    <mergeCell ref="T26:X26"/>
    <mergeCell ref="Y26:AA26"/>
    <mergeCell ref="AC26:AG26"/>
    <mergeCell ref="AH26:AJ26"/>
    <mergeCell ref="T27:X27"/>
    <mergeCell ref="Y27:AA27"/>
    <mergeCell ref="AC27:AG27"/>
    <mergeCell ref="AH27:AJ27"/>
    <mergeCell ref="T24:Y24"/>
    <mergeCell ref="Z24:AA24"/>
    <mergeCell ref="AC24:AH24"/>
    <mergeCell ref="AI24:AJ24"/>
    <mergeCell ref="T25:AA25"/>
    <mergeCell ref="AC25:AJ25"/>
  </mergeCells>
  <conditionalFormatting sqref="P26:R26 Y26:AA26 AH26:AJ26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43C7-5B14-4C82-ABAA-98DC443A61B2}">
  <dimension ref="B1:AI42"/>
  <sheetViews>
    <sheetView zoomScaleNormal="100" workbookViewId="0">
      <selection activeCell="Q11" sqref="Q11"/>
    </sheetView>
  </sheetViews>
  <sheetFormatPr defaultRowHeight="15" x14ac:dyDescent="0.25"/>
  <cols>
    <col min="3" max="3" width="11.42578125" customWidth="1"/>
    <col min="4" max="4" width="31.7109375" customWidth="1"/>
    <col min="5" max="5" width="13.28515625" style="40" customWidth="1"/>
    <col min="6" max="6" width="15.140625" customWidth="1"/>
    <col min="7" max="7" width="21.85546875" customWidth="1"/>
    <col min="8" max="8" width="39" customWidth="1"/>
    <col min="17" max="17" width="30.42578125" customWidth="1"/>
  </cols>
  <sheetData>
    <row r="1" spans="2:35" ht="15.75" thickBot="1" x14ac:dyDescent="0.3"/>
    <row r="2" spans="2:35" ht="16.5" thickBot="1" x14ac:dyDescent="0.3">
      <c r="B2" s="157" t="s">
        <v>25</v>
      </c>
      <c r="C2" s="158"/>
      <c r="D2" s="158"/>
      <c r="E2" s="158"/>
      <c r="F2" s="159"/>
      <c r="G2" s="157" t="s">
        <v>31</v>
      </c>
      <c r="H2" s="159"/>
      <c r="K2" s="157" t="s">
        <v>25</v>
      </c>
      <c r="L2" s="158"/>
      <c r="M2" s="158"/>
      <c r="N2" s="158"/>
      <c r="O2" s="159"/>
      <c r="P2" s="157" t="s">
        <v>34</v>
      </c>
      <c r="Q2" s="159"/>
      <c r="T2" s="157" t="s">
        <v>25</v>
      </c>
      <c r="U2" s="158"/>
      <c r="V2" s="158"/>
      <c r="W2" s="158"/>
      <c r="X2" s="159"/>
      <c r="Y2" s="157" t="s">
        <v>35</v>
      </c>
      <c r="Z2" s="159"/>
      <c r="AC2" s="157" t="s">
        <v>25</v>
      </c>
      <c r="AD2" s="158"/>
      <c r="AE2" s="158"/>
      <c r="AF2" s="158"/>
      <c r="AG2" s="159"/>
      <c r="AH2" s="157" t="s">
        <v>36</v>
      </c>
      <c r="AI2" s="159"/>
    </row>
    <row r="3" spans="2:35" ht="15.75" thickBot="1" x14ac:dyDescent="0.3">
      <c r="B3" s="154"/>
      <c r="C3" s="155"/>
      <c r="D3" s="155"/>
      <c r="E3" s="155"/>
      <c r="F3" s="155"/>
      <c r="G3" s="155"/>
      <c r="H3" s="156"/>
      <c r="K3" s="154"/>
      <c r="L3" s="155"/>
      <c r="M3" s="155"/>
      <c r="N3" s="155"/>
      <c r="O3" s="155"/>
      <c r="P3" s="155"/>
      <c r="Q3" s="156"/>
      <c r="T3" s="154"/>
      <c r="U3" s="155"/>
      <c r="V3" s="155"/>
      <c r="W3" s="155"/>
      <c r="X3" s="155"/>
      <c r="Y3" s="155"/>
      <c r="Z3" s="156"/>
      <c r="AC3" s="154"/>
      <c r="AD3" s="155"/>
      <c r="AE3" s="155"/>
      <c r="AF3" s="155"/>
      <c r="AG3" s="155"/>
      <c r="AH3" s="155"/>
      <c r="AI3" s="156"/>
    </row>
    <row r="4" spans="2:35" ht="16.5" thickBot="1" x14ac:dyDescent="0.3">
      <c r="B4" s="28" t="s">
        <v>27</v>
      </c>
      <c r="C4" s="28" t="s">
        <v>21</v>
      </c>
      <c r="D4" s="28" t="s">
        <v>26</v>
      </c>
      <c r="E4" s="41" t="s">
        <v>28</v>
      </c>
      <c r="F4" s="28" t="s">
        <v>29</v>
      </c>
      <c r="G4" s="28" t="s">
        <v>32</v>
      </c>
      <c r="H4" s="28" t="s">
        <v>33</v>
      </c>
      <c r="K4" s="28" t="s">
        <v>27</v>
      </c>
      <c r="L4" s="28" t="s">
        <v>21</v>
      </c>
      <c r="M4" s="28" t="s">
        <v>26</v>
      </c>
      <c r="N4" s="28" t="s">
        <v>28</v>
      </c>
      <c r="O4" s="28" t="s">
        <v>29</v>
      </c>
      <c r="P4" s="28" t="s">
        <v>32</v>
      </c>
      <c r="Q4" s="28" t="s">
        <v>33</v>
      </c>
      <c r="T4" s="28" t="s">
        <v>27</v>
      </c>
      <c r="U4" s="28" t="s">
        <v>21</v>
      </c>
      <c r="V4" s="28" t="s">
        <v>26</v>
      </c>
      <c r="W4" s="28" t="s">
        <v>28</v>
      </c>
      <c r="X4" s="28" t="s">
        <v>29</v>
      </c>
      <c r="Y4" s="28" t="s">
        <v>32</v>
      </c>
      <c r="Z4" s="28" t="s">
        <v>33</v>
      </c>
      <c r="AC4" s="28" t="s">
        <v>27</v>
      </c>
      <c r="AD4" s="28" t="s">
        <v>21</v>
      </c>
      <c r="AE4" s="28" t="s">
        <v>26</v>
      </c>
      <c r="AF4" s="28" t="s">
        <v>28</v>
      </c>
      <c r="AG4" s="28" t="s">
        <v>29</v>
      </c>
      <c r="AH4" s="28" t="s">
        <v>32</v>
      </c>
      <c r="AI4" s="28" t="s">
        <v>33</v>
      </c>
    </row>
    <row r="5" spans="2:35" x14ac:dyDescent="0.25">
      <c r="B5" s="6"/>
      <c r="C5" s="7"/>
      <c r="D5" s="7"/>
      <c r="E5" s="42"/>
      <c r="F5" s="7"/>
      <c r="G5" s="7"/>
      <c r="H5" s="8"/>
      <c r="K5" s="6"/>
      <c r="L5" s="7"/>
      <c r="M5" s="7"/>
      <c r="N5" s="7"/>
      <c r="O5" s="7"/>
      <c r="P5" s="7"/>
      <c r="Q5" s="8"/>
      <c r="T5" s="6"/>
      <c r="U5" s="7"/>
      <c r="V5" s="7"/>
      <c r="W5" s="7"/>
      <c r="X5" s="7"/>
      <c r="Y5" s="7"/>
      <c r="Z5" s="8"/>
      <c r="AC5" s="6"/>
      <c r="AD5" s="7"/>
      <c r="AE5" s="7"/>
      <c r="AF5" s="7"/>
      <c r="AG5" s="7"/>
      <c r="AH5" s="7"/>
      <c r="AI5" s="8"/>
    </row>
    <row r="6" spans="2:35" ht="15.75" x14ac:dyDescent="0.25">
      <c r="B6" s="9">
        <v>1</v>
      </c>
      <c r="C6" s="52">
        <v>43850</v>
      </c>
      <c r="D6" s="38" t="s">
        <v>55</v>
      </c>
      <c r="E6" s="43">
        <v>30</v>
      </c>
      <c r="F6" s="38" t="s">
        <v>56</v>
      </c>
      <c r="G6" s="38" t="s">
        <v>11</v>
      </c>
      <c r="H6" s="39"/>
      <c r="K6" s="9"/>
      <c r="L6" s="1"/>
      <c r="M6" s="1"/>
      <c r="N6" s="1"/>
      <c r="O6" s="1"/>
      <c r="P6" s="1"/>
      <c r="Q6" s="10"/>
      <c r="T6" s="9"/>
      <c r="U6" s="1"/>
      <c r="V6" s="1"/>
      <c r="W6" s="1"/>
      <c r="X6" s="1"/>
      <c r="Y6" s="1"/>
      <c r="Z6" s="10"/>
      <c r="AC6" s="9"/>
      <c r="AD6" s="1"/>
      <c r="AE6" s="1"/>
      <c r="AF6" s="1"/>
      <c r="AG6" s="1"/>
      <c r="AH6" s="1"/>
      <c r="AI6" s="10"/>
    </row>
    <row r="7" spans="2:35" ht="15.75" x14ac:dyDescent="0.25">
      <c r="B7" s="9"/>
      <c r="C7" s="52">
        <v>43850</v>
      </c>
      <c r="D7" s="1" t="s">
        <v>57</v>
      </c>
      <c r="E7" s="44">
        <v>10</v>
      </c>
      <c r="F7" s="50"/>
      <c r="G7" s="38" t="s">
        <v>11</v>
      </c>
      <c r="H7" s="10"/>
      <c r="K7" s="9"/>
      <c r="L7" s="1"/>
      <c r="M7" s="1"/>
      <c r="N7" s="1"/>
      <c r="O7" s="1"/>
      <c r="P7" s="1"/>
      <c r="Q7" s="10"/>
      <c r="T7" s="9"/>
      <c r="U7" s="1"/>
      <c r="V7" s="1"/>
      <c r="W7" s="1"/>
      <c r="X7" s="1"/>
      <c r="Y7" s="1"/>
      <c r="Z7" s="10"/>
      <c r="AC7" s="9"/>
      <c r="AD7" s="1"/>
      <c r="AE7" s="1"/>
      <c r="AF7" s="1"/>
      <c r="AG7" s="1"/>
      <c r="AH7" s="1"/>
      <c r="AI7" s="10"/>
    </row>
    <row r="8" spans="2:35" ht="15.75" x14ac:dyDescent="0.25">
      <c r="B8" s="9"/>
      <c r="C8" s="51" t="s">
        <v>61</v>
      </c>
      <c r="D8" s="1" t="s">
        <v>58</v>
      </c>
      <c r="E8" s="44">
        <v>160</v>
      </c>
      <c r="F8" s="50" t="s">
        <v>59</v>
      </c>
      <c r="G8" s="38" t="s">
        <v>11</v>
      </c>
      <c r="H8" s="10"/>
      <c r="K8" s="9"/>
      <c r="L8" s="1"/>
      <c r="M8" s="1"/>
      <c r="N8" s="1"/>
      <c r="O8" s="1"/>
      <c r="P8" s="1"/>
      <c r="Q8" s="10"/>
      <c r="T8" s="9"/>
      <c r="U8" s="1"/>
      <c r="V8" s="1"/>
      <c r="W8" s="1"/>
      <c r="X8" s="1"/>
      <c r="Y8" s="1"/>
      <c r="Z8" s="10"/>
      <c r="AC8" s="9"/>
      <c r="AD8" s="1"/>
      <c r="AE8" s="1"/>
      <c r="AF8" s="1"/>
      <c r="AG8" s="1"/>
      <c r="AH8" s="1"/>
      <c r="AI8" s="10"/>
    </row>
    <row r="9" spans="2:35" ht="15.75" x14ac:dyDescent="0.25">
      <c r="B9" s="9"/>
      <c r="C9" s="51" t="s">
        <v>61</v>
      </c>
      <c r="D9" s="1" t="s">
        <v>60</v>
      </c>
      <c r="E9" s="44">
        <v>54</v>
      </c>
      <c r="F9" s="50" t="s">
        <v>62</v>
      </c>
      <c r="G9" s="38" t="s">
        <v>37</v>
      </c>
      <c r="H9" s="10"/>
      <c r="K9" s="9"/>
      <c r="L9" s="1"/>
      <c r="M9" s="1"/>
      <c r="N9" s="1"/>
      <c r="O9" s="1"/>
      <c r="P9" s="1"/>
      <c r="Q9" s="10"/>
      <c r="T9" s="9"/>
      <c r="U9" s="1"/>
      <c r="V9" s="1"/>
      <c r="W9" s="1"/>
      <c r="X9" s="1"/>
      <c r="Y9" s="1"/>
      <c r="Z9" s="10"/>
      <c r="AC9" s="9"/>
      <c r="AD9" s="1"/>
      <c r="AE9" s="1"/>
      <c r="AF9" s="1"/>
      <c r="AG9" s="1"/>
      <c r="AH9" s="1"/>
      <c r="AI9" s="10"/>
    </row>
    <row r="10" spans="2:35" ht="15.75" x14ac:dyDescent="0.25">
      <c r="B10" s="9"/>
      <c r="C10" s="51" t="s">
        <v>61</v>
      </c>
      <c r="D10" s="1" t="s">
        <v>60</v>
      </c>
      <c r="E10" s="44">
        <v>170</v>
      </c>
      <c r="F10" s="50" t="s">
        <v>62</v>
      </c>
      <c r="G10" s="38" t="s">
        <v>37</v>
      </c>
      <c r="H10" s="10"/>
      <c r="K10" s="9"/>
      <c r="L10" s="1"/>
      <c r="M10" s="1"/>
      <c r="N10" s="1"/>
      <c r="O10" s="1"/>
      <c r="P10" s="1"/>
      <c r="Q10" s="10"/>
      <c r="T10" s="9"/>
      <c r="U10" s="1"/>
      <c r="V10" s="1"/>
      <c r="W10" s="1"/>
      <c r="X10" s="1"/>
      <c r="Y10" s="1"/>
      <c r="Z10" s="10"/>
      <c r="AC10" s="9"/>
      <c r="AD10" s="1"/>
      <c r="AE10" s="1"/>
      <c r="AF10" s="1"/>
      <c r="AG10" s="1"/>
      <c r="AH10" s="1"/>
      <c r="AI10" s="10"/>
    </row>
    <row r="11" spans="2:35" ht="15.75" x14ac:dyDescent="0.25">
      <c r="B11" s="9"/>
      <c r="C11" s="51" t="s">
        <v>61</v>
      </c>
      <c r="D11" s="1" t="s">
        <v>60</v>
      </c>
      <c r="E11" s="44">
        <v>120</v>
      </c>
      <c r="F11" s="50" t="s">
        <v>62</v>
      </c>
      <c r="G11" s="38" t="s">
        <v>37</v>
      </c>
      <c r="H11" s="10"/>
      <c r="K11" s="9"/>
      <c r="L11" s="1"/>
      <c r="M11" s="1"/>
      <c r="N11" s="1"/>
      <c r="O11" s="1"/>
      <c r="P11" s="1"/>
      <c r="Q11" s="10"/>
      <c r="T11" s="9"/>
      <c r="U11" s="1"/>
      <c r="V11" s="1"/>
      <c r="W11" s="1"/>
      <c r="X11" s="1"/>
      <c r="Y11" s="1"/>
      <c r="Z11" s="10"/>
      <c r="AC11" s="9"/>
      <c r="AD11" s="1"/>
      <c r="AE11" s="1"/>
      <c r="AF11" s="1"/>
      <c r="AG11" s="1"/>
      <c r="AH11" s="1"/>
      <c r="AI11" s="10"/>
    </row>
    <row r="12" spans="2:35" ht="15.75" x14ac:dyDescent="0.25">
      <c r="B12" s="9"/>
      <c r="C12" s="51" t="s">
        <v>61</v>
      </c>
      <c r="D12" s="1" t="s">
        <v>60</v>
      </c>
      <c r="E12" s="44">
        <v>160</v>
      </c>
      <c r="F12" s="50" t="s">
        <v>62</v>
      </c>
      <c r="G12" s="38" t="s">
        <v>37</v>
      </c>
      <c r="H12" s="10"/>
      <c r="K12" s="9"/>
      <c r="L12" s="1"/>
      <c r="M12" s="1"/>
      <c r="N12" s="1"/>
      <c r="O12" s="1"/>
      <c r="P12" s="1"/>
      <c r="Q12" s="10"/>
      <c r="T12" s="9"/>
      <c r="U12" s="1"/>
      <c r="V12" s="1"/>
      <c r="W12" s="1"/>
      <c r="X12" s="1"/>
      <c r="Y12" s="1"/>
      <c r="Z12" s="10"/>
      <c r="AC12" s="9"/>
      <c r="AD12" s="1"/>
      <c r="AE12" s="1"/>
      <c r="AF12" s="1"/>
      <c r="AG12" s="1"/>
      <c r="AH12" s="1"/>
      <c r="AI12" s="10"/>
    </row>
    <row r="13" spans="2:35" ht="15.75" x14ac:dyDescent="0.25">
      <c r="B13" s="9"/>
      <c r="C13" s="51" t="s">
        <v>61</v>
      </c>
      <c r="D13" s="1" t="s">
        <v>60</v>
      </c>
      <c r="E13" s="44">
        <v>150</v>
      </c>
      <c r="F13" s="50" t="s">
        <v>62</v>
      </c>
      <c r="G13" s="38" t="s">
        <v>37</v>
      </c>
      <c r="H13" s="10"/>
      <c r="K13" s="9"/>
      <c r="L13" s="1"/>
      <c r="M13" s="1"/>
      <c r="N13" s="1"/>
      <c r="O13" s="1"/>
      <c r="P13" s="1"/>
      <c r="Q13" s="10"/>
      <c r="T13" s="9"/>
      <c r="U13" s="1"/>
      <c r="V13" s="1"/>
      <c r="W13" s="1"/>
      <c r="X13" s="1"/>
      <c r="Y13" s="1"/>
      <c r="Z13" s="10"/>
      <c r="AC13" s="9"/>
      <c r="AD13" s="1"/>
      <c r="AE13" s="1"/>
      <c r="AF13" s="1"/>
      <c r="AG13" s="1"/>
      <c r="AH13" s="1"/>
      <c r="AI13" s="10"/>
    </row>
    <row r="14" spans="2:35" ht="15.75" x14ac:dyDescent="0.25">
      <c r="B14" s="9"/>
      <c r="C14" s="51" t="s">
        <v>61</v>
      </c>
      <c r="D14" s="1" t="s">
        <v>60</v>
      </c>
      <c r="E14" s="44">
        <v>100</v>
      </c>
      <c r="F14" s="50" t="s">
        <v>62</v>
      </c>
      <c r="G14" s="38" t="s">
        <v>37</v>
      </c>
      <c r="H14" s="10"/>
      <c r="K14" s="9"/>
      <c r="L14" s="1"/>
      <c r="M14" s="1"/>
      <c r="N14" s="1"/>
      <c r="O14" s="1"/>
      <c r="P14" s="1"/>
      <c r="Q14" s="10"/>
      <c r="T14" s="9"/>
      <c r="U14" s="1"/>
      <c r="V14" s="1"/>
      <c r="W14" s="1"/>
      <c r="X14" s="1"/>
      <c r="Y14" s="1"/>
      <c r="Z14" s="10"/>
      <c r="AC14" s="9"/>
      <c r="AD14" s="1"/>
      <c r="AE14" s="1"/>
      <c r="AF14" s="1"/>
      <c r="AG14" s="1"/>
      <c r="AH14" s="1"/>
      <c r="AI14" s="10"/>
    </row>
    <row r="15" spans="2:35" ht="15.75" x14ac:dyDescent="0.25">
      <c r="B15" s="9"/>
      <c r="C15" s="1"/>
      <c r="D15" s="1"/>
      <c r="E15" s="44">
        <v>25</v>
      </c>
      <c r="F15" s="50" t="s">
        <v>62</v>
      </c>
      <c r="G15" s="38" t="s">
        <v>11</v>
      </c>
      <c r="H15" s="10"/>
      <c r="K15" s="9"/>
      <c r="L15" s="1"/>
      <c r="M15" s="1"/>
      <c r="N15" s="1"/>
      <c r="O15" s="1"/>
      <c r="P15" s="1"/>
      <c r="Q15" s="10"/>
      <c r="T15" s="9"/>
      <c r="U15" s="1"/>
      <c r="V15" s="1"/>
      <c r="W15" s="1"/>
      <c r="X15" s="1"/>
      <c r="Y15" s="1"/>
      <c r="Z15" s="10"/>
      <c r="AC15" s="9"/>
      <c r="AD15" s="1"/>
      <c r="AE15" s="1"/>
      <c r="AF15" s="1"/>
      <c r="AG15" s="1"/>
      <c r="AH15" s="1"/>
      <c r="AI15" s="10"/>
    </row>
    <row r="16" spans="2:35" x14ac:dyDescent="0.25">
      <c r="B16" s="9"/>
      <c r="C16" s="1"/>
      <c r="D16" s="1" t="s">
        <v>66</v>
      </c>
      <c r="E16" s="44">
        <v>260</v>
      </c>
      <c r="F16" s="51" t="s">
        <v>59</v>
      </c>
      <c r="G16" s="51" t="s">
        <v>11</v>
      </c>
      <c r="H16" s="10"/>
      <c r="K16" s="9"/>
      <c r="L16" s="1"/>
      <c r="M16" s="1"/>
      <c r="N16" s="1"/>
      <c r="O16" s="1"/>
      <c r="P16" s="1"/>
      <c r="Q16" s="10"/>
      <c r="T16" s="9"/>
      <c r="U16" s="1"/>
      <c r="V16" s="1"/>
      <c r="W16" s="1"/>
      <c r="X16" s="1"/>
      <c r="Y16" s="1"/>
      <c r="Z16" s="10"/>
      <c r="AC16" s="9"/>
      <c r="AD16" s="1"/>
      <c r="AE16" s="1"/>
      <c r="AF16" s="1"/>
      <c r="AG16" s="1"/>
      <c r="AH16" s="1"/>
      <c r="AI16" s="10"/>
    </row>
    <row r="17" spans="2:35" x14ac:dyDescent="0.25">
      <c r="B17" s="9"/>
      <c r="C17" s="1"/>
      <c r="D17" s="1"/>
      <c r="E17" s="44"/>
      <c r="F17" s="1"/>
      <c r="G17" s="1"/>
      <c r="H17" s="10"/>
      <c r="K17" s="9"/>
      <c r="L17" s="1"/>
      <c r="M17" s="1"/>
      <c r="N17" s="1"/>
      <c r="O17" s="1"/>
      <c r="P17" s="1"/>
      <c r="Q17" s="10"/>
      <c r="T17" s="9"/>
      <c r="U17" s="1"/>
      <c r="V17" s="1"/>
      <c r="W17" s="1"/>
      <c r="X17" s="1"/>
      <c r="Y17" s="1"/>
      <c r="Z17" s="10"/>
      <c r="AC17" s="9"/>
      <c r="AD17" s="1"/>
      <c r="AE17" s="1"/>
      <c r="AF17" s="1"/>
      <c r="AG17" s="1"/>
      <c r="AH17" s="1"/>
      <c r="AI17" s="10"/>
    </row>
    <row r="18" spans="2:35" x14ac:dyDescent="0.25">
      <c r="B18" s="9"/>
      <c r="C18" s="1"/>
      <c r="D18" s="1"/>
      <c r="E18" s="44"/>
      <c r="F18" s="1"/>
      <c r="G18" s="1"/>
      <c r="H18" s="10"/>
      <c r="K18" s="9"/>
      <c r="L18" s="1"/>
      <c r="M18" s="1"/>
      <c r="N18" s="1"/>
      <c r="O18" s="1"/>
      <c r="P18" s="1"/>
      <c r="Q18" s="10"/>
      <c r="T18" s="9"/>
      <c r="U18" s="1"/>
      <c r="V18" s="1"/>
      <c r="W18" s="1"/>
      <c r="X18" s="1"/>
      <c r="Y18" s="1"/>
      <c r="Z18" s="10"/>
      <c r="AC18" s="9"/>
      <c r="AD18" s="1"/>
      <c r="AE18" s="1"/>
      <c r="AF18" s="1"/>
      <c r="AG18" s="1"/>
      <c r="AH18" s="1"/>
      <c r="AI18" s="10"/>
    </row>
    <row r="19" spans="2:35" x14ac:dyDescent="0.25">
      <c r="B19" s="9"/>
      <c r="C19" s="1"/>
      <c r="D19" s="1"/>
      <c r="E19" s="44"/>
      <c r="F19" s="1"/>
      <c r="G19" s="1"/>
      <c r="H19" s="10"/>
      <c r="K19" s="9"/>
      <c r="L19" s="1"/>
      <c r="M19" s="1"/>
      <c r="N19" s="1"/>
      <c r="O19" s="1"/>
      <c r="P19" s="1"/>
      <c r="Q19" s="10"/>
      <c r="T19" s="9"/>
      <c r="U19" s="1"/>
      <c r="V19" s="1"/>
      <c r="W19" s="1"/>
      <c r="X19" s="1"/>
      <c r="Y19" s="1"/>
      <c r="Z19" s="10"/>
      <c r="AC19" s="9"/>
      <c r="AD19" s="1"/>
      <c r="AE19" s="1"/>
      <c r="AF19" s="1"/>
      <c r="AG19" s="1"/>
      <c r="AH19" s="1"/>
      <c r="AI19" s="10"/>
    </row>
    <row r="20" spans="2:35" x14ac:dyDescent="0.25">
      <c r="B20" s="9"/>
      <c r="C20" s="1"/>
      <c r="D20" s="1"/>
      <c r="E20" s="44"/>
      <c r="F20" s="1"/>
      <c r="G20" s="1"/>
      <c r="H20" s="10"/>
      <c r="K20" s="9"/>
      <c r="L20" s="1"/>
      <c r="M20" s="1"/>
      <c r="N20" s="1"/>
      <c r="O20" s="1"/>
      <c r="P20" s="1"/>
      <c r="Q20" s="10"/>
      <c r="T20" s="9"/>
      <c r="U20" s="1"/>
      <c r="V20" s="1"/>
      <c r="W20" s="1"/>
      <c r="X20" s="1"/>
      <c r="Y20" s="1"/>
      <c r="Z20" s="10"/>
      <c r="AC20" s="9"/>
      <c r="AD20" s="1"/>
      <c r="AE20" s="1"/>
      <c r="AF20" s="1"/>
      <c r="AG20" s="1"/>
      <c r="AH20" s="1"/>
      <c r="AI20" s="10"/>
    </row>
    <row r="21" spans="2:35" x14ac:dyDescent="0.25">
      <c r="B21" s="9"/>
      <c r="C21" s="1"/>
      <c r="D21" s="1"/>
      <c r="E21" s="44"/>
      <c r="F21" s="1"/>
      <c r="G21" s="1"/>
      <c r="H21" s="10"/>
      <c r="K21" s="9"/>
      <c r="L21" s="1"/>
      <c r="M21" s="1"/>
      <c r="N21" s="1"/>
      <c r="O21" s="1"/>
      <c r="P21" s="1"/>
      <c r="Q21" s="10"/>
      <c r="T21" s="9"/>
      <c r="U21" s="1"/>
      <c r="V21" s="1"/>
      <c r="W21" s="1"/>
      <c r="X21" s="1"/>
      <c r="Y21" s="1"/>
      <c r="Z21" s="10"/>
      <c r="AC21" s="9"/>
      <c r="AD21" s="1"/>
      <c r="AE21" s="1"/>
      <c r="AF21" s="1"/>
      <c r="AG21" s="1"/>
      <c r="AH21" s="1"/>
      <c r="AI21" s="10"/>
    </row>
    <row r="22" spans="2:35" x14ac:dyDescent="0.25">
      <c r="B22" s="9"/>
      <c r="C22" s="1"/>
      <c r="D22" s="1"/>
      <c r="E22" s="44"/>
      <c r="F22" s="1"/>
      <c r="G22" s="1"/>
      <c r="H22" s="10"/>
      <c r="K22" s="9"/>
      <c r="L22" s="1"/>
      <c r="M22" s="1"/>
      <c r="N22" s="1"/>
      <c r="O22" s="1"/>
      <c r="P22" s="1"/>
      <c r="Q22" s="10"/>
      <c r="T22" s="9"/>
      <c r="U22" s="1"/>
      <c r="V22" s="1"/>
      <c r="W22" s="1"/>
      <c r="X22" s="1"/>
      <c r="Y22" s="1"/>
      <c r="Z22" s="10"/>
      <c r="AC22" s="9"/>
      <c r="AD22" s="1"/>
      <c r="AE22" s="1"/>
      <c r="AF22" s="1"/>
      <c r="AG22" s="1"/>
      <c r="AH22" s="1"/>
      <c r="AI22" s="10"/>
    </row>
    <row r="23" spans="2:35" x14ac:dyDescent="0.25">
      <c r="B23" s="9"/>
      <c r="C23" s="1"/>
      <c r="D23" s="1"/>
      <c r="E23" s="44"/>
      <c r="F23" s="1"/>
      <c r="G23" s="1"/>
      <c r="H23" s="10"/>
      <c r="K23" s="9"/>
      <c r="L23" s="1"/>
      <c r="M23" s="1"/>
      <c r="N23" s="1"/>
      <c r="O23" s="1"/>
      <c r="P23" s="1"/>
      <c r="Q23" s="10"/>
      <c r="T23" s="9"/>
      <c r="U23" s="1"/>
      <c r="V23" s="1"/>
      <c r="W23" s="1"/>
      <c r="X23" s="1"/>
      <c r="Y23" s="1"/>
      <c r="Z23" s="10"/>
      <c r="AC23" s="9"/>
      <c r="AD23" s="1"/>
      <c r="AE23" s="1"/>
      <c r="AF23" s="1"/>
      <c r="AG23" s="1"/>
      <c r="AH23" s="1"/>
      <c r="AI23" s="10"/>
    </row>
    <row r="24" spans="2:35" x14ac:dyDescent="0.25">
      <c r="B24" s="9"/>
      <c r="C24" s="1"/>
      <c r="D24" s="1"/>
      <c r="E24" s="44"/>
      <c r="F24" s="1"/>
      <c r="G24" s="1"/>
      <c r="H24" s="10"/>
      <c r="K24" s="9"/>
      <c r="L24" s="1"/>
      <c r="M24" s="1"/>
      <c r="N24" s="1"/>
      <c r="O24" s="1"/>
      <c r="P24" s="1"/>
      <c r="Q24" s="10"/>
      <c r="T24" s="9"/>
      <c r="U24" s="1"/>
      <c r="V24" s="1"/>
      <c r="W24" s="1"/>
      <c r="X24" s="1"/>
      <c r="Y24" s="1"/>
      <c r="Z24" s="10"/>
      <c r="AC24" s="9"/>
      <c r="AD24" s="1"/>
      <c r="AE24" s="1"/>
      <c r="AF24" s="1"/>
      <c r="AG24" s="1"/>
      <c r="AH24" s="1"/>
      <c r="AI24" s="10"/>
    </row>
    <row r="25" spans="2:35" x14ac:dyDescent="0.25">
      <c r="B25" s="9"/>
      <c r="C25" s="1"/>
      <c r="D25" s="1"/>
      <c r="E25" s="44"/>
      <c r="F25" s="1"/>
      <c r="G25" s="1"/>
      <c r="H25" s="10"/>
      <c r="K25" s="9"/>
      <c r="L25" s="1"/>
      <c r="M25" s="1"/>
      <c r="N25" s="1"/>
      <c r="O25" s="1"/>
      <c r="P25" s="1"/>
      <c r="Q25" s="10"/>
      <c r="T25" s="9"/>
      <c r="U25" s="1"/>
      <c r="V25" s="1"/>
      <c r="W25" s="1"/>
      <c r="X25" s="1"/>
      <c r="Y25" s="1"/>
      <c r="Z25" s="10"/>
      <c r="AC25" s="9"/>
      <c r="AD25" s="1"/>
      <c r="AE25" s="1"/>
      <c r="AF25" s="1"/>
      <c r="AG25" s="1"/>
      <c r="AH25" s="1"/>
      <c r="AI25" s="10"/>
    </row>
    <row r="26" spans="2:35" x14ac:dyDescent="0.25">
      <c r="B26" s="9"/>
      <c r="C26" s="1"/>
      <c r="D26" s="1"/>
      <c r="E26" s="44"/>
      <c r="F26" s="1"/>
      <c r="G26" s="1"/>
      <c r="H26" s="10"/>
      <c r="K26" s="9"/>
      <c r="L26" s="1"/>
      <c r="M26" s="1"/>
      <c r="N26" s="1"/>
      <c r="O26" s="1"/>
      <c r="P26" s="1"/>
      <c r="Q26" s="10"/>
      <c r="T26" s="9"/>
      <c r="U26" s="1"/>
      <c r="V26" s="1"/>
      <c r="W26" s="1"/>
      <c r="X26" s="1"/>
      <c r="Y26" s="1"/>
      <c r="Z26" s="10"/>
      <c r="AC26" s="9"/>
      <c r="AD26" s="1"/>
      <c r="AE26" s="1"/>
      <c r="AF26" s="1"/>
      <c r="AG26" s="1"/>
      <c r="AH26" s="1"/>
      <c r="AI26" s="10"/>
    </row>
    <row r="27" spans="2:35" x14ac:dyDescent="0.25">
      <c r="B27" s="9"/>
      <c r="C27" s="1"/>
      <c r="D27" s="1"/>
      <c r="E27" s="44"/>
      <c r="F27" s="1"/>
      <c r="G27" s="1"/>
      <c r="H27" s="10"/>
      <c r="K27" s="9"/>
      <c r="L27" s="1"/>
      <c r="M27" s="1"/>
      <c r="N27" s="1"/>
      <c r="O27" s="1"/>
      <c r="P27" s="1"/>
      <c r="Q27" s="10"/>
      <c r="T27" s="9"/>
      <c r="U27" s="1"/>
      <c r="V27" s="1"/>
      <c r="W27" s="1"/>
      <c r="X27" s="1"/>
      <c r="Y27" s="1"/>
      <c r="Z27" s="10"/>
      <c r="AC27" s="9"/>
      <c r="AD27" s="1"/>
      <c r="AE27" s="1"/>
      <c r="AF27" s="1"/>
      <c r="AG27" s="1"/>
      <c r="AH27" s="1"/>
      <c r="AI27" s="10"/>
    </row>
    <row r="28" spans="2:35" x14ac:dyDescent="0.25">
      <c r="B28" s="9"/>
      <c r="C28" s="1"/>
      <c r="D28" s="1"/>
      <c r="E28" s="44"/>
      <c r="F28" s="1"/>
      <c r="G28" s="1"/>
      <c r="H28" s="10"/>
      <c r="K28" s="9"/>
      <c r="L28" s="1"/>
      <c r="M28" s="1"/>
      <c r="N28" s="1"/>
      <c r="O28" s="1"/>
      <c r="P28" s="1"/>
      <c r="Q28" s="10"/>
      <c r="T28" s="9"/>
      <c r="U28" s="1"/>
      <c r="V28" s="1"/>
      <c r="W28" s="1"/>
      <c r="X28" s="1"/>
      <c r="Y28" s="1"/>
      <c r="Z28" s="10"/>
      <c r="AC28" s="9"/>
      <c r="AD28" s="1"/>
      <c r="AE28" s="1"/>
      <c r="AF28" s="1"/>
      <c r="AG28" s="1"/>
      <c r="AH28" s="1"/>
      <c r="AI28" s="10"/>
    </row>
    <row r="29" spans="2:35" x14ac:dyDescent="0.25">
      <c r="B29" s="9"/>
      <c r="C29" s="1"/>
      <c r="D29" s="1"/>
      <c r="E29" s="44"/>
      <c r="F29" s="1"/>
      <c r="G29" s="1"/>
      <c r="H29" s="10"/>
      <c r="K29" s="9"/>
      <c r="L29" s="1"/>
      <c r="M29" s="1"/>
      <c r="N29" s="1"/>
      <c r="O29" s="1"/>
      <c r="P29" s="1"/>
      <c r="Q29" s="10"/>
      <c r="T29" s="9"/>
      <c r="U29" s="1"/>
      <c r="V29" s="1"/>
      <c r="W29" s="1"/>
      <c r="X29" s="1"/>
      <c r="Y29" s="1"/>
      <c r="Z29" s="10"/>
      <c r="AC29" s="9"/>
      <c r="AD29" s="1"/>
      <c r="AE29" s="1"/>
      <c r="AF29" s="1"/>
      <c r="AG29" s="1"/>
      <c r="AH29" s="1"/>
      <c r="AI29" s="10"/>
    </row>
    <row r="30" spans="2:35" x14ac:dyDescent="0.25">
      <c r="B30" s="9"/>
      <c r="C30" s="1"/>
      <c r="D30" s="1"/>
      <c r="E30" s="44"/>
      <c r="F30" s="1"/>
      <c r="G30" s="1"/>
      <c r="H30" s="10"/>
      <c r="K30" s="9"/>
      <c r="L30" s="1"/>
      <c r="M30" s="1"/>
      <c r="N30" s="1"/>
      <c r="O30" s="1"/>
      <c r="P30" s="1"/>
      <c r="Q30" s="10"/>
      <c r="T30" s="9"/>
      <c r="U30" s="1"/>
      <c r="V30" s="1"/>
      <c r="W30" s="1"/>
      <c r="X30" s="1"/>
      <c r="Y30" s="1"/>
      <c r="Z30" s="10"/>
      <c r="AC30" s="9"/>
      <c r="AD30" s="1"/>
      <c r="AE30" s="1"/>
      <c r="AF30" s="1"/>
      <c r="AG30" s="1"/>
      <c r="AH30" s="1"/>
      <c r="AI30" s="10"/>
    </row>
    <row r="31" spans="2:35" x14ac:dyDescent="0.25">
      <c r="B31" s="9"/>
      <c r="C31" s="1"/>
      <c r="D31" s="1"/>
      <c r="E31" s="44"/>
      <c r="F31" s="1"/>
      <c r="G31" s="1"/>
      <c r="H31" s="10"/>
      <c r="K31" s="9"/>
      <c r="L31" s="1"/>
      <c r="M31" s="1"/>
      <c r="N31" s="1"/>
      <c r="O31" s="1"/>
      <c r="P31" s="1"/>
      <c r="Q31" s="10"/>
      <c r="T31" s="9"/>
      <c r="U31" s="1"/>
      <c r="V31" s="1"/>
      <c r="W31" s="1"/>
      <c r="X31" s="1"/>
      <c r="Y31" s="1"/>
      <c r="Z31" s="10"/>
      <c r="AC31" s="9"/>
      <c r="AD31" s="1"/>
      <c r="AE31" s="1"/>
      <c r="AF31" s="1"/>
      <c r="AG31" s="1"/>
      <c r="AH31" s="1"/>
      <c r="AI31" s="10"/>
    </row>
    <row r="32" spans="2:35" x14ac:dyDescent="0.25">
      <c r="B32" s="9"/>
      <c r="C32" s="1"/>
      <c r="D32" s="1"/>
      <c r="E32" s="44"/>
      <c r="F32" s="1"/>
      <c r="G32" s="1"/>
      <c r="H32" s="10"/>
      <c r="K32" s="9"/>
      <c r="L32" s="1"/>
      <c r="M32" s="1"/>
      <c r="N32" s="1"/>
      <c r="O32" s="1"/>
      <c r="P32" s="1"/>
      <c r="Q32" s="10"/>
      <c r="T32" s="9"/>
      <c r="U32" s="1"/>
      <c r="V32" s="1"/>
      <c r="W32" s="1"/>
      <c r="X32" s="1"/>
      <c r="Y32" s="1"/>
      <c r="Z32" s="10"/>
      <c r="AC32" s="9"/>
      <c r="AD32" s="1"/>
      <c r="AE32" s="1"/>
      <c r="AF32" s="1"/>
      <c r="AG32" s="1"/>
      <c r="AH32" s="1"/>
      <c r="AI32" s="10"/>
    </row>
    <row r="33" spans="2:35" x14ac:dyDescent="0.25">
      <c r="B33" s="9"/>
      <c r="C33" s="1"/>
      <c r="D33" s="1"/>
      <c r="E33" s="44"/>
      <c r="F33" s="1"/>
      <c r="G33" s="1"/>
      <c r="H33" s="10"/>
      <c r="K33" s="9"/>
      <c r="L33" s="1"/>
      <c r="M33" s="1"/>
      <c r="N33" s="1"/>
      <c r="O33" s="1"/>
      <c r="P33" s="1"/>
      <c r="Q33" s="10"/>
      <c r="T33" s="9"/>
      <c r="U33" s="1"/>
      <c r="V33" s="1"/>
      <c r="W33" s="1"/>
      <c r="X33" s="1"/>
      <c r="Y33" s="1"/>
      <c r="Z33" s="10"/>
      <c r="AC33" s="9"/>
      <c r="AD33" s="1"/>
      <c r="AE33" s="1"/>
      <c r="AF33" s="1"/>
      <c r="AG33" s="1"/>
      <c r="AH33" s="1"/>
      <c r="AI33" s="10"/>
    </row>
    <row r="34" spans="2:35" x14ac:dyDescent="0.25">
      <c r="B34" s="9"/>
      <c r="C34" s="1"/>
      <c r="D34" s="1"/>
      <c r="E34" s="44"/>
      <c r="F34" s="1"/>
      <c r="G34" s="1"/>
      <c r="H34" s="10"/>
      <c r="K34" s="9"/>
      <c r="L34" s="1"/>
      <c r="M34" s="1"/>
      <c r="N34" s="1"/>
      <c r="O34" s="1"/>
      <c r="P34" s="1"/>
      <c r="Q34" s="10"/>
      <c r="T34" s="9"/>
      <c r="U34" s="1"/>
      <c r="V34" s="1"/>
      <c r="W34" s="1"/>
      <c r="X34" s="1"/>
      <c r="Y34" s="1"/>
      <c r="Z34" s="10"/>
      <c r="AC34" s="9"/>
      <c r="AD34" s="1"/>
      <c r="AE34" s="1"/>
      <c r="AF34" s="1"/>
      <c r="AG34" s="1"/>
      <c r="AH34" s="1"/>
      <c r="AI34" s="10"/>
    </row>
    <row r="35" spans="2:35" x14ac:dyDescent="0.25">
      <c r="B35" s="9"/>
      <c r="C35" s="1"/>
      <c r="D35" s="1"/>
      <c r="E35" s="44"/>
      <c r="F35" s="1"/>
      <c r="G35" s="1"/>
      <c r="H35" s="10"/>
      <c r="K35" s="9"/>
      <c r="L35" s="1"/>
      <c r="M35" s="1"/>
      <c r="N35" s="1"/>
      <c r="O35" s="1"/>
      <c r="P35" s="1"/>
      <c r="Q35" s="10"/>
      <c r="T35" s="9"/>
      <c r="U35" s="1"/>
      <c r="V35" s="1"/>
      <c r="W35" s="1"/>
      <c r="X35" s="1"/>
      <c r="Y35" s="1"/>
      <c r="Z35" s="10"/>
      <c r="AC35" s="9"/>
      <c r="AD35" s="1"/>
      <c r="AE35" s="1"/>
      <c r="AF35" s="1"/>
      <c r="AG35" s="1"/>
      <c r="AH35" s="1"/>
      <c r="AI35" s="10"/>
    </row>
    <row r="36" spans="2:35" x14ac:dyDescent="0.25">
      <c r="B36" s="9"/>
      <c r="C36" s="1"/>
      <c r="D36" s="1"/>
      <c r="E36" s="44"/>
      <c r="F36" s="1"/>
      <c r="G36" s="1"/>
      <c r="H36" s="10"/>
      <c r="K36" s="9"/>
      <c r="L36" s="1"/>
      <c r="M36" s="1"/>
      <c r="N36" s="1"/>
      <c r="O36" s="1"/>
      <c r="P36" s="1"/>
      <c r="Q36" s="10"/>
      <c r="T36" s="9"/>
      <c r="U36" s="1"/>
      <c r="V36" s="1"/>
      <c r="W36" s="1"/>
      <c r="X36" s="1"/>
      <c r="Y36" s="1"/>
      <c r="Z36" s="10"/>
      <c r="AC36" s="9"/>
      <c r="AD36" s="1"/>
      <c r="AE36" s="1"/>
      <c r="AF36" s="1"/>
      <c r="AG36" s="1"/>
      <c r="AH36" s="1"/>
      <c r="AI36" s="10"/>
    </row>
    <row r="37" spans="2:35" x14ac:dyDescent="0.25">
      <c r="B37" s="9"/>
      <c r="C37" s="1"/>
      <c r="D37" s="1"/>
      <c r="E37" s="44"/>
      <c r="F37" s="1"/>
      <c r="G37" s="1"/>
      <c r="H37" s="10"/>
      <c r="K37" s="9"/>
      <c r="L37" s="1"/>
      <c r="M37" s="1"/>
      <c r="N37" s="1"/>
      <c r="O37" s="1"/>
      <c r="P37" s="1"/>
      <c r="Q37" s="10"/>
      <c r="T37" s="9"/>
      <c r="U37" s="1"/>
      <c r="V37" s="1"/>
      <c r="W37" s="1"/>
      <c r="X37" s="1"/>
      <c r="Y37" s="1"/>
      <c r="Z37" s="10"/>
      <c r="AC37" s="9"/>
      <c r="AD37" s="1"/>
      <c r="AE37" s="1"/>
      <c r="AF37" s="1"/>
      <c r="AG37" s="1"/>
      <c r="AH37" s="1"/>
      <c r="AI37" s="10"/>
    </row>
    <row r="38" spans="2:35" x14ac:dyDescent="0.25">
      <c r="B38" s="9"/>
      <c r="C38" s="1"/>
      <c r="D38" s="1"/>
      <c r="E38" s="44"/>
      <c r="F38" s="1"/>
      <c r="G38" s="1"/>
      <c r="H38" s="10"/>
      <c r="K38" s="9"/>
      <c r="L38" s="1"/>
      <c r="M38" s="1"/>
      <c r="N38" s="1"/>
      <c r="O38" s="1"/>
      <c r="P38" s="1"/>
      <c r="Q38" s="10"/>
      <c r="T38" s="9"/>
      <c r="U38" s="1"/>
      <c r="V38" s="1"/>
      <c r="W38" s="1"/>
      <c r="X38" s="1"/>
      <c r="Y38" s="1"/>
      <c r="Z38" s="10"/>
      <c r="AC38" s="9"/>
      <c r="AD38" s="1"/>
      <c r="AE38" s="1"/>
      <c r="AF38" s="1"/>
      <c r="AG38" s="1"/>
      <c r="AH38" s="1"/>
      <c r="AI38" s="10"/>
    </row>
    <row r="39" spans="2:35" x14ac:dyDescent="0.25">
      <c r="B39" s="9"/>
      <c r="C39" s="1"/>
      <c r="D39" s="1"/>
      <c r="E39" s="44"/>
      <c r="F39" s="1"/>
      <c r="G39" s="1"/>
      <c r="H39" s="10"/>
      <c r="K39" s="9"/>
      <c r="L39" s="1"/>
      <c r="M39" s="1"/>
      <c r="N39" s="1"/>
      <c r="O39" s="1"/>
      <c r="P39" s="1"/>
      <c r="Q39" s="10"/>
      <c r="T39" s="9"/>
      <c r="U39" s="1"/>
      <c r="V39" s="1"/>
      <c r="W39" s="1"/>
      <c r="X39" s="1"/>
      <c r="Y39" s="1"/>
      <c r="Z39" s="10"/>
      <c r="AC39" s="9"/>
      <c r="AD39" s="1"/>
      <c r="AE39" s="1"/>
      <c r="AF39" s="1"/>
      <c r="AG39" s="1"/>
      <c r="AH39" s="1"/>
      <c r="AI39" s="10"/>
    </row>
    <row r="40" spans="2:35" x14ac:dyDescent="0.25">
      <c r="B40" s="9"/>
      <c r="C40" s="1"/>
      <c r="D40" s="1"/>
      <c r="E40" s="44"/>
      <c r="F40" s="1"/>
      <c r="G40" s="1"/>
      <c r="H40" s="10"/>
      <c r="K40" s="9"/>
      <c r="L40" s="1"/>
      <c r="M40" s="1"/>
      <c r="N40" s="1"/>
      <c r="O40" s="1"/>
      <c r="P40" s="1"/>
      <c r="Q40" s="10"/>
      <c r="T40" s="9"/>
      <c r="U40" s="1"/>
      <c r="V40" s="1"/>
      <c r="W40" s="1"/>
      <c r="X40" s="1"/>
      <c r="Y40" s="1"/>
      <c r="Z40" s="10"/>
      <c r="AC40" s="9"/>
      <c r="AD40" s="1"/>
      <c r="AE40" s="1"/>
      <c r="AF40" s="1"/>
      <c r="AG40" s="1"/>
      <c r="AH40" s="1"/>
      <c r="AI40" s="10"/>
    </row>
    <row r="41" spans="2:35" x14ac:dyDescent="0.25">
      <c r="B41" s="9"/>
      <c r="C41" s="1"/>
      <c r="D41" s="1"/>
      <c r="E41" s="44"/>
      <c r="F41" s="1"/>
      <c r="G41" s="1"/>
      <c r="H41" s="10"/>
      <c r="K41" s="9"/>
      <c r="L41" s="1"/>
      <c r="M41" s="1"/>
      <c r="N41" s="1"/>
      <c r="O41" s="1"/>
      <c r="P41" s="1"/>
      <c r="Q41" s="10"/>
      <c r="T41" s="9"/>
      <c r="U41" s="1"/>
      <c r="V41" s="1"/>
      <c r="W41" s="1"/>
      <c r="X41" s="1"/>
      <c r="Y41" s="1"/>
      <c r="Z41" s="10"/>
      <c r="AC41" s="9"/>
      <c r="AD41" s="1"/>
      <c r="AE41" s="1"/>
      <c r="AF41" s="1"/>
      <c r="AG41" s="1"/>
      <c r="AH41" s="1"/>
      <c r="AI41" s="10"/>
    </row>
    <row r="42" spans="2:35" ht="15.75" thickBot="1" x14ac:dyDescent="0.3">
      <c r="B42" s="11"/>
      <c r="C42" s="12"/>
      <c r="D42" s="12"/>
      <c r="E42" s="45"/>
      <c r="F42" s="12"/>
      <c r="G42" s="12"/>
      <c r="H42" s="13"/>
      <c r="K42" s="11"/>
      <c r="L42" s="12"/>
      <c r="M42" s="12"/>
      <c r="N42" s="12"/>
      <c r="O42" s="12"/>
      <c r="P42" s="12"/>
      <c r="Q42" s="13"/>
      <c r="T42" s="11"/>
      <c r="U42" s="12"/>
      <c r="V42" s="12"/>
      <c r="W42" s="12"/>
      <c r="X42" s="12"/>
      <c r="Y42" s="12"/>
      <c r="Z42" s="13"/>
      <c r="AC42" s="11"/>
      <c r="AD42" s="12"/>
      <c r="AE42" s="12"/>
      <c r="AF42" s="12"/>
      <c r="AG42" s="12"/>
      <c r="AH42" s="12"/>
      <c r="AI42" s="13"/>
    </row>
  </sheetData>
  <mergeCells count="12">
    <mergeCell ref="K3:Q3"/>
    <mergeCell ref="T3:Z3"/>
    <mergeCell ref="AC3:AI3"/>
    <mergeCell ref="B3:H3"/>
    <mergeCell ref="B2:F2"/>
    <mergeCell ref="G2:H2"/>
    <mergeCell ref="K2:O2"/>
    <mergeCell ref="P2:Q2"/>
    <mergeCell ref="T2:X2"/>
    <mergeCell ref="Y2:Z2"/>
    <mergeCell ref="AC2:AG2"/>
    <mergeCell ref="AH2:AI2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D9A1-53C2-4305-8E62-5580E3D2F7CD}">
  <dimension ref="D1:G16"/>
  <sheetViews>
    <sheetView workbookViewId="0">
      <selection activeCell="J12" sqref="J12"/>
    </sheetView>
  </sheetViews>
  <sheetFormatPr defaultRowHeight="15" x14ac:dyDescent="0.25"/>
  <cols>
    <col min="4" max="4" width="9.28515625" customWidth="1"/>
    <col min="5" max="5" width="10.5703125" bestFit="1" customWidth="1"/>
    <col min="6" max="6" width="11.42578125" customWidth="1"/>
    <col min="7" max="7" width="21" bestFit="1" customWidth="1"/>
    <col min="13" max="13" width="8.42578125" customWidth="1"/>
    <col min="14" max="14" width="10.140625" bestFit="1" customWidth="1"/>
    <col min="15" max="15" width="22.85546875" bestFit="1" customWidth="1"/>
  </cols>
  <sheetData>
    <row r="1" spans="4:7" ht="15.75" thickBot="1" x14ac:dyDescent="0.3"/>
    <row r="2" spans="4:7" ht="15.75" thickBot="1" x14ac:dyDescent="0.3">
      <c r="D2" s="160" t="s">
        <v>95</v>
      </c>
      <c r="E2" s="165"/>
      <c r="F2" s="165"/>
      <c r="G2" s="161"/>
    </row>
    <row r="3" spans="4:7" ht="15.75" thickBot="1" x14ac:dyDescent="0.3">
      <c r="D3" s="179" t="s">
        <v>21</v>
      </c>
      <c r="E3" s="179" t="s">
        <v>94</v>
      </c>
      <c r="F3" s="179" t="s">
        <v>96</v>
      </c>
      <c r="G3" s="179" t="s">
        <v>97</v>
      </c>
    </row>
    <row r="4" spans="4:7" x14ac:dyDescent="0.25">
      <c r="D4" s="176">
        <v>44235</v>
      </c>
      <c r="E4" s="177">
        <v>100</v>
      </c>
      <c r="F4" s="163" t="s">
        <v>108</v>
      </c>
      <c r="G4" s="178" t="s">
        <v>99</v>
      </c>
    </row>
    <row r="5" spans="4:7" x14ac:dyDescent="0.25">
      <c r="D5" s="166">
        <v>44235</v>
      </c>
      <c r="E5" s="167">
        <v>50.01</v>
      </c>
      <c r="F5" s="164" t="s">
        <v>109</v>
      </c>
      <c r="G5" s="23" t="s">
        <v>100</v>
      </c>
    </row>
    <row r="6" spans="4:7" x14ac:dyDescent="0.25">
      <c r="D6" s="166">
        <v>44235</v>
      </c>
      <c r="E6" s="167">
        <v>119.9</v>
      </c>
      <c r="F6" s="164" t="s">
        <v>109</v>
      </c>
      <c r="G6" s="23" t="s">
        <v>101</v>
      </c>
    </row>
    <row r="7" spans="4:7" x14ac:dyDescent="0.25">
      <c r="D7" s="166">
        <v>44235</v>
      </c>
      <c r="E7" s="167">
        <v>18.670000000000002</v>
      </c>
      <c r="F7" s="164" t="s">
        <v>110</v>
      </c>
      <c r="G7" s="23" t="s">
        <v>102</v>
      </c>
    </row>
    <row r="8" spans="4:7" x14ac:dyDescent="0.25">
      <c r="D8" s="166">
        <v>44235</v>
      </c>
      <c r="E8" s="167">
        <v>63.33</v>
      </c>
      <c r="F8" s="164" t="s">
        <v>109</v>
      </c>
      <c r="G8" s="23" t="s">
        <v>102</v>
      </c>
    </row>
    <row r="9" spans="4:7" x14ac:dyDescent="0.25">
      <c r="D9" s="166">
        <v>44236</v>
      </c>
      <c r="E9" s="167">
        <v>47.51</v>
      </c>
      <c r="F9" s="164" t="s">
        <v>109</v>
      </c>
      <c r="G9" s="23" t="s">
        <v>103</v>
      </c>
    </row>
    <row r="10" spans="4:7" x14ac:dyDescent="0.25">
      <c r="D10" s="166">
        <v>44238</v>
      </c>
      <c r="E10" s="167">
        <v>108</v>
      </c>
      <c r="F10" s="164" t="s">
        <v>108</v>
      </c>
      <c r="G10" s="23" t="s">
        <v>105</v>
      </c>
    </row>
    <row r="11" spans="4:7" x14ac:dyDescent="0.25">
      <c r="D11" s="166">
        <v>44239</v>
      </c>
      <c r="E11" s="59">
        <v>190</v>
      </c>
      <c r="F11" s="164" t="s">
        <v>109</v>
      </c>
      <c r="G11" s="23" t="s">
        <v>106</v>
      </c>
    </row>
    <row r="12" spans="4:7" ht="15.75" thickBot="1" x14ac:dyDescent="0.3">
      <c r="D12" s="168"/>
      <c r="E12" s="169"/>
      <c r="F12" s="170"/>
      <c r="G12" s="64"/>
    </row>
    <row r="13" spans="4:7" ht="15.75" thickBot="1" x14ac:dyDescent="0.3">
      <c r="D13" s="154"/>
      <c r="E13" s="155"/>
      <c r="F13" s="155"/>
      <c r="G13" s="156"/>
    </row>
    <row r="14" spans="4:7" ht="15.75" thickBot="1" x14ac:dyDescent="0.3">
      <c r="D14" s="171">
        <v>44525</v>
      </c>
      <c r="E14" s="172">
        <v>169.9</v>
      </c>
      <c r="F14" s="26" t="s">
        <v>111</v>
      </c>
      <c r="G14" s="27" t="s">
        <v>104</v>
      </c>
    </row>
    <row r="15" spans="4:7" ht="15.75" thickBot="1" x14ac:dyDescent="0.3">
      <c r="D15" s="154"/>
      <c r="E15" s="155"/>
      <c r="F15" s="155"/>
      <c r="G15" s="156"/>
    </row>
    <row r="16" spans="4:7" ht="15.75" thickBot="1" x14ac:dyDescent="0.3">
      <c r="D16" s="173" t="s">
        <v>1</v>
      </c>
      <c r="E16" s="174">
        <f>SUM(E4:E12,E14)</f>
        <v>867.31999999999994</v>
      </c>
      <c r="F16" s="154" t="s">
        <v>107</v>
      </c>
      <c r="G16" s="156"/>
    </row>
  </sheetData>
  <mergeCells count="4">
    <mergeCell ref="D2:G2"/>
    <mergeCell ref="D13:G13"/>
    <mergeCell ref="D15:G15"/>
    <mergeCell ref="F16:G1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C640-6B98-4A87-A38E-662BBBB2345A}">
  <dimension ref="L7:P12"/>
  <sheetViews>
    <sheetView tabSelected="1" workbookViewId="0">
      <selection activeCell="H17" sqref="H17"/>
    </sheetView>
  </sheetViews>
  <sheetFormatPr defaultRowHeight="15" x14ac:dyDescent="0.25"/>
  <sheetData>
    <row r="7" spans="12:16" ht="15.75" thickBot="1" x14ac:dyDescent="0.3">
      <c r="L7" s="187"/>
      <c r="M7" s="187"/>
    </row>
    <row r="8" spans="12:16" ht="15.75" thickBot="1" x14ac:dyDescent="0.3">
      <c r="L8" s="186" t="s">
        <v>116</v>
      </c>
      <c r="M8" s="185"/>
      <c r="P8" t="s">
        <v>115</v>
      </c>
    </row>
    <row r="9" spans="12:16" ht="15.75" thickBot="1" x14ac:dyDescent="0.3">
      <c r="L9" s="184"/>
      <c r="M9" s="180">
        <v>755</v>
      </c>
      <c r="P9" t="s">
        <v>114</v>
      </c>
    </row>
    <row r="10" spans="12:16" ht="15.75" thickBot="1" x14ac:dyDescent="0.3">
      <c r="L10" s="183"/>
      <c r="M10" s="182">
        <v>225</v>
      </c>
      <c r="P10" t="s">
        <v>113</v>
      </c>
    </row>
    <row r="11" spans="12:16" ht="15.75" thickBot="1" x14ac:dyDescent="0.3">
      <c r="L11" s="181" t="s">
        <v>1</v>
      </c>
      <c r="M11" s="180"/>
      <c r="P11" t="s">
        <v>6</v>
      </c>
    </row>
    <row r="12" spans="12:16" x14ac:dyDescent="0.25">
      <c r="P12" t="s">
        <v>112</v>
      </c>
    </row>
  </sheetData>
  <mergeCells count="2">
    <mergeCell ref="L8:M8"/>
    <mergeCell ref="L7:M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6560-9D8E-4073-B8B1-FCD2932E0062}">
  <dimension ref="C3:R52"/>
  <sheetViews>
    <sheetView topLeftCell="E1" workbookViewId="0">
      <selection activeCell="H22" sqref="H22"/>
    </sheetView>
  </sheetViews>
  <sheetFormatPr defaultRowHeight="15" x14ac:dyDescent="0.25"/>
  <cols>
    <col min="3" max="3" width="19.7109375" bestFit="1" customWidth="1"/>
    <col min="4" max="4" width="12.140625" bestFit="1" customWidth="1"/>
    <col min="5" max="5" width="10.5703125" bestFit="1" customWidth="1"/>
    <col min="6" max="6" width="12.85546875" customWidth="1"/>
    <col min="7" max="7" width="16.5703125" customWidth="1"/>
    <col min="10" max="10" width="10.7109375" bestFit="1" customWidth="1"/>
    <col min="11" max="12" width="12.140625" bestFit="1" customWidth="1"/>
    <col min="13" max="13" width="22" bestFit="1" customWidth="1"/>
    <col min="15" max="15" width="10.7109375" bestFit="1" customWidth="1"/>
    <col min="16" max="17" width="12.140625" bestFit="1" customWidth="1"/>
    <col min="18" max="18" width="23.5703125" bestFit="1" customWidth="1"/>
  </cols>
  <sheetData>
    <row r="3" spans="3:18" ht="15.75" thickBot="1" x14ac:dyDescent="0.3"/>
    <row r="4" spans="3:18" ht="15.75" thickBot="1" x14ac:dyDescent="0.3">
      <c r="J4" s="160" t="s">
        <v>145</v>
      </c>
      <c r="K4" s="165"/>
      <c r="L4" s="161"/>
      <c r="M4" s="162" t="s">
        <v>142</v>
      </c>
      <c r="O4" s="160" t="s">
        <v>143</v>
      </c>
      <c r="P4" s="165"/>
      <c r="Q4" s="161"/>
      <c r="R4" s="162" t="s">
        <v>142</v>
      </c>
    </row>
    <row r="5" spans="3:18" ht="15.75" thickBot="1" x14ac:dyDescent="0.3">
      <c r="C5" s="220" t="s">
        <v>141</v>
      </c>
      <c r="D5" s="219"/>
      <c r="E5" s="219"/>
      <c r="F5" s="219"/>
      <c r="G5" s="218"/>
      <c r="J5" s="217" t="s">
        <v>21</v>
      </c>
      <c r="K5" s="217" t="s">
        <v>94</v>
      </c>
      <c r="L5" s="217" t="s">
        <v>48</v>
      </c>
      <c r="M5" s="217" t="s">
        <v>140</v>
      </c>
      <c r="O5" s="217" t="s">
        <v>21</v>
      </c>
      <c r="P5" s="217" t="s">
        <v>94</v>
      </c>
      <c r="Q5" s="217" t="s">
        <v>48</v>
      </c>
      <c r="R5" s="217" t="s">
        <v>140</v>
      </c>
    </row>
    <row r="6" spans="3:18" ht="15.75" thickBot="1" x14ac:dyDescent="0.3">
      <c r="C6" s="175" t="s">
        <v>97</v>
      </c>
      <c r="D6" s="175" t="s">
        <v>139</v>
      </c>
      <c r="E6" s="175" t="s">
        <v>96</v>
      </c>
      <c r="F6" s="175" t="s">
        <v>94</v>
      </c>
      <c r="G6" s="175" t="s">
        <v>138</v>
      </c>
      <c r="J6" s="216" t="s">
        <v>61</v>
      </c>
      <c r="K6" s="215" t="s">
        <v>61</v>
      </c>
      <c r="L6" s="211">
        <v>-1710</v>
      </c>
      <c r="M6" s="214" t="s">
        <v>137</v>
      </c>
      <c r="O6" s="216" t="s">
        <v>61</v>
      </c>
      <c r="P6" s="215" t="s">
        <v>61</v>
      </c>
      <c r="Q6" s="211">
        <v>0</v>
      </c>
      <c r="R6" s="214" t="s">
        <v>137</v>
      </c>
    </row>
    <row r="7" spans="3:18" x14ac:dyDescent="0.25">
      <c r="C7" s="6" t="s">
        <v>136</v>
      </c>
      <c r="D7" s="213">
        <v>44127</v>
      </c>
      <c r="E7" s="212" t="s">
        <v>167</v>
      </c>
      <c r="F7" s="211">
        <v>351.586428571429</v>
      </c>
      <c r="G7" s="210">
        <v>-824.74702380952101</v>
      </c>
      <c r="J7" s="209">
        <v>44300</v>
      </c>
      <c r="K7" s="200">
        <v>500</v>
      </c>
      <c r="L7" s="200">
        <f>SUM(L6+K7)</f>
        <v>-1210</v>
      </c>
      <c r="M7" s="199" t="s">
        <v>153</v>
      </c>
      <c r="O7" s="209">
        <v>44301</v>
      </c>
      <c r="P7" s="200">
        <v>585</v>
      </c>
      <c r="Q7" s="200">
        <f>SUM(P7+Q6)</f>
        <v>585</v>
      </c>
      <c r="R7" s="199" t="s">
        <v>166</v>
      </c>
    </row>
    <row r="8" spans="3:18" x14ac:dyDescent="0.25">
      <c r="C8" s="9" t="s">
        <v>131</v>
      </c>
      <c r="D8" s="208">
        <v>44106</v>
      </c>
      <c r="E8" s="50" t="s">
        <v>163</v>
      </c>
      <c r="F8" s="200">
        <v>332.1825</v>
      </c>
      <c r="G8" s="206">
        <v>-661.86392857143096</v>
      </c>
      <c r="J8" s="209">
        <v>44300</v>
      </c>
      <c r="K8" s="200">
        <v>500</v>
      </c>
      <c r="L8" s="200">
        <f>SUM(L7+K8)</f>
        <v>-710</v>
      </c>
      <c r="M8" s="199" t="s">
        <v>153</v>
      </c>
      <c r="O8" s="209">
        <v>44320</v>
      </c>
      <c r="P8" s="200">
        <v>-63.12</v>
      </c>
      <c r="Q8" s="200">
        <f>SUM(P8+Q7)</f>
        <v>521.88</v>
      </c>
      <c r="R8" s="199" t="s">
        <v>160</v>
      </c>
    </row>
    <row r="9" spans="3:18" x14ac:dyDescent="0.25">
      <c r="C9" s="9" t="s">
        <v>131</v>
      </c>
      <c r="D9" s="208">
        <v>44109</v>
      </c>
      <c r="E9" s="50" t="s">
        <v>165</v>
      </c>
      <c r="F9" s="200">
        <v>312.77857142857101</v>
      </c>
      <c r="G9" s="206">
        <v>-498.98083333333102</v>
      </c>
      <c r="J9" s="209">
        <v>44301</v>
      </c>
      <c r="K9" s="200">
        <v>-41.9</v>
      </c>
      <c r="L9" s="200">
        <f>SUM(L8+K9)</f>
        <v>-751.9</v>
      </c>
      <c r="M9" s="199" t="s">
        <v>164</v>
      </c>
      <c r="O9" s="209">
        <v>44320</v>
      </c>
      <c r="P9" s="200">
        <v>-67.930000000000007</v>
      </c>
      <c r="Q9" s="200">
        <f>SUM(P9+Q8)</f>
        <v>453.95</v>
      </c>
      <c r="R9" s="199" t="s">
        <v>160</v>
      </c>
    </row>
    <row r="10" spans="3:18" x14ac:dyDescent="0.25">
      <c r="C10" s="9" t="s">
        <v>131</v>
      </c>
      <c r="D10" s="208">
        <v>44117</v>
      </c>
      <c r="E10" s="50" t="s">
        <v>163</v>
      </c>
      <c r="F10" s="200">
        <v>293.37464285714299</v>
      </c>
      <c r="G10" s="206">
        <v>-336.09773809524103</v>
      </c>
      <c r="J10" s="209">
        <v>44306</v>
      </c>
      <c r="K10" s="200">
        <v>-6.1</v>
      </c>
      <c r="L10" s="200">
        <f>SUM(L9+K10)</f>
        <v>-758</v>
      </c>
      <c r="M10" s="199" t="s">
        <v>162</v>
      </c>
      <c r="O10" s="209">
        <v>44320</v>
      </c>
      <c r="P10" s="200">
        <v>-58.06</v>
      </c>
      <c r="Q10" s="200">
        <f>SUM(P10+Q9)</f>
        <v>395.89</v>
      </c>
      <c r="R10" s="199" t="s">
        <v>160</v>
      </c>
    </row>
    <row r="11" spans="3:18" x14ac:dyDescent="0.25">
      <c r="C11" s="9" t="s">
        <v>130</v>
      </c>
      <c r="D11" s="208">
        <v>44149</v>
      </c>
      <c r="E11" s="50" t="s">
        <v>161</v>
      </c>
      <c r="F11" s="200">
        <v>273.970714285714</v>
      </c>
      <c r="G11" s="206">
        <v>-173.214642857141</v>
      </c>
      <c r="J11" s="209">
        <v>44320</v>
      </c>
      <c r="K11" s="200">
        <v>-13.85</v>
      </c>
      <c r="L11" s="200">
        <f>SUM(L10+K11)</f>
        <v>-771.85</v>
      </c>
      <c r="M11" s="199" t="s">
        <v>156</v>
      </c>
      <c r="O11" s="209">
        <v>44320</v>
      </c>
      <c r="P11" s="200">
        <v>-59.57</v>
      </c>
      <c r="Q11" s="200">
        <f>SUM(P11+Q10)</f>
        <v>336.32</v>
      </c>
      <c r="R11" s="199" t="s">
        <v>160</v>
      </c>
    </row>
    <row r="12" spans="3:18" x14ac:dyDescent="0.25">
      <c r="C12" s="9" t="s">
        <v>128</v>
      </c>
      <c r="D12" s="208">
        <v>44258</v>
      </c>
      <c r="E12" s="50" t="s">
        <v>157</v>
      </c>
      <c r="F12" s="200">
        <v>254.566785714286</v>
      </c>
      <c r="G12" s="206">
        <v>-10.3315476190512</v>
      </c>
      <c r="J12" s="209">
        <v>44321</v>
      </c>
      <c r="K12" s="200">
        <v>-1715.57</v>
      </c>
      <c r="L12" s="200">
        <f>SUM(L11+K12)</f>
        <v>-2487.42</v>
      </c>
      <c r="M12" s="199" t="s">
        <v>159</v>
      </c>
      <c r="O12" s="209">
        <v>44321</v>
      </c>
      <c r="P12" s="200">
        <v>-214.24</v>
      </c>
      <c r="Q12" s="200">
        <f>SUM(P12+Q11)</f>
        <v>122.07999999999998</v>
      </c>
      <c r="R12" s="199" t="s">
        <v>158</v>
      </c>
    </row>
    <row r="13" spans="3:18" x14ac:dyDescent="0.25">
      <c r="C13" s="9" t="s">
        <v>128</v>
      </c>
      <c r="D13" s="208">
        <v>44265</v>
      </c>
      <c r="E13" s="50" t="s">
        <v>157</v>
      </c>
      <c r="F13" s="200">
        <v>235.16285714285701</v>
      </c>
      <c r="G13" s="206">
        <v>152.551547619047</v>
      </c>
      <c r="J13" s="209">
        <v>44321</v>
      </c>
      <c r="K13" s="200">
        <v>-37.04</v>
      </c>
      <c r="L13" s="200">
        <f>SUM(L12+K13)</f>
        <v>-2524.46</v>
      </c>
      <c r="M13" s="199" t="s">
        <v>156</v>
      </c>
      <c r="O13" s="209">
        <v>44322</v>
      </c>
      <c r="P13" s="200">
        <v>487.5</v>
      </c>
      <c r="Q13" s="200">
        <f>SUM(P13+Q12)</f>
        <v>609.57999999999993</v>
      </c>
      <c r="R13" s="199" t="s">
        <v>155</v>
      </c>
    </row>
    <row r="14" spans="3:18" x14ac:dyDescent="0.25">
      <c r="C14" s="9"/>
      <c r="D14" s="207"/>
      <c r="E14" s="50"/>
      <c r="F14" s="200"/>
      <c r="G14" s="206">
        <v>315.43464285714202</v>
      </c>
      <c r="J14" s="209">
        <v>44322</v>
      </c>
      <c r="K14" s="200">
        <v>150</v>
      </c>
      <c r="L14" s="200">
        <f>SUM(L13+K14)</f>
        <v>-2374.46</v>
      </c>
      <c r="M14" s="199" t="s">
        <v>153</v>
      </c>
      <c r="O14" s="209">
        <v>44322</v>
      </c>
      <c r="P14" s="200">
        <v>552.5</v>
      </c>
      <c r="Q14" s="200">
        <f>SUM(P14+Q13)</f>
        <v>1162.08</v>
      </c>
      <c r="R14" s="199" t="s">
        <v>154</v>
      </c>
    </row>
    <row r="15" spans="3:18" x14ac:dyDescent="0.25">
      <c r="C15" s="9"/>
      <c r="D15" s="207"/>
      <c r="E15" s="50"/>
      <c r="F15" s="200"/>
      <c r="G15" s="206">
        <v>478.31773809523798</v>
      </c>
      <c r="J15" s="209">
        <v>44322</v>
      </c>
      <c r="K15" s="200">
        <v>500</v>
      </c>
      <c r="L15" s="200">
        <f>SUM(L14+K15)</f>
        <v>-1874.46</v>
      </c>
      <c r="M15" s="199" t="s">
        <v>153</v>
      </c>
      <c r="O15" s="209">
        <v>44323</v>
      </c>
      <c r="P15" s="200">
        <v>292.5</v>
      </c>
      <c r="Q15" s="200">
        <f>SUM(P15+Q14)</f>
        <v>1454.58</v>
      </c>
      <c r="R15" s="199" t="s">
        <v>152</v>
      </c>
    </row>
    <row r="16" spans="3:18" x14ac:dyDescent="0.25">
      <c r="C16" s="9"/>
      <c r="D16" s="207"/>
      <c r="E16" s="50"/>
      <c r="F16" s="200"/>
      <c r="G16" s="206">
        <v>641.20083333333298</v>
      </c>
      <c r="J16" s="209">
        <v>44326</v>
      </c>
      <c r="K16" s="200">
        <v>500</v>
      </c>
      <c r="L16" s="200">
        <f>SUM(L15+K16)</f>
        <v>-1374.46</v>
      </c>
      <c r="M16" s="199" t="s">
        <v>151</v>
      </c>
      <c r="O16" s="209">
        <v>44326</v>
      </c>
      <c r="P16" s="200">
        <v>-500</v>
      </c>
      <c r="Q16" s="200">
        <f>SUM(P16+Q15)</f>
        <v>954.57999999999993</v>
      </c>
      <c r="R16" s="199" t="s">
        <v>150</v>
      </c>
    </row>
    <row r="17" spans="3:18" ht="15.75" thickBot="1" x14ac:dyDescent="0.3">
      <c r="C17" s="31"/>
      <c r="D17" s="205"/>
      <c r="E17" s="204"/>
      <c r="F17" s="203"/>
      <c r="G17" s="202">
        <v>804.08392857142803</v>
      </c>
      <c r="J17" s="209">
        <v>44326</v>
      </c>
      <c r="K17" s="200">
        <v>264</v>
      </c>
      <c r="L17" s="200">
        <f>SUM(L16+K17)</f>
        <v>-1110.46</v>
      </c>
      <c r="M17" s="199"/>
      <c r="O17" s="209">
        <v>44328</v>
      </c>
      <c r="P17" s="200">
        <v>-1436.37</v>
      </c>
      <c r="Q17" s="200">
        <f>SUM(P17+Q16)</f>
        <v>-481.78999999999996</v>
      </c>
      <c r="R17" s="199" t="s">
        <v>134</v>
      </c>
    </row>
    <row r="18" spans="3:18" ht="15.75" thickBot="1" x14ac:dyDescent="0.3">
      <c r="C18" s="198" t="s">
        <v>126</v>
      </c>
      <c r="D18" s="174">
        <f>SUM(F7:F13)</f>
        <v>2053.6224999999999</v>
      </c>
      <c r="E18" s="160" t="s">
        <v>125</v>
      </c>
      <c r="F18" s="161"/>
      <c r="G18" s="197">
        <v>966.96702380952399</v>
      </c>
      <c r="J18" s="196" t="s">
        <v>61</v>
      </c>
      <c r="K18" s="195"/>
      <c r="L18" s="195"/>
      <c r="M18" s="194"/>
      <c r="O18" s="196" t="s">
        <v>61</v>
      </c>
      <c r="P18" s="195"/>
      <c r="Q18" s="195"/>
      <c r="R18" s="194"/>
    </row>
    <row r="20" spans="3:18" ht="15.75" thickBot="1" x14ac:dyDescent="0.3"/>
    <row r="21" spans="3:18" x14ac:dyDescent="0.25">
      <c r="C21" s="57" t="s">
        <v>124</v>
      </c>
      <c r="D21" s="57" t="s">
        <v>149</v>
      </c>
      <c r="E21" s="193">
        <v>216.17400000000001</v>
      </c>
    </row>
    <row r="22" spans="3:18" x14ac:dyDescent="0.25">
      <c r="C22" s="192" t="s">
        <v>124</v>
      </c>
      <c r="D22" s="192" t="s">
        <v>149</v>
      </c>
      <c r="E22" s="72">
        <v>197.256</v>
      </c>
      <c r="H22">
        <v>1435</v>
      </c>
    </row>
    <row r="23" spans="3:18" x14ac:dyDescent="0.25">
      <c r="C23" s="192" t="s">
        <v>122</v>
      </c>
      <c r="D23" s="192" t="s">
        <v>147</v>
      </c>
      <c r="E23" s="72">
        <v>178.33799999999999</v>
      </c>
    </row>
    <row r="24" spans="3:18" x14ac:dyDescent="0.25">
      <c r="C24" s="192" t="s">
        <v>121</v>
      </c>
      <c r="D24" s="192" t="s">
        <v>148</v>
      </c>
      <c r="E24" s="72">
        <v>159.41999999999999</v>
      </c>
    </row>
    <row r="25" spans="3:18" x14ac:dyDescent="0.25">
      <c r="C25" s="192" t="s">
        <v>120</v>
      </c>
      <c r="D25" s="192" t="s">
        <v>147</v>
      </c>
      <c r="E25" s="72">
        <v>140.50200000000001</v>
      </c>
    </row>
    <row r="26" spans="3:18" ht="15.75" thickBot="1" x14ac:dyDescent="0.3">
      <c r="C26" s="191" t="s">
        <v>118</v>
      </c>
      <c r="D26" s="191" t="s">
        <v>146</v>
      </c>
      <c r="E26" s="72"/>
    </row>
    <row r="27" spans="3:18" ht="15.75" thickBot="1" x14ac:dyDescent="0.3">
      <c r="C27" s="190" t="s">
        <v>1</v>
      </c>
      <c r="D27" s="189"/>
      <c r="E27" s="188">
        <f>SUM(E21:E26)</f>
        <v>891.69</v>
      </c>
      <c r="G27" s="40"/>
    </row>
    <row r="28" spans="3:18" ht="15.75" thickBot="1" x14ac:dyDescent="0.3"/>
    <row r="29" spans="3:18" ht="15.75" thickBot="1" x14ac:dyDescent="0.3">
      <c r="J29" s="160" t="s">
        <v>145</v>
      </c>
      <c r="K29" s="165"/>
      <c r="L29" s="161"/>
      <c r="M29" s="162" t="s">
        <v>144</v>
      </c>
      <c r="O29" s="160" t="s">
        <v>143</v>
      </c>
      <c r="P29" s="165"/>
      <c r="Q29" s="161"/>
      <c r="R29" s="162" t="s">
        <v>142</v>
      </c>
    </row>
    <row r="30" spans="3:18" ht="15.75" thickBot="1" x14ac:dyDescent="0.3">
      <c r="C30" s="220" t="s">
        <v>141</v>
      </c>
      <c r="D30" s="219"/>
      <c r="E30" s="219"/>
      <c r="F30" s="219"/>
      <c r="G30" s="218"/>
      <c r="J30" s="217" t="s">
        <v>21</v>
      </c>
      <c r="K30" s="217" t="s">
        <v>94</v>
      </c>
      <c r="L30" s="217" t="s">
        <v>48</v>
      </c>
      <c r="M30" s="217" t="s">
        <v>140</v>
      </c>
      <c r="O30" s="217" t="s">
        <v>21</v>
      </c>
      <c r="P30" s="217" t="s">
        <v>94</v>
      </c>
      <c r="Q30" s="217" t="s">
        <v>48</v>
      </c>
      <c r="R30" s="217" t="s">
        <v>140</v>
      </c>
    </row>
    <row r="31" spans="3:18" ht="15.75" thickBot="1" x14ac:dyDescent="0.3">
      <c r="C31" s="175" t="s">
        <v>97</v>
      </c>
      <c r="D31" s="175" t="s">
        <v>139</v>
      </c>
      <c r="E31" s="175" t="s">
        <v>96</v>
      </c>
      <c r="F31" s="175" t="s">
        <v>94</v>
      </c>
      <c r="G31" s="175" t="s">
        <v>138</v>
      </c>
      <c r="J31" s="216" t="s">
        <v>61</v>
      </c>
      <c r="K31" s="215" t="s">
        <v>61</v>
      </c>
      <c r="L31" s="211">
        <v>-258.81</v>
      </c>
      <c r="M31" s="214" t="s">
        <v>137</v>
      </c>
      <c r="O31" s="216" t="s">
        <v>61</v>
      </c>
      <c r="P31" s="215" t="s">
        <v>61</v>
      </c>
      <c r="Q31" s="211">
        <v>85</v>
      </c>
      <c r="R31" s="214" t="s">
        <v>137</v>
      </c>
    </row>
    <row r="32" spans="3:18" x14ac:dyDescent="0.25">
      <c r="C32" s="6" t="s">
        <v>136</v>
      </c>
      <c r="D32" s="213">
        <v>44127</v>
      </c>
      <c r="E32" s="212" t="s">
        <v>135</v>
      </c>
      <c r="F32" s="211">
        <v>150.94</v>
      </c>
      <c r="G32" s="210">
        <v>1207.52</v>
      </c>
      <c r="J32" s="209">
        <v>44321</v>
      </c>
      <c r="K32" s="200">
        <v>-1715</v>
      </c>
      <c r="L32" s="200">
        <f>SUM(L31+K32)</f>
        <v>-1973.81</v>
      </c>
      <c r="M32" s="199" t="s">
        <v>134</v>
      </c>
      <c r="O32" s="209">
        <v>44326</v>
      </c>
      <c r="P32" s="200">
        <v>500</v>
      </c>
      <c r="Q32" s="200"/>
      <c r="R32" s="199" t="s">
        <v>133</v>
      </c>
    </row>
    <row r="33" spans="3:18" x14ac:dyDescent="0.25">
      <c r="C33" s="9" t="s">
        <v>131</v>
      </c>
      <c r="D33" s="208">
        <v>44106</v>
      </c>
      <c r="E33" s="50" t="s">
        <v>123</v>
      </c>
      <c r="F33" s="200">
        <v>300</v>
      </c>
      <c r="G33" s="206">
        <v>3000</v>
      </c>
      <c r="J33" s="209">
        <v>44321</v>
      </c>
      <c r="K33" s="200">
        <v>-36</v>
      </c>
      <c r="L33" s="200">
        <f>SUM(L32+K33)</f>
        <v>-2009.81</v>
      </c>
      <c r="M33" s="199"/>
      <c r="O33" s="201"/>
      <c r="P33" s="200"/>
      <c r="Q33" s="200"/>
      <c r="R33" s="199"/>
    </row>
    <row r="34" spans="3:18" x14ac:dyDescent="0.25">
      <c r="C34" s="9" t="s">
        <v>131</v>
      </c>
      <c r="D34" s="208">
        <v>44109</v>
      </c>
      <c r="E34" s="50" t="s">
        <v>132</v>
      </c>
      <c r="F34" s="200">
        <v>150</v>
      </c>
      <c r="G34" s="206">
        <v>1200</v>
      </c>
      <c r="J34" s="201"/>
      <c r="K34" s="200"/>
      <c r="L34" s="200"/>
      <c r="M34" s="199"/>
      <c r="O34" s="201"/>
      <c r="P34" s="200"/>
      <c r="Q34" s="200"/>
      <c r="R34" s="199"/>
    </row>
    <row r="35" spans="3:18" x14ac:dyDescent="0.25">
      <c r="C35" s="9" t="s">
        <v>131</v>
      </c>
      <c r="D35" s="208">
        <v>44117</v>
      </c>
      <c r="E35" s="50" t="s">
        <v>123</v>
      </c>
      <c r="F35" s="200">
        <v>120</v>
      </c>
      <c r="G35" s="206">
        <v>1200</v>
      </c>
      <c r="J35" s="201"/>
      <c r="K35" s="200"/>
      <c r="L35" s="200">
        <f>SUM(L34+K35)</f>
        <v>0</v>
      </c>
      <c r="M35" s="199"/>
      <c r="O35" s="201"/>
      <c r="P35" s="200"/>
      <c r="Q35" s="200"/>
      <c r="R35" s="199"/>
    </row>
    <row r="36" spans="3:18" x14ac:dyDescent="0.25">
      <c r="C36" s="9" t="s">
        <v>130</v>
      </c>
      <c r="D36" s="208">
        <v>44149</v>
      </c>
      <c r="E36" s="50" t="s">
        <v>129</v>
      </c>
      <c r="F36" s="200">
        <v>171.28</v>
      </c>
      <c r="G36" s="206">
        <v>1198.96</v>
      </c>
      <c r="J36" s="201"/>
      <c r="K36" s="200"/>
      <c r="L36" s="200">
        <f>SUM(L35+K36)</f>
        <v>0</v>
      </c>
      <c r="M36" s="199"/>
      <c r="O36" s="201"/>
      <c r="P36" s="200"/>
      <c r="Q36" s="200"/>
      <c r="R36" s="199"/>
    </row>
    <row r="37" spans="3:18" x14ac:dyDescent="0.25">
      <c r="C37" s="9" t="s">
        <v>128</v>
      </c>
      <c r="D37" s="208">
        <v>44258</v>
      </c>
      <c r="E37" s="50" t="s">
        <v>127</v>
      </c>
      <c r="F37" s="200">
        <v>143.6</v>
      </c>
      <c r="G37" s="206">
        <v>1723.2</v>
      </c>
      <c r="J37" s="201"/>
      <c r="K37" s="200"/>
      <c r="L37" s="200">
        <f>SUM(L36+K37)</f>
        <v>0</v>
      </c>
      <c r="M37" s="199"/>
      <c r="O37" s="201"/>
      <c r="P37" s="200"/>
      <c r="Q37" s="200"/>
      <c r="R37" s="199"/>
    </row>
    <row r="38" spans="3:18" x14ac:dyDescent="0.25">
      <c r="C38" s="9" t="s">
        <v>128</v>
      </c>
      <c r="D38" s="208">
        <v>44265</v>
      </c>
      <c r="E38" s="50" t="s">
        <v>127</v>
      </c>
      <c r="F38" s="200">
        <v>67.010000000000005</v>
      </c>
      <c r="G38" s="206">
        <v>732.12</v>
      </c>
      <c r="J38" s="201"/>
      <c r="K38" s="200"/>
      <c r="L38" s="200">
        <f>SUM(L37+K38)</f>
        <v>0</v>
      </c>
      <c r="M38" s="199"/>
      <c r="O38" s="201"/>
      <c r="P38" s="200"/>
      <c r="Q38" s="200"/>
      <c r="R38" s="199"/>
    </row>
    <row r="39" spans="3:18" x14ac:dyDescent="0.25">
      <c r="C39" s="9"/>
      <c r="D39" s="207"/>
      <c r="E39" s="50"/>
      <c r="F39" s="200"/>
      <c r="G39" s="206"/>
      <c r="J39" s="201"/>
      <c r="K39" s="200"/>
      <c r="L39" s="200">
        <f>SUM(L38+K39)</f>
        <v>0</v>
      </c>
      <c r="M39" s="199"/>
      <c r="O39" s="201"/>
      <c r="P39" s="200"/>
      <c r="Q39" s="200"/>
      <c r="R39" s="199"/>
    </row>
    <row r="40" spans="3:18" x14ac:dyDescent="0.25">
      <c r="C40" s="9"/>
      <c r="D40" s="207"/>
      <c r="E40" s="50"/>
      <c r="F40" s="200"/>
      <c r="G40" s="206"/>
      <c r="J40" s="201"/>
      <c r="K40" s="200"/>
      <c r="L40" s="200">
        <f>SUM(L39+K40)</f>
        <v>0</v>
      </c>
      <c r="M40" s="199"/>
      <c r="O40" s="201"/>
      <c r="P40" s="200"/>
      <c r="Q40" s="200"/>
      <c r="R40" s="199"/>
    </row>
    <row r="41" spans="3:18" x14ac:dyDescent="0.25">
      <c r="C41" s="9"/>
      <c r="D41" s="207"/>
      <c r="E41" s="50"/>
      <c r="F41" s="200"/>
      <c r="G41" s="206"/>
      <c r="J41" s="201"/>
      <c r="K41" s="200"/>
      <c r="L41" s="200">
        <f>SUM(L40+K41)</f>
        <v>0</v>
      </c>
      <c r="M41" s="199"/>
      <c r="O41" s="201"/>
      <c r="P41" s="200"/>
      <c r="Q41" s="200"/>
      <c r="R41" s="199"/>
    </row>
    <row r="42" spans="3:18" ht="15.75" thickBot="1" x14ac:dyDescent="0.3">
      <c r="C42" s="31"/>
      <c r="D42" s="205"/>
      <c r="E42" s="204"/>
      <c r="F42" s="203"/>
      <c r="G42" s="202"/>
      <c r="J42" s="201"/>
      <c r="K42" s="200"/>
      <c r="L42" s="200">
        <f>SUM(L41+K42)</f>
        <v>0</v>
      </c>
      <c r="M42" s="199"/>
      <c r="O42" s="201"/>
      <c r="P42" s="200"/>
      <c r="Q42" s="200"/>
      <c r="R42" s="199"/>
    </row>
    <row r="43" spans="3:18" ht="15.75" thickBot="1" x14ac:dyDescent="0.3">
      <c r="C43" s="198" t="s">
        <v>126</v>
      </c>
      <c r="D43" s="174">
        <f>SUM(F32:F38)</f>
        <v>1102.83</v>
      </c>
      <c r="E43" s="160" t="s">
        <v>125</v>
      </c>
      <c r="F43" s="161"/>
      <c r="G43" s="197">
        <v>3989.26</v>
      </c>
      <c r="J43" s="196" t="s">
        <v>61</v>
      </c>
      <c r="K43" s="195"/>
      <c r="L43" s="195"/>
      <c r="M43" s="194"/>
      <c r="O43" s="196" t="s">
        <v>61</v>
      </c>
      <c r="P43" s="195"/>
      <c r="Q43" s="195"/>
      <c r="R43" s="194"/>
    </row>
    <row r="45" spans="3:18" ht="15.75" thickBot="1" x14ac:dyDescent="0.3"/>
    <row r="46" spans="3:18" x14ac:dyDescent="0.25">
      <c r="C46" s="57" t="s">
        <v>124</v>
      </c>
      <c r="D46" s="57" t="s">
        <v>123</v>
      </c>
      <c r="E46" s="193">
        <v>184.94</v>
      </c>
    </row>
    <row r="47" spans="3:18" x14ac:dyDescent="0.25">
      <c r="C47" s="192" t="s">
        <v>124</v>
      </c>
      <c r="D47" s="192" t="s">
        <v>123</v>
      </c>
      <c r="E47" s="72">
        <v>9.3000000000000007</v>
      </c>
    </row>
    <row r="48" spans="3:18" x14ac:dyDescent="0.25">
      <c r="C48" s="192" t="s">
        <v>122</v>
      </c>
      <c r="D48" s="192" t="s">
        <v>119</v>
      </c>
      <c r="E48" s="72">
        <v>94.5</v>
      </c>
    </row>
    <row r="49" spans="3:7" x14ac:dyDescent="0.25">
      <c r="C49" s="192" t="s">
        <v>121</v>
      </c>
      <c r="D49" s="192" t="s">
        <v>98</v>
      </c>
      <c r="E49" s="72">
        <v>70</v>
      </c>
    </row>
    <row r="50" spans="3:7" x14ac:dyDescent="0.25">
      <c r="C50" s="192" t="s">
        <v>120</v>
      </c>
      <c r="D50" s="192" t="s">
        <v>119</v>
      </c>
      <c r="E50" s="72">
        <v>60</v>
      </c>
    </row>
    <row r="51" spans="3:7" ht="15.75" thickBot="1" x14ac:dyDescent="0.3">
      <c r="C51" s="191" t="s">
        <v>118</v>
      </c>
      <c r="D51" s="191" t="s">
        <v>117</v>
      </c>
      <c r="E51" s="72"/>
    </row>
    <row r="52" spans="3:7" ht="15.75" thickBot="1" x14ac:dyDescent="0.3">
      <c r="C52" s="190" t="s">
        <v>1</v>
      </c>
      <c r="D52" s="189"/>
      <c r="E52" s="188">
        <f>SUM(E46:E51)</f>
        <v>418.74</v>
      </c>
      <c r="G52" s="40">
        <f>SUM(D43,E52)</f>
        <v>1521.57</v>
      </c>
    </row>
  </sheetData>
  <mergeCells count="10">
    <mergeCell ref="C30:G30"/>
    <mergeCell ref="E43:F43"/>
    <mergeCell ref="C52:D52"/>
    <mergeCell ref="J4:L4"/>
    <mergeCell ref="O4:Q4"/>
    <mergeCell ref="C5:G5"/>
    <mergeCell ref="E18:F18"/>
    <mergeCell ref="C27:D27"/>
    <mergeCell ref="J29:L29"/>
    <mergeCell ref="O29:Q29"/>
  </mergeCells>
  <conditionalFormatting sqref="L31:L43 L6:L18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Vendas</vt:lpstr>
      <vt:lpstr>VEÍCULO</vt:lpstr>
      <vt:lpstr>COCOS</vt:lpstr>
      <vt:lpstr>D.R.E</vt:lpstr>
      <vt:lpstr>DESPESAS</vt:lpstr>
      <vt:lpstr>CARTÃO FATURA</vt:lpstr>
      <vt:lpstr>DIVIDA JULIO</vt:lpstr>
      <vt:lpstr>CONTA JANIO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icaro santos</dc:creator>
  <cp:lastModifiedBy>icaro santos</cp:lastModifiedBy>
  <dcterms:created xsi:type="dcterms:W3CDTF">2020-01-01T15:00:34Z</dcterms:created>
  <dcterms:modified xsi:type="dcterms:W3CDTF">2021-05-11T05:04:10Z</dcterms:modified>
</cp:coreProperties>
</file>