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H41" i="1" l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B48" i="1"/>
  <c r="A48" i="1"/>
  <c r="B34" i="1" l="1"/>
  <c r="O29" i="1"/>
  <c r="O25" i="1"/>
  <c r="H18" i="1" l="1"/>
  <c r="G15" i="1"/>
  <c r="G18" i="1"/>
  <c r="G19" i="1"/>
  <c r="F15" i="1"/>
  <c r="F16" i="1"/>
  <c r="F19" i="1"/>
  <c r="F20" i="1"/>
  <c r="F14" i="1"/>
  <c r="E14" i="1"/>
  <c r="D18" i="1"/>
  <c r="D14" i="1"/>
  <c r="C18" i="1"/>
  <c r="C14" i="1"/>
  <c r="B18" i="1"/>
  <c r="B14" i="1"/>
  <c r="M3" i="1"/>
  <c r="H15" i="1" s="1"/>
  <c r="M4" i="1"/>
  <c r="G16" i="1" s="1"/>
  <c r="M5" i="1"/>
  <c r="F17" i="1" s="1"/>
  <c r="M6" i="1"/>
  <c r="Q6" i="1" s="1"/>
  <c r="L18" i="1" s="1"/>
  <c r="M7" i="1"/>
  <c r="H19" i="1" s="1"/>
  <c r="M8" i="1"/>
  <c r="G20" i="1" s="1"/>
  <c r="M9" i="1"/>
  <c r="F21" i="1" s="1"/>
  <c r="M2" i="1"/>
  <c r="Q2" i="1" s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L14" i="1" l="1"/>
  <c r="E17" i="1"/>
  <c r="P9" i="1"/>
  <c r="K21" i="1" s="1"/>
  <c r="Q9" i="1"/>
  <c r="L21" i="1" s="1"/>
  <c r="B21" i="1"/>
  <c r="C17" i="1"/>
  <c r="E16" i="1"/>
  <c r="H21" i="1"/>
  <c r="O4" i="1"/>
  <c r="I16" i="1" s="1"/>
  <c r="P4" i="1"/>
  <c r="K16" i="1" s="1"/>
  <c r="Q4" i="1"/>
  <c r="L16" i="1" s="1"/>
  <c r="B20" i="1"/>
  <c r="B16" i="1"/>
  <c r="C20" i="1"/>
  <c r="C16" i="1"/>
  <c r="D20" i="1"/>
  <c r="D16" i="1"/>
  <c r="G14" i="1"/>
  <c r="E19" i="1"/>
  <c r="E15" i="1"/>
  <c r="E11" i="1" s="1"/>
  <c r="F18" i="1"/>
  <c r="F11" i="1" s="1"/>
  <c r="G21" i="1"/>
  <c r="G17" i="1"/>
  <c r="H20" i="1"/>
  <c r="H16" i="1"/>
  <c r="O7" i="1"/>
  <c r="I19" i="1" s="1"/>
  <c r="O3" i="1"/>
  <c r="I15" i="1" s="1"/>
  <c r="P7" i="1"/>
  <c r="K19" i="1" s="1"/>
  <c r="P3" i="1"/>
  <c r="K15" i="1" s="1"/>
  <c r="Q7" i="1"/>
  <c r="L19" i="1" s="1"/>
  <c r="Q3" i="1"/>
  <c r="L15" i="1" s="1"/>
  <c r="E21" i="1"/>
  <c r="O9" i="1"/>
  <c r="I21" i="1" s="1"/>
  <c r="O5" i="1"/>
  <c r="I17" i="1" s="1"/>
  <c r="P5" i="1"/>
  <c r="K17" i="1" s="1"/>
  <c r="Q5" i="1"/>
  <c r="L17" i="1" s="1"/>
  <c r="B17" i="1"/>
  <c r="C21" i="1"/>
  <c r="D21" i="1"/>
  <c r="D17" i="1"/>
  <c r="E20" i="1"/>
  <c r="H17" i="1"/>
  <c r="O8" i="1"/>
  <c r="I20" i="1" s="1"/>
  <c r="P8" i="1"/>
  <c r="K20" i="1" s="1"/>
  <c r="Q8" i="1"/>
  <c r="L20" i="1" s="1"/>
  <c r="A11" i="1"/>
  <c r="B19" i="1"/>
  <c r="B15" i="1"/>
  <c r="B11" i="1" s="1"/>
  <c r="C19" i="1"/>
  <c r="C15" i="1"/>
  <c r="C11" i="1" s="1"/>
  <c r="D19" i="1"/>
  <c r="D15" i="1"/>
  <c r="D11" i="1" s="1"/>
  <c r="H14" i="1"/>
  <c r="E18" i="1"/>
  <c r="O2" i="1"/>
  <c r="O6" i="1"/>
  <c r="I18" i="1" s="1"/>
  <c r="P2" i="1"/>
  <c r="P6" i="1"/>
  <c r="K18" i="1" s="1"/>
  <c r="B24" i="1" l="1"/>
  <c r="E24" i="1"/>
  <c r="D24" i="1"/>
  <c r="C24" i="1"/>
  <c r="F24" i="1"/>
  <c r="A24" i="1"/>
  <c r="I14" i="1"/>
  <c r="I24" i="1" s="1"/>
  <c r="B31" i="1" s="1"/>
  <c r="B32" i="1" s="1"/>
  <c r="K14" i="1"/>
  <c r="H11" i="1"/>
  <c r="G11" i="1"/>
  <c r="B33" i="1" l="1"/>
  <c r="O27" i="1" s="1"/>
  <c r="O28" i="1"/>
  <c r="G37" i="1"/>
  <c r="G38" i="1"/>
  <c r="G24" i="1"/>
  <c r="H37" i="1"/>
  <c r="H38" i="1"/>
  <c r="H24" i="1"/>
  <c r="B37" i="1" l="1"/>
  <c r="E38" i="1"/>
  <c r="F37" i="1"/>
  <c r="A38" i="1"/>
  <c r="A37" i="1"/>
  <c r="B38" i="1"/>
  <c r="C37" i="1"/>
  <c r="F38" i="1"/>
  <c r="D37" i="1"/>
  <c r="C38" i="1"/>
  <c r="E37" i="1"/>
  <c r="D38" i="1"/>
  <c r="G44" i="1"/>
  <c r="C44" i="1"/>
  <c r="D44" i="1"/>
  <c r="F44" i="1"/>
  <c r="B44" i="1"/>
  <c r="E44" i="1"/>
  <c r="A44" i="1"/>
  <c r="H44" i="1"/>
  <c r="B25" i="1"/>
  <c r="B26" i="1" s="1"/>
  <c r="G29" i="1" s="1"/>
  <c r="B29" i="1" l="1"/>
  <c r="D29" i="1"/>
  <c r="F29" i="1"/>
  <c r="E29" i="1"/>
  <c r="C29" i="1"/>
  <c r="I29" i="1"/>
  <c r="A29" i="1"/>
  <c r="D48" i="1"/>
  <c r="E48" i="1"/>
  <c r="C48" i="1"/>
  <c r="F48" i="1"/>
  <c r="G48" i="1"/>
  <c r="H48" i="1"/>
  <c r="H29" i="1"/>
  <c r="B49" i="1" l="1"/>
</calcChain>
</file>

<file path=xl/sharedStrings.xml><?xml version="1.0" encoding="utf-8"?>
<sst xmlns="http://schemas.openxmlformats.org/spreadsheetml/2006/main" count="89" uniqueCount="87">
  <si>
    <t>I</t>
  </si>
  <si>
    <t>A</t>
  </si>
  <si>
    <t>B</t>
  </si>
  <si>
    <t>C</t>
  </si>
  <si>
    <t>AB</t>
  </si>
  <si>
    <t>AC</t>
  </si>
  <si>
    <t>BC</t>
  </si>
  <si>
    <t>ABC</t>
  </si>
  <si>
    <t>Yi1</t>
  </si>
  <si>
    <t>Yi2</t>
  </si>
  <si>
    <t>Yi3</t>
  </si>
  <si>
    <t>Y^</t>
  </si>
  <si>
    <t>Relação de Efeito</t>
  </si>
  <si>
    <t>auxA</t>
  </si>
  <si>
    <t>auxB</t>
  </si>
  <si>
    <t>auxC</t>
  </si>
  <si>
    <t>auxAB</t>
  </si>
  <si>
    <t>auxAC</t>
  </si>
  <si>
    <t>auxBC</t>
  </si>
  <si>
    <t>auxABC</t>
  </si>
  <si>
    <t>Ei1</t>
  </si>
  <si>
    <t>Ei2</t>
  </si>
  <si>
    <t>Ei3</t>
  </si>
  <si>
    <t>q0</t>
  </si>
  <si>
    <t>qA</t>
  </si>
  <si>
    <t>qB</t>
  </si>
  <si>
    <t>qC</t>
  </si>
  <si>
    <t>qAB</t>
  </si>
  <si>
    <t>qAC</t>
  </si>
  <si>
    <t>qBC</t>
  </si>
  <si>
    <t>qABC</t>
  </si>
  <si>
    <t>SS0</t>
  </si>
  <si>
    <t>SSA</t>
  </si>
  <si>
    <t>SSB</t>
  </si>
  <si>
    <t>SSC</t>
  </si>
  <si>
    <t>SSAB</t>
  </si>
  <si>
    <t>SSAC</t>
  </si>
  <si>
    <t>SSBC</t>
  </si>
  <si>
    <t>SSABC</t>
  </si>
  <si>
    <t>SSE</t>
  </si>
  <si>
    <t>auxEi1</t>
  </si>
  <si>
    <t>auxEi2</t>
  </si>
  <si>
    <t>auxEi3</t>
  </si>
  <si>
    <t>SST:</t>
  </si>
  <si>
    <t>SSY:</t>
  </si>
  <si>
    <t>FATOR A:</t>
  </si>
  <si>
    <t>FATOR AB:</t>
  </si>
  <si>
    <t>FATOR AC:</t>
  </si>
  <si>
    <t>FATOR B:</t>
  </si>
  <si>
    <t>FATOR C:</t>
  </si>
  <si>
    <t>FATOR BC:</t>
  </si>
  <si>
    <t>FATOR ABC:</t>
  </si>
  <si>
    <t>FATOR E:</t>
  </si>
  <si>
    <t>FATOR 0:</t>
  </si>
  <si>
    <t>fator de erro tem que ser menor que 5%</t>
  </si>
  <si>
    <t>R = 3 -&gt; numero de replicações</t>
  </si>
  <si>
    <t>k = 3 -&gt; recursos</t>
  </si>
  <si>
    <t>SE =</t>
  </si>
  <si>
    <t>MSE =</t>
  </si>
  <si>
    <t>(Variância)</t>
  </si>
  <si>
    <t>(Desvio Padrao dos erros)</t>
  </si>
  <si>
    <t>Sq0 = Sqi=</t>
  </si>
  <si>
    <t>K=</t>
  </si>
  <si>
    <t>R=</t>
  </si>
  <si>
    <t>2^k*R =</t>
  </si>
  <si>
    <t>(Variância de Efeitos)</t>
  </si>
  <si>
    <t>(Desvio Padrao Das Respostas)</t>
  </si>
  <si>
    <t>Intervalo de Confiança dos Efeitos =</t>
  </si>
  <si>
    <t>Intervalo de Confiança das Respostas =</t>
  </si>
  <si>
    <t>Tabela t=</t>
  </si>
  <si>
    <t>t*Sqi=</t>
  </si>
  <si>
    <t>INT ESQ</t>
  </si>
  <si>
    <t>INT DIR</t>
  </si>
  <si>
    <t>t*Sy^=</t>
  </si>
  <si>
    <t>Erros:</t>
  </si>
  <si>
    <t>Sy^i=</t>
  </si>
  <si>
    <t>Erro Máx=</t>
  </si>
  <si>
    <t>h=</t>
  </si>
  <si>
    <t>r1</t>
  </si>
  <si>
    <t>r2</t>
  </si>
  <si>
    <t>r3</t>
  </si>
  <si>
    <t>r4</t>
  </si>
  <si>
    <t>r5</t>
  </si>
  <si>
    <t>r6</t>
  </si>
  <si>
    <t>r7</t>
  </si>
  <si>
    <t>r8</t>
  </si>
  <si>
    <t xml:space="preserve">r máx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</si>
</sst>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43" fontId="0" fillId="3" borderId="1" xfId="1" applyFont="1" applyFill="1" applyBorder="1"/>
    <xf numFmtId="43" fontId="0" fillId="3" borderId="1" xfId="1" applyFont="1" applyFill="1" applyBorder="1" applyAlignment="1">
      <alignment horizontal="center"/>
    </xf>
    <xf numFmtId="43" fontId="0" fillId="4" borderId="1" xfId="1" applyFont="1" applyFill="1" applyBorder="1" applyAlignment="1">
      <alignment horizontal="center"/>
    </xf>
    <xf numFmtId="43" fontId="0" fillId="4" borderId="1" xfId="1" applyFont="1" applyFill="1" applyBorder="1"/>
    <xf numFmtId="43" fontId="0" fillId="5" borderId="1" xfId="1" applyFont="1" applyFill="1" applyBorder="1"/>
    <xf numFmtId="43" fontId="0" fillId="3" borderId="2" xfId="1" applyFont="1" applyFill="1" applyBorder="1"/>
    <xf numFmtId="43" fontId="0" fillId="6" borderId="1" xfId="1" applyFont="1" applyFill="1" applyBorder="1"/>
    <xf numFmtId="43" fontId="0" fillId="7" borderId="1" xfId="1" applyFont="1" applyFill="1" applyBorder="1"/>
    <xf numFmtId="43" fontId="0" fillId="8" borderId="1" xfId="1" applyFont="1" applyFill="1" applyBorder="1"/>
    <xf numFmtId="43" fontId="0" fillId="9" borderId="1" xfId="1" applyFont="1" applyFill="1" applyBorder="1"/>
    <xf numFmtId="10" fontId="0" fillId="9" borderId="1" xfId="1" applyNumberFormat="1" applyFont="1" applyFill="1" applyBorder="1"/>
    <xf numFmtId="0" fontId="0" fillId="2" borderId="1" xfId="0" applyFill="1" applyBorder="1"/>
    <xf numFmtId="43" fontId="0" fillId="2" borderId="1" xfId="0" applyNumberFormat="1" applyFill="1" applyBorder="1"/>
    <xf numFmtId="0" fontId="0" fillId="6" borderId="1" xfId="0" applyFill="1" applyBorder="1"/>
    <xf numFmtId="43" fontId="0" fillId="6" borderId="1" xfId="0" applyNumberFormat="1" applyFill="1" applyBorder="1"/>
    <xf numFmtId="0" fontId="0" fillId="5" borderId="1" xfId="0" applyFill="1" applyBorder="1"/>
    <xf numFmtId="43" fontId="0" fillId="5" borderId="1" xfId="0" applyNumberFormat="1" applyFill="1" applyBorder="1"/>
    <xf numFmtId="43" fontId="0" fillId="10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workbookViewId="0">
      <selection activeCell="S17" sqref="S17"/>
    </sheetView>
  </sheetViews>
  <sheetFormatPr defaultRowHeight="14.4" x14ac:dyDescent="0.3"/>
  <cols>
    <col min="1" max="1" width="9" bestFit="1" customWidth="1"/>
    <col min="2" max="2" width="9.33203125" bestFit="1" customWidth="1"/>
    <col min="3" max="3" width="9" customWidth="1"/>
    <col min="4" max="8" width="9" bestFit="1" customWidth="1"/>
    <col min="9" max="9" width="9.44140625" customWidth="1"/>
    <col min="10" max="10" width="0.33203125" hidden="1" customWidth="1"/>
    <col min="11" max="13" width="9" bestFit="1" customWidth="1"/>
    <col min="15" max="17" width="9" bestFit="1" customWidth="1"/>
  </cols>
  <sheetData>
    <row r="1" spans="1:17" s="1" customFormat="1" ht="25.2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/>
      <c r="K1" s="5" t="s">
        <v>9</v>
      </c>
      <c r="L1" s="5" t="s">
        <v>10</v>
      </c>
      <c r="M1" s="5" t="s">
        <v>11</v>
      </c>
      <c r="N1" s="5"/>
      <c r="O1" s="5" t="s">
        <v>20</v>
      </c>
      <c r="P1" s="5" t="s">
        <v>21</v>
      </c>
      <c r="Q1" s="5" t="s">
        <v>22</v>
      </c>
    </row>
    <row r="2" spans="1:17" x14ac:dyDescent="0.3">
      <c r="A2" s="5">
        <v>1</v>
      </c>
      <c r="B2" s="5">
        <v>-1</v>
      </c>
      <c r="C2" s="5">
        <v>-1</v>
      </c>
      <c r="D2" s="5">
        <v>-1</v>
      </c>
      <c r="E2" s="5">
        <f>B2*C2</f>
        <v>1</v>
      </c>
      <c r="F2" s="5">
        <f>B2*D2</f>
        <v>1</v>
      </c>
      <c r="G2" s="5">
        <f>C2*D2</f>
        <v>1</v>
      </c>
      <c r="H2" s="5">
        <f>B2*C2*D2</f>
        <v>-1</v>
      </c>
      <c r="I2" s="5">
        <v>2.7</v>
      </c>
      <c r="J2" s="5"/>
      <c r="K2" s="5">
        <v>3.5</v>
      </c>
      <c r="L2" s="5">
        <v>1.5</v>
      </c>
      <c r="M2" s="20">
        <f>(I2+K2+L2)/3</f>
        <v>2.5666666666666669</v>
      </c>
      <c r="N2" s="6"/>
      <c r="O2" s="6">
        <f>I2-M2</f>
        <v>0.1333333333333333</v>
      </c>
      <c r="P2" s="6">
        <f>K2-M2</f>
        <v>0.93333333333333313</v>
      </c>
      <c r="Q2" s="6">
        <f>L2-M2</f>
        <v>-1.0666666666666669</v>
      </c>
    </row>
    <row r="3" spans="1:17" x14ac:dyDescent="0.3">
      <c r="A3" s="5">
        <v>1</v>
      </c>
      <c r="B3" s="5">
        <v>1</v>
      </c>
      <c r="C3" s="5">
        <v>-1</v>
      </c>
      <c r="D3" s="5">
        <v>-1</v>
      </c>
      <c r="E3" s="5">
        <f t="shared" ref="E3:E9" si="0">B3*C3</f>
        <v>-1</v>
      </c>
      <c r="F3" s="5">
        <f t="shared" ref="F3:F9" si="1">B3*D3</f>
        <v>-1</v>
      </c>
      <c r="G3" s="5">
        <f t="shared" ref="G3:G9" si="2">C3*D3</f>
        <v>1</v>
      </c>
      <c r="H3" s="5">
        <f t="shared" ref="H3:H9" si="3">B3*C3*D3</f>
        <v>1</v>
      </c>
      <c r="I3" s="5">
        <v>9.4</v>
      </c>
      <c r="J3" s="5"/>
      <c r="K3" s="5">
        <v>7.8</v>
      </c>
      <c r="L3" s="5">
        <v>6.3</v>
      </c>
      <c r="M3" s="5">
        <f t="shared" ref="M3:M9" si="4">(I3+K3+L3)/3</f>
        <v>7.833333333333333</v>
      </c>
      <c r="N3" s="6"/>
      <c r="O3" s="6">
        <f t="shared" ref="O3:O9" si="5">I3-M3</f>
        <v>1.5666666666666673</v>
      </c>
      <c r="P3" s="6">
        <f t="shared" ref="P3:P9" si="6">K3-M3</f>
        <v>-3.3333333333333215E-2</v>
      </c>
      <c r="Q3" s="6">
        <f t="shared" ref="Q3:Q9" si="7">L3-M3</f>
        <v>-1.5333333333333332</v>
      </c>
    </row>
    <row r="4" spans="1:17" x14ac:dyDescent="0.3">
      <c r="A4" s="5">
        <v>1</v>
      </c>
      <c r="B4" s="5">
        <v>-1</v>
      </c>
      <c r="C4" s="5">
        <v>1</v>
      </c>
      <c r="D4" s="5">
        <v>-1</v>
      </c>
      <c r="E4" s="5">
        <f t="shared" si="0"/>
        <v>-1</v>
      </c>
      <c r="F4" s="5">
        <f t="shared" si="1"/>
        <v>1</v>
      </c>
      <c r="G4" s="5">
        <f t="shared" si="2"/>
        <v>-1</v>
      </c>
      <c r="H4" s="5">
        <f t="shared" si="3"/>
        <v>1</v>
      </c>
      <c r="I4" s="5">
        <v>1.8</v>
      </c>
      <c r="J4" s="5"/>
      <c r="K4" s="5">
        <v>2.2999999999999998</v>
      </c>
      <c r="L4" s="5">
        <v>1.9</v>
      </c>
      <c r="M4" s="20">
        <f t="shared" si="4"/>
        <v>2</v>
      </c>
      <c r="N4" s="6"/>
      <c r="O4" s="6">
        <f t="shared" si="5"/>
        <v>-0.19999999999999996</v>
      </c>
      <c r="P4" s="6">
        <f t="shared" si="6"/>
        <v>0.29999999999999982</v>
      </c>
      <c r="Q4" s="6">
        <f t="shared" si="7"/>
        <v>-0.10000000000000009</v>
      </c>
    </row>
    <row r="5" spans="1:17" x14ac:dyDescent="0.3">
      <c r="A5" s="5">
        <v>1</v>
      </c>
      <c r="B5" s="5">
        <v>1</v>
      </c>
      <c r="C5" s="5">
        <v>1</v>
      </c>
      <c r="D5" s="5">
        <v>-1</v>
      </c>
      <c r="E5" s="5">
        <f t="shared" si="0"/>
        <v>1</v>
      </c>
      <c r="F5" s="5">
        <f t="shared" si="1"/>
        <v>-1</v>
      </c>
      <c r="G5" s="5">
        <f t="shared" si="2"/>
        <v>-1</v>
      </c>
      <c r="H5" s="5">
        <f t="shared" si="3"/>
        <v>-1</v>
      </c>
      <c r="I5" s="5">
        <v>5.6</v>
      </c>
      <c r="J5" s="5"/>
      <c r="K5" s="5">
        <v>7.3</v>
      </c>
      <c r="L5" s="5">
        <v>4.9000000000000004</v>
      </c>
      <c r="M5" s="5">
        <f t="shared" si="4"/>
        <v>5.9333333333333327</v>
      </c>
      <c r="N5" s="6"/>
      <c r="O5" s="6">
        <f t="shared" si="5"/>
        <v>-0.33333333333333304</v>
      </c>
      <c r="P5" s="6">
        <f t="shared" si="6"/>
        <v>1.3666666666666671</v>
      </c>
      <c r="Q5" s="6">
        <f t="shared" si="7"/>
        <v>-1.0333333333333323</v>
      </c>
    </row>
    <row r="6" spans="1:17" x14ac:dyDescent="0.3">
      <c r="A6" s="5">
        <v>1</v>
      </c>
      <c r="B6" s="5">
        <v>-1</v>
      </c>
      <c r="C6" s="5">
        <v>-1</v>
      </c>
      <c r="D6" s="5">
        <v>1</v>
      </c>
      <c r="E6" s="5">
        <f t="shared" si="0"/>
        <v>1</v>
      </c>
      <c r="F6" s="5">
        <f t="shared" si="1"/>
        <v>-1</v>
      </c>
      <c r="G6" s="5">
        <f t="shared" si="2"/>
        <v>-1</v>
      </c>
      <c r="H6" s="5">
        <f t="shared" si="3"/>
        <v>1</v>
      </c>
      <c r="I6" s="5">
        <v>3.4</v>
      </c>
      <c r="J6" s="5"/>
      <c r="K6" s="5">
        <v>2.5</v>
      </c>
      <c r="L6" s="5">
        <v>5.8</v>
      </c>
      <c r="M6" s="20">
        <f t="shared" si="4"/>
        <v>3.9</v>
      </c>
      <c r="N6" s="6"/>
      <c r="O6" s="6">
        <f t="shared" si="5"/>
        <v>-0.5</v>
      </c>
      <c r="P6" s="6">
        <f t="shared" si="6"/>
        <v>-1.4</v>
      </c>
      <c r="Q6" s="6">
        <f t="shared" si="7"/>
        <v>1.9</v>
      </c>
    </row>
    <row r="7" spans="1:17" x14ac:dyDescent="0.3">
      <c r="A7" s="5">
        <v>1</v>
      </c>
      <c r="B7" s="5">
        <v>1</v>
      </c>
      <c r="C7" s="5">
        <v>-1</v>
      </c>
      <c r="D7" s="5">
        <v>1</v>
      </c>
      <c r="E7" s="5">
        <f t="shared" si="0"/>
        <v>-1</v>
      </c>
      <c r="F7" s="5">
        <f t="shared" si="1"/>
        <v>1</v>
      </c>
      <c r="G7" s="5">
        <f t="shared" si="2"/>
        <v>-1</v>
      </c>
      <c r="H7" s="5">
        <f t="shared" si="3"/>
        <v>-1</v>
      </c>
      <c r="I7" s="5">
        <v>11</v>
      </c>
      <c r="J7" s="5"/>
      <c r="K7" s="5">
        <v>17</v>
      </c>
      <c r="L7" s="5">
        <v>12</v>
      </c>
      <c r="M7" s="5">
        <f t="shared" si="4"/>
        <v>13.333333333333334</v>
      </c>
      <c r="N7" s="6"/>
      <c r="O7" s="6">
        <f t="shared" si="5"/>
        <v>-2.3333333333333339</v>
      </c>
      <c r="P7" s="6">
        <f t="shared" si="6"/>
        <v>3.6666666666666661</v>
      </c>
      <c r="Q7" s="6">
        <f t="shared" si="7"/>
        <v>-1.3333333333333339</v>
      </c>
    </row>
    <row r="8" spans="1:17" x14ac:dyDescent="0.3">
      <c r="A8" s="5">
        <v>1</v>
      </c>
      <c r="B8" s="5">
        <v>-1</v>
      </c>
      <c r="C8" s="5">
        <v>1</v>
      </c>
      <c r="D8" s="5">
        <v>1</v>
      </c>
      <c r="E8" s="5">
        <f t="shared" si="0"/>
        <v>-1</v>
      </c>
      <c r="F8" s="5">
        <f t="shared" si="1"/>
        <v>-1</v>
      </c>
      <c r="G8" s="5">
        <f t="shared" si="2"/>
        <v>1</v>
      </c>
      <c r="H8" s="5">
        <f t="shared" si="3"/>
        <v>-1</v>
      </c>
      <c r="I8" s="5">
        <v>2.7</v>
      </c>
      <c r="J8" s="5"/>
      <c r="K8" s="5">
        <v>3.2</v>
      </c>
      <c r="L8" s="5">
        <v>2.8</v>
      </c>
      <c r="M8" s="20">
        <f t="shared" si="4"/>
        <v>2.9</v>
      </c>
      <c r="N8" s="6"/>
      <c r="O8" s="6">
        <f t="shared" si="5"/>
        <v>-0.19999999999999973</v>
      </c>
      <c r="P8" s="6">
        <f t="shared" si="6"/>
        <v>0.30000000000000027</v>
      </c>
      <c r="Q8" s="6">
        <f t="shared" si="7"/>
        <v>-0.10000000000000009</v>
      </c>
    </row>
    <row r="9" spans="1:17" x14ac:dyDescent="0.3">
      <c r="A9" s="5">
        <v>1</v>
      </c>
      <c r="B9" s="5">
        <v>1</v>
      </c>
      <c r="C9" s="5">
        <v>1</v>
      </c>
      <c r="D9" s="5">
        <v>1</v>
      </c>
      <c r="E9" s="5">
        <f t="shared" si="0"/>
        <v>1</v>
      </c>
      <c r="F9" s="5">
        <f t="shared" si="1"/>
        <v>1</v>
      </c>
      <c r="G9" s="5">
        <f t="shared" si="2"/>
        <v>1</v>
      </c>
      <c r="H9" s="5">
        <f t="shared" si="3"/>
        <v>1</v>
      </c>
      <c r="I9" s="5">
        <v>9.8000000000000007</v>
      </c>
      <c r="J9" s="5"/>
      <c r="K9" s="5">
        <v>7.5</v>
      </c>
      <c r="L9" s="5">
        <v>8.4</v>
      </c>
      <c r="M9" s="5">
        <f t="shared" si="4"/>
        <v>8.5666666666666682</v>
      </c>
      <c r="N9" s="6"/>
      <c r="O9" s="6">
        <f t="shared" si="5"/>
        <v>1.2333333333333325</v>
      </c>
      <c r="P9" s="6">
        <f t="shared" si="6"/>
        <v>-1.0666666666666682</v>
      </c>
      <c r="Q9" s="6">
        <f t="shared" si="7"/>
        <v>-0.16666666666666785</v>
      </c>
    </row>
    <row r="10" spans="1:17" x14ac:dyDescent="0.3">
      <c r="A10" s="21" t="s">
        <v>12</v>
      </c>
      <c r="B10" s="21"/>
      <c r="C10" s="21"/>
      <c r="D10" s="21"/>
      <c r="E10" s="21"/>
      <c r="F10" s="21"/>
      <c r="G10" s="21"/>
      <c r="H10" s="21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">
      <c r="A11" s="3">
        <f>SUM(M2:M9)/8</f>
        <v>5.8791666666666664</v>
      </c>
      <c r="B11" s="3">
        <f t="shared" ref="B11:H11" si="8">SUM(B14:B21)/8</f>
        <v>3.0375000000000001</v>
      </c>
      <c r="C11" s="3">
        <f t="shared" si="8"/>
        <v>-1.029166666666667</v>
      </c>
      <c r="D11" s="3">
        <f t="shared" si="8"/>
        <v>1.2958333333333338</v>
      </c>
      <c r="E11" s="4">
        <f t="shared" si="8"/>
        <v>-0.63749999999999996</v>
      </c>
      <c r="F11" s="4">
        <f t="shared" si="8"/>
        <v>0.73750000000000027</v>
      </c>
      <c r="G11" s="4">
        <f t="shared" si="8"/>
        <v>-0.41249999999999964</v>
      </c>
      <c r="H11" s="4">
        <f t="shared" si="8"/>
        <v>-0.3041666666666667</v>
      </c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">
      <c r="A12" s="8" t="s">
        <v>23</v>
      </c>
      <c r="B12" s="8" t="s">
        <v>24</v>
      </c>
      <c r="C12" s="8" t="s">
        <v>25</v>
      </c>
      <c r="D12" s="8" t="s">
        <v>26</v>
      </c>
      <c r="E12" s="8" t="s">
        <v>27</v>
      </c>
      <c r="F12" s="8" t="s">
        <v>28</v>
      </c>
      <c r="G12" s="8" t="s">
        <v>29</v>
      </c>
      <c r="H12" s="8" t="s">
        <v>30</v>
      </c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10"/>
      <c r="B13" s="10" t="s">
        <v>13</v>
      </c>
      <c r="C13" s="10" t="s">
        <v>14</v>
      </c>
      <c r="D13" s="10" t="s">
        <v>15</v>
      </c>
      <c r="E13" s="10" t="s">
        <v>16</v>
      </c>
      <c r="F13" s="10" t="s">
        <v>17</v>
      </c>
      <c r="G13" s="10" t="s">
        <v>18</v>
      </c>
      <c r="H13" s="10" t="s">
        <v>19</v>
      </c>
      <c r="I13" s="10" t="s">
        <v>40</v>
      </c>
      <c r="J13" s="10"/>
      <c r="K13" s="10" t="s">
        <v>41</v>
      </c>
      <c r="L13" s="10" t="s">
        <v>42</v>
      </c>
      <c r="M13" s="2"/>
      <c r="N13" s="2"/>
      <c r="O13" s="2"/>
      <c r="P13" s="2"/>
      <c r="Q13" s="2"/>
    </row>
    <row r="14" spans="1:17" x14ac:dyDescent="0.3">
      <c r="A14" s="10"/>
      <c r="B14" s="10">
        <f>M2*B2</f>
        <v>-2.5666666666666669</v>
      </c>
      <c r="C14" s="10">
        <f>M2*C2</f>
        <v>-2.5666666666666669</v>
      </c>
      <c r="D14" s="10">
        <f>M2*D2</f>
        <v>-2.5666666666666669</v>
      </c>
      <c r="E14" s="10">
        <f>M2*E2</f>
        <v>2.5666666666666669</v>
      </c>
      <c r="F14" s="10">
        <f>M2*F2</f>
        <v>2.5666666666666669</v>
      </c>
      <c r="G14" s="10">
        <f>M2*G2</f>
        <v>2.5666666666666669</v>
      </c>
      <c r="H14" s="10">
        <f>M2*H2</f>
        <v>-2.5666666666666669</v>
      </c>
      <c r="I14" s="10">
        <f>O2^2</f>
        <v>1.7777777777777771E-2</v>
      </c>
      <c r="J14" s="10"/>
      <c r="K14" s="10">
        <f>P2^2</f>
        <v>0.87111111111111073</v>
      </c>
      <c r="L14" s="10">
        <f>Q2^2</f>
        <v>1.1377777777777782</v>
      </c>
      <c r="M14" s="2"/>
      <c r="N14" s="2"/>
      <c r="O14" s="2"/>
      <c r="P14" s="2"/>
      <c r="Q14" s="2"/>
    </row>
    <row r="15" spans="1:17" x14ac:dyDescent="0.3">
      <c r="A15" s="10"/>
      <c r="B15" s="10">
        <f t="shared" ref="B15:B21" si="9">M3*B3</f>
        <v>7.833333333333333</v>
      </c>
      <c r="C15" s="10">
        <f t="shared" ref="C15:C21" si="10">M3*C3</f>
        <v>-7.833333333333333</v>
      </c>
      <c r="D15" s="10">
        <f t="shared" ref="D15:D21" si="11">M3*D3</f>
        <v>-7.833333333333333</v>
      </c>
      <c r="E15" s="10">
        <f t="shared" ref="E15:E21" si="12">M3*E3</f>
        <v>-7.833333333333333</v>
      </c>
      <c r="F15" s="10">
        <f t="shared" ref="F15:F21" si="13">M3*F3</f>
        <v>-7.833333333333333</v>
      </c>
      <c r="G15" s="10">
        <f t="shared" ref="G15:G21" si="14">M3*G3</f>
        <v>7.833333333333333</v>
      </c>
      <c r="H15" s="10">
        <f t="shared" ref="H15:H21" si="15">M3*H3</f>
        <v>7.833333333333333</v>
      </c>
      <c r="I15" s="10">
        <f t="shared" ref="I15:I21" si="16">O3^2</f>
        <v>2.4544444444444466</v>
      </c>
      <c r="J15" s="10"/>
      <c r="K15" s="10">
        <f t="shared" ref="K15:K21" si="17">P3^2</f>
        <v>1.1111111111111033E-3</v>
      </c>
      <c r="L15" s="10">
        <f t="shared" ref="L15:L21" si="18">Q3^2</f>
        <v>2.3511111111111109</v>
      </c>
      <c r="M15" s="2"/>
      <c r="N15" s="2"/>
      <c r="O15" s="2"/>
      <c r="P15" s="2"/>
      <c r="Q15" s="2"/>
    </row>
    <row r="16" spans="1:17" x14ac:dyDescent="0.3">
      <c r="A16" s="10"/>
      <c r="B16" s="10">
        <f t="shared" si="9"/>
        <v>-2</v>
      </c>
      <c r="C16" s="10">
        <f t="shared" si="10"/>
        <v>2</v>
      </c>
      <c r="D16" s="10">
        <f t="shared" si="11"/>
        <v>-2</v>
      </c>
      <c r="E16" s="10">
        <f t="shared" si="12"/>
        <v>-2</v>
      </c>
      <c r="F16" s="10">
        <f t="shared" si="13"/>
        <v>2</v>
      </c>
      <c r="G16" s="10">
        <f t="shared" si="14"/>
        <v>-2</v>
      </c>
      <c r="H16" s="10">
        <f t="shared" si="15"/>
        <v>2</v>
      </c>
      <c r="I16" s="10">
        <f t="shared" si="16"/>
        <v>3.999999999999998E-2</v>
      </c>
      <c r="J16" s="10"/>
      <c r="K16" s="10">
        <f t="shared" si="17"/>
        <v>8.99999999999999E-2</v>
      </c>
      <c r="L16" s="10">
        <f t="shared" si="18"/>
        <v>1.0000000000000018E-2</v>
      </c>
      <c r="M16" s="2"/>
      <c r="N16" s="2"/>
      <c r="O16" s="2"/>
      <c r="P16" s="2"/>
      <c r="Q16" s="2"/>
    </row>
    <row r="17" spans="1:17" x14ac:dyDescent="0.3">
      <c r="A17" s="10"/>
      <c r="B17" s="10">
        <f t="shared" si="9"/>
        <v>5.9333333333333327</v>
      </c>
      <c r="C17" s="10">
        <f t="shared" si="10"/>
        <v>5.9333333333333327</v>
      </c>
      <c r="D17" s="10">
        <f t="shared" si="11"/>
        <v>-5.9333333333333327</v>
      </c>
      <c r="E17" s="10">
        <f t="shared" si="12"/>
        <v>5.9333333333333327</v>
      </c>
      <c r="F17" s="10">
        <f t="shared" si="13"/>
        <v>-5.9333333333333327</v>
      </c>
      <c r="G17" s="10">
        <f t="shared" si="14"/>
        <v>-5.9333333333333327</v>
      </c>
      <c r="H17" s="10">
        <f t="shared" si="15"/>
        <v>-5.9333333333333327</v>
      </c>
      <c r="I17" s="10">
        <f t="shared" si="16"/>
        <v>0.11111111111111091</v>
      </c>
      <c r="J17" s="10"/>
      <c r="K17" s="10">
        <f t="shared" si="17"/>
        <v>1.8677777777777791</v>
      </c>
      <c r="L17" s="10">
        <f t="shared" si="18"/>
        <v>1.0677777777777757</v>
      </c>
      <c r="M17" s="2"/>
      <c r="N17" s="7" t="s">
        <v>62</v>
      </c>
      <c r="O17" s="7">
        <v>3</v>
      </c>
      <c r="P17" s="2"/>
      <c r="Q17" s="2"/>
    </row>
    <row r="18" spans="1:17" x14ac:dyDescent="0.3">
      <c r="A18" s="10"/>
      <c r="B18" s="10">
        <f t="shared" si="9"/>
        <v>-3.9</v>
      </c>
      <c r="C18" s="10">
        <f t="shared" si="10"/>
        <v>-3.9</v>
      </c>
      <c r="D18" s="10">
        <f t="shared" si="11"/>
        <v>3.9</v>
      </c>
      <c r="E18" s="10">
        <f t="shared" si="12"/>
        <v>3.9</v>
      </c>
      <c r="F18" s="10">
        <f t="shared" si="13"/>
        <v>-3.9</v>
      </c>
      <c r="G18" s="10">
        <f t="shared" si="14"/>
        <v>-3.9</v>
      </c>
      <c r="H18" s="10">
        <f t="shared" si="15"/>
        <v>3.9</v>
      </c>
      <c r="I18" s="10">
        <f t="shared" si="16"/>
        <v>0.25</v>
      </c>
      <c r="J18" s="10"/>
      <c r="K18" s="10">
        <f t="shared" si="17"/>
        <v>1.9599999999999997</v>
      </c>
      <c r="L18" s="10">
        <f t="shared" si="18"/>
        <v>3.61</v>
      </c>
      <c r="M18" s="2"/>
      <c r="N18" s="7" t="s">
        <v>63</v>
      </c>
      <c r="O18" s="7">
        <v>3</v>
      </c>
      <c r="P18" s="2"/>
      <c r="Q18" s="2"/>
    </row>
    <row r="19" spans="1:17" x14ac:dyDescent="0.3">
      <c r="A19" s="10"/>
      <c r="B19" s="10">
        <f t="shared" si="9"/>
        <v>13.333333333333334</v>
      </c>
      <c r="C19" s="10">
        <f t="shared" si="10"/>
        <v>-13.333333333333334</v>
      </c>
      <c r="D19" s="10">
        <f t="shared" si="11"/>
        <v>13.333333333333334</v>
      </c>
      <c r="E19" s="10">
        <f t="shared" si="12"/>
        <v>-13.333333333333334</v>
      </c>
      <c r="F19" s="10">
        <f t="shared" si="13"/>
        <v>13.333333333333334</v>
      </c>
      <c r="G19" s="10">
        <f t="shared" si="14"/>
        <v>-13.333333333333334</v>
      </c>
      <c r="H19" s="10">
        <f t="shared" si="15"/>
        <v>-13.333333333333334</v>
      </c>
      <c r="I19" s="10">
        <f t="shared" si="16"/>
        <v>5.4444444444444473</v>
      </c>
      <c r="J19" s="10"/>
      <c r="K19" s="10">
        <f t="shared" si="17"/>
        <v>13.444444444444439</v>
      </c>
      <c r="L19" s="10">
        <f t="shared" si="18"/>
        <v>1.7777777777777795</v>
      </c>
      <c r="M19" s="2"/>
      <c r="N19" s="2"/>
      <c r="O19" s="2"/>
      <c r="P19" s="2"/>
      <c r="Q19" s="2"/>
    </row>
    <row r="20" spans="1:17" x14ac:dyDescent="0.3">
      <c r="A20" s="10"/>
      <c r="B20" s="10">
        <f t="shared" si="9"/>
        <v>-2.9</v>
      </c>
      <c r="C20" s="10">
        <f t="shared" si="10"/>
        <v>2.9</v>
      </c>
      <c r="D20" s="10">
        <f t="shared" si="11"/>
        <v>2.9</v>
      </c>
      <c r="E20" s="10">
        <f t="shared" si="12"/>
        <v>-2.9</v>
      </c>
      <c r="F20" s="10">
        <f t="shared" si="13"/>
        <v>-2.9</v>
      </c>
      <c r="G20" s="10">
        <f t="shared" si="14"/>
        <v>2.9</v>
      </c>
      <c r="H20" s="10">
        <f t="shared" si="15"/>
        <v>-2.9</v>
      </c>
      <c r="I20" s="10">
        <f t="shared" si="16"/>
        <v>3.9999999999999897E-2</v>
      </c>
      <c r="J20" s="10"/>
      <c r="K20" s="10">
        <f t="shared" si="17"/>
        <v>9.0000000000000163E-2</v>
      </c>
      <c r="L20" s="10">
        <f t="shared" si="18"/>
        <v>1.0000000000000018E-2</v>
      </c>
      <c r="M20" s="2"/>
      <c r="N20" s="2"/>
      <c r="O20" s="2"/>
      <c r="P20" s="2"/>
      <c r="Q20" s="2"/>
    </row>
    <row r="21" spans="1:17" x14ac:dyDescent="0.3">
      <c r="A21" s="10"/>
      <c r="B21" s="10">
        <f t="shared" si="9"/>
        <v>8.5666666666666682</v>
      </c>
      <c r="C21" s="10">
        <f t="shared" si="10"/>
        <v>8.5666666666666682</v>
      </c>
      <c r="D21" s="10">
        <f t="shared" si="11"/>
        <v>8.5666666666666682</v>
      </c>
      <c r="E21" s="10">
        <f t="shared" si="12"/>
        <v>8.5666666666666682</v>
      </c>
      <c r="F21" s="10">
        <f t="shared" si="13"/>
        <v>8.5666666666666682</v>
      </c>
      <c r="G21" s="10">
        <f t="shared" si="14"/>
        <v>8.5666666666666682</v>
      </c>
      <c r="H21" s="10">
        <f t="shared" si="15"/>
        <v>8.5666666666666682</v>
      </c>
      <c r="I21" s="10">
        <f t="shared" si="16"/>
        <v>1.5211111111111091</v>
      </c>
      <c r="J21" s="10"/>
      <c r="K21" s="10">
        <f t="shared" si="17"/>
        <v>1.1377777777777811</v>
      </c>
      <c r="L21" s="10">
        <f t="shared" si="18"/>
        <v>2.7777777777778172E-2</v>
      </c>
      <c r="M21" s="2"/>
      <c r="N21" s="2"/>
      <c r="O21" s="2"/>
      <c r="P21" s="2"/>
      <c r="Q21" s="2"/>
    </row>
    <row r="22" spans="1:17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t="s">
        <v>54</v>
      </c>
      <c r="O22" s="2"/>
      <c r="P22" s="2"/>
      <c r="Q22" s="2"/>
    </row>
    <row r="23" spans="1:17" x14ac:dyDescent="0.3">
      <c r="A23" s="7" t="s">
        <v>31</v>
      </c>
      <c r="B23" s="7" t="s">
        <v>32</v>
      </c>
      <c r="C23" s="7" t="s">
        <v>33</v>
      </c>
      <c r="D23" s="7" t="s">
        <v>34</v>
      </c>
      <c r="E23" s="7" t="s">
        <v>35</v>
      </c>
      <c r="F23" s="7" t="s">
        <v>36</v>
      </c>
      <c r="G23" s="7" t="s">
        <v>37</v>
      </c>
      <c r="H23" s="7" t="s">
        <v>38</v>
      </c>
      <c r="I23" s="7" t="s">
        <v>39</v>
      </c>
      <c r="J23" s="2"/>
      <c r="K23" s="2"/>
      <c r="L23" s="2"/>
      <c r="M23" s="2"/>
      <c r="N23" t="s">
        <v>55</v>
      </c>
      <c r="O23" s="2"/>
      <c r="P23" s="2"/>
      <c r="Q23" s="2"/>
    </row>
    <row r="24" spans="1:17" x14ac:dyDescent="0.3">
      <c r="A24" s="7">
        <f>O25*(A11^2)</f>
        <v>829.55041666666671</v>
      </c>
      <c r="B24" s="7">
        <f>O25*(B11^2)</f>
        <v>221.43375</v>
      </c>
      <c r="C24" s="7">
        <f>O25*(C11^2)</f>
        <v>25.420416666666682</v>
      </c>
      <c r="D24" s="7">
        <f>O25*(D11^2)</f>
        <v>40.300416666666692</v>
      </c>
      <c r="E24" s="7">
        <f>O25*(E11^2)</f>
        <v>9.7537500000000001</v>
      </c>
      <c r="F24" s="7">
        <f>O25*(F11^2)</f>
        <v>13.053750000000008</v>
      </c>
      <c r="G24" s="7">
        <f>O25*(G11^2)</f>
        <v>4.0837499999999931</v>
      </c>
      <c r="H24" s="7">
        <f>O25*(H11^2)</f>
        <v>2.2204166666666669</v>
      </c>
      <c r="I24" s="7">
        <f>SUM(I14:L21)</f>
        <v>39.333333333333336</v>
      </c>
      <c r="J24" s="2"/>
      <c r="K24" s="2"/>
      <c r="L24" s="2"/>
      <c r="M24" s="2"/>
      <c r="N24" t="s">
        <v>56</v>
      </c>
      <c r="O24" s="2"/>
      <c r="P24" s="2"/>
      <c r="Q24" s="2"/>
    </row>
    <row r="25" spans="1:17" x14ac:dyDescent="0.3">
      <c r="A25" s="11" t="s">
        <v>44</v>
      </c>
      <c r="B25" s="11">
        <f>SUM(A24:I24)</f>
        <v>1185.1500000000001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6" t="s">
        <v>64</v>
      </c>
      <c r="O25" s="9">
        <f>(2^O17)*O18</f>
        <v>24</v>
      </c>
      <c r="P25" s="2"/>
      <c r="Q25" s="2"/>
    </row>
    <row r="26" spans="1:17" x14ac:dyDescent="0.3">
      <c r="A26" s="11" t="s">
        <v>43</v>
      </c>
      <c r="B26" s="11">
        <f>B25-A24</f>
        <v>355.59958333333338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6" t="s">
        <v>69</v>
      </c>
      <c r="O26" s="9">
        <v>1.746</v>
      </c>
      <c r="P26" s="2"/>
      <c r="Q26" s="2"/>
    </row>
    <row r="27" spans="1:1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9" t="s">
        <v>70</v>
      </c>
      <c r="O27" s="9">
        <f>O26*B33</f>
        <v>0.55880335315744123</v>
      </c>
      <c r="P27" s="2"/>
      <c r="Q27" s="2"/>
    </row>
    <row r="28" spans="1:17" x14ac:dyDescent="0.3">
      <c r="A28" s="12" t="s">
        <v>53</v>
      </c>
      <c r="B28" s="12" t="s">
        <v>45</v>
      </c>
      <c r="C28" s="12" t="s">
        <v>48</v>
      </c>
      <c r="D28" s="12" t="s">
        <v>49</v>
      </c>
      <c r="E28" s="12" t="s">
        <v>46</v>
      </c>
      <c r="F28" s="12" t="s">
        <v>47</v>
      </c>
      <c r="G28" s="12" t="s">
        <v>50</v>
      </c>
      <c r="H28" s="12" t="s">
        <v>51</v>
      </c>
      <c r="I28" s="12" t="s">
        <v>52</v>
      </c>
      <c r="J28" s="2"/>
      <c r="K28" s="2"/>
      <c r="L28" s="2"/>
      <c r="M28" s="2"/>
      <c r="N28" s="9" t="s">
        <v>73</v>
      </c>
      <c r="O28" s="9">
        <f>O26*B34</f>
        <v>1.5805345614696316</v>
      </c>
      <c r="P28" s="2"/>
      <c r="Q28" s="2"/>
    </row>
    <row r="29" spans="1:17" x14ac:dyDescent="0.3">
      <c r="A29" s="13">
        <f>A24/B26</f>
        <v>2.332821677940661</v>
      </c>
      <c r="B29" s="13">
        <f>B24/B26</f>
        <v>0.62270531344360869</v>
      </c>
      <c r="C29" s="13">
        <f>C24/B26</f>
        <v>7.1486069889002066E-2</v>
      </c>
      <c r="D29" s="13">
        <f>D24/B26</f>
        <v>0.11333088832359436</v>
      </c>
      <c r="E29" s="13">
        <f>E24/B26</f>
        <v>2.7429025390215349E-2</v>
      </c>
      <c r="F29" s="13">
        <f>F24/B26</f>
        <v>3.6709126252725752E-2</v>
      </c>
      <c r="G29" s="13">
        <f>G24/B26</f>
        <v>1.148412481735658E-2</v>
      </c>
      <c r="H29" s="13">
        <f>H24/B26</f>
        <v>6.2441486737775049E-3</v>
      </c>
      <c r="I29" s="13">
        <f>I24/B26</f>
        <v>0.11061130320971972</v>
      </c>
      <c r="J29" s="2"/>
      <c r="K29" s="2"/>
      <c r="L29" s="2"/>
      <c r="M29" s="2"/>
      <c r="N29" s="9" t="s">
        <v>77</v>
      </c>
      <c r="O29" s="9">
        <f>2^O17</f>
        <v>8</v>
      </c>
      <c r="P29" s="2"/>
      <c r="Q29" s="2"/>
    </row>
    <row r="31" spans="1:17" x14ac:dyDescent="0.3">
      <c r="A31" s="14" t="s">
        <v>58</v>
      </c>
      <c r="B31" s="15">
        <f>I24/(2^O17*(O18-1))</f>
        <v>2.4583333333333335</v>
      </c>
      <c r="C31" s="14" t="s">
        <v>59</v>
      </c>
    </row>
    <row r="32" spans="1:17" x14ac:dyDescent="0.3">
      <c r="A32" s="14" t="s">
        <v>57</v>
      </c>
      <c r="B32" s="14">
        <f>SQRT(B31)</f>
        <v>1.567907310185565</v>
      </c>
      <c r="C32" s="14" t="s">
        <v>60</v>
      </c>
    </row>
    <row r="33" spans="1:9" x14ac:dyDescent="0.3">
      <c r="A33" s="14" t="s">
        <v>61</v>
      </c>
      <c r="B33" s="15">
        <f>B32/(SQRT((2^O17)*O18))</f>
        <v>0.32004773949452536</v>
      </c>
      <c r="C33" s="14" t="s">
        <v>65</v>
      </c>
    </row>
    <row r="34" spans="1:9" x14ac:dyDescent="0.3">
      <c r="A34" s="14" t="s">
        <v>75</v>
      </c>
      <c r="B34" s="14">
        <f>SQRT(((B32^2)*O29)/O25)</f>
        <v>0.90523170760001803</v>
      </c>
      <c r="C34" s="14" t="s">
        <v>66</v>
      </c>
    </row>
    <row r="36" spans="1:9" x14ac:dyDescent="0.3">
      <c r="A36" s="16" t="s">
        <v>67</v>
      </c>
      <c r="B36" s="16"/>
      <c r="C36" s="16"/>
      <c r="D36" s="16"/>
      <c r="E36" s="16"/>
      <c r="F36" s="16"/>
      <c r="G36" s="16"/>
      <c r="H36" s="16"/>
      <c r="I36" s="16"/>
    </row>
    <row r="37" spans="1:9" x14ac:dyDescent="0.3">
      <c r="A37" s="17">
        <f>A11+$O$27</f>
        <v>6.4379700198241077</v>
      </c>
      <c r="B37" s="17">
        <f t="shared" ref="B37:H37" si="19">B11+$O$27</f>
        <v>3.5963033531574413</v>
      </c>
      <c r="C37" s="17">
        <f t="shared" si="19"/>
        <v>-0.47036331350922578</v>
      </c>
      <c r="D37" s="17">
        <f t="shared" si="19"/>
        <v>1.8546366864907751</v>
      </c>
      <c r="E37" s="17">
        <f t="shared" si="19"/>
        <v>-7.8696646842558726E-2</v>
      </c>
      <c r="F37" s="17">
        <f t="shared" si="19"/>
        <v>1.2963033531574415</v>
      </c>
      <c r="G37" s="17">
        <f t="shared" si="19"/>
        <v>0.14630335315744158</v>
      </c>
      <c r="H37" s="17">
        <f t="shared" si="19"/>
        <v>0.25463668649077453</v>
      </c>
      <c r="I37" s="16" t="s">
        <v>72</v>
      </c>
    </row>
    <row r="38" spans="1:9" x14ac:dyDescent="0.3">
      <c r="A38" s="17">
        <f>A11-$O$27</f>
        <v>5.3203633135092252</v>
      </c>
      <c r="B38" s="17">
        <f t="shared" ref="B38:H38" si="20">B11-$O$27</f>
        <v>2.4786966468425589</v>
      </c>
      <c r="C38" s="17">
        <f t="shared" si="20"/>
        <v>-1.5879700198241082</v>
      </c>
      <c r="D38" s="17">
        <f t="shared" si="20"/>
        <v>0.73702998017589261</v>
      </c>
      <c r="E38" s="17">
        <f t="shared" si="20"/>
        <v>-1.1963033531574412</v>
      </c>
      <c r="F38" s="17">
        <f t="shared" si="20"/>
        <v>0.17869664684255904</v>
      </c>
      <c r="G38" s="17">
        <f t="shared" si="20"/>
        <v>-0.97130335315744087</v>
      </c>
      <c r="H38" s="17">
        <f t="shared" si="20"/>
        <v>-0.86297001982410793</v>
      </c>
      <c r="I38" s="16" t="s">
        <v>71</v>
      </c>
    </row>
    <row r="39" spans="1:9" x14ac:dyDescent="0.3">
      <c r="A39" s="16" t="s">
        <v>68</v>
      </c>
      <c r="B39" s="16"/>
      <c r="C39" s="16"/>
      <c r="D39" s="16"/>
      <c r="E39" s="16"/>
      <c r="F39" s="16"/>
      <c r="G39" s="16"/>
      <c r="H39" s="16"/>
      <c r="I39" s="16"/>
    </row>
    <row r="40" spans="1:9" x14ac:dyDescent="0.3">
      <c r="A40" s="17">
        <f>M2+$O$28</f>
        <v>4.1472012281362982</v>
      </c>
      <c r="B40" s="17">
        <f>M3+$O$28</f>
        <v>9.4138678948029639</v>
      </c>
      <c r="C40" s="17">
        <f>M4+$O$28</f>
        <v>3.5805345614696318</v>
      </c>
      <c r="D40" s="17">
        <f>M5+$O$28</f>
        <v>7.5138678948029645</v>
      </c>
      <c r="E40" s="17">
        <f>M6+$O$28</f>
        <v>5.4805345614696312</v>
      </c>
      <c r="F40" s="17">
        <f>M7+$O$28</f>
        <v>14.913867894802966</v>
      </c>
      <c r="G40" s="17">
        <f>M8+$O$28</f>
        <v>4.4805345614696312</v>
      </c>
      <c r="H40" s="17">
        <f>M9+$O$28</f>
        <v>10.1472012281363</v>
      </c>
      <c r="I40" s="16" t="s">
        <v>72</v>
      </c>
    </row>
    <row r="41" spans="1:9" x14ac:dyDescent="0.3">
      <c r="A41" s="17">
        <f>M2-$O$28</f>
        <v>0.98613210519703531</v>
      </c>
      <c r="B41" s="17">
        <f>M3-$O$28</f>
        <v>6.2527987718637013</v>
      </c>
      <c r="C41" s="17">
        <f>M4-$O$28</f>
        <v>0.41946543853036844</v>
      </c>
      <c r="D41" s="17">
        <f>M5-$O$28</f>
        <v>4.3527987718637009</v>
      </c>
      <c r="E41" s="17">
        <f>M6-$O$28</f>
        <v>2.3194654385303686</v>
      </c>
      <c r="F41" s="17">
        <f>M7-$O$28</f>
        <v>11.752798771863702</v>
      </c>
      <c r="G41" s="17">
        <f>M8-$O$28</f>
        <v>1.3194654385303684</v>
      </c>
      <c r="H41" s="17">
        <f>M9-$O$28</f>
        <v>6.9861321051970364</v>
      </c>
      <c r="I41" s="16" t="s">
        <v>71</v>
      </c>
    </row>
    <row r="43" spans="1:9" x14ac:dyDescent="0.3">
      <c r="A43" s="18" t="s">
        <v>74</v>
      </c>
      <c r="B43" s="18"/>
      <c r="C43" s="18"/>
      <c r="D43" s="18"/>
      <c r="E43" s="18"/>
      <c r="F43" s="18"/>
      <c r="G43" s="18"/>
      <c r="H43" s="18"/>
    </row>
    <row r="44" spans="1:9" x14ac:dyDescent="0.3">
      <c r="A44" s="19">
        <f>$O$28/M2</f>
        <v>0.61579268628686934</v>
      </c>
      <c r="B44" s="19">
        <f>$O$28/M3</f>
        <v>0.20177036954931468</v>
      </c>
      <c r="C44" s="19">
        <f>$O$28/M4</f>
        <v>0.79026728073481578</v>
      </c>
      <c r="D44" s="19">
        <f>$O$28/M5</f>
        <v>0.2663822294611739</v>
      </c>
      <c r="E44" s="19">
        <f>$O$28/M6</f>
        <v>0.40526527217170039</v>
      </c>
      <c r="F44" s="19">
        <f>$O$28/M7</f>
        <v>0.11854009211022236</v>
      </c>
      <c r="G44" s="19">
        <f>$O$28/M8</f>
        <v>0.54501191774814883</v>
      </c>
      <c r="H44" s="19">
        <f>$O$28/M9</f>
        <v>0.18449819783692195</v>
      </c>
    </row>
    <row r="45" spans="1:9" x14ac:dyDescent="0.3">
      <c r="A45" s="18" t="s">
        <v>76</v>
      </c>
      <c r="B45" s="19">
        <v>0.05</v>
      </c>
      <c r="C45" s="18"/>
      <c r="D45" s="18"/>
      <c r="E45" s="18"/>
      <c r="F45" s="18"/>
      <c r="G45" s="18"/>
      <c r="H45" s="18"/>
    </row>
    <row r="46" spans="1:9" x14ac:dyDescent="0.3">
      <c r="A46" s="18"/>
      <c r="B46" s="18"/>
      <c r="C46" s="18"/>
      <c r="D46" s="18"/>
      <c r="E46" s="18"/>
      <c r="F46" s="18"/>
      <c r="G46" s="18"/>
      <c r="H46" s="18"/>
    </row>
    <row r="47" spans="1:9" x14ac:dyDescent="0.3">
      <c r="A47" s="19" t="s">
        <v>78</v>
      </c>
      <c r="B47" s="18" t="s">
        <v>79</v>
      </c>
      <c r="C47" s="18" t="s">
        <v>80</v>
      </c>
      <c r="D47" s="18" t="s">
        <v>81</v>
      </c>
      <c r="E47" s="18" t="s">
        <v>82</v>
      </c>
      <c r="F47" s="18" t="s">
        <v>83</v>
      </c>
      <c r="G47" s="18" t="s">
        <v>84</v>
      </c>
      <c r="H47" s="18" t="s">
        <v>85</v>
      </c>
    </row>
    <row r="48" spans="1:9" x14ac:dyDescent="0.3">
      <c r="A48" s="19">
        <f>((O26^2)*((B32^2)*O29))/(((B45*M2)^2)*2^O17)</f>
        <v>455.04075898127832</v>
      </c>
      <c r="B48" s="19">
        <f>((O26^2)*((B32^2)*O29))/(((B45*M3)^2)*2^O17)</f>
        <v>48.853538433680399</v>
      </c>
      <c r="C48" s="19">
        <f>((O26^2)*((B32^2)*O29))/(((B45*M4)^2)*2^O17)</f>
        <v>749.42684999999983</v>
      </c>
      <c r="D48" s="19">
        <f>((O26^2)*((B32^2)*O29))/(((B45*M5)^2)*2^O17)</f>
        <v>85.151390607246569</v>
      </c>
      <c r="E48" s="19">
        <f>((O26^2)*((B32^2)*O29))/(((B45*M6)^2)*2^O17)</f>
        <v>197.0879289940828</v>
      </c>
      <c r="F48" s="19">
        <f>((O26^2)*((B32^2)*O29))/(((B45*M7)^2)*2^O17)</f>
        <v>16.862104124999995</v>
      </c>
      <c r="G48" s="19">
        <f>((O26^2)*((B32^2)*O29))/(((B45*M8)^2)*2^O17)</f>
        <v>356.44558858501784</v>
      </c>
      <c r="H48" s="19">
        <f>((O26^2)*((B32^2)*O29))/(((B45*M9)^2)*2^O17)</f>
        <v>40.847502006086366</v>
      </c>
    </row>
    <row r="49" spans="1:8" x14ac:dyDescent="0.3">
      <c r="A49" s="18" t="s">
        <v>86</v>
      </c>
      <c r="B49" s="19">
        <f>MAX(A48:H48)</f>
        <v>749.42684999999983</v>
      </c>
      <c r="C49" s="18"/>
      <c r="D49" s="18"/>
      <c r="E49" s="18"/>
      <c r="F49" s="18"/>
      <c r="G49" s="18"/>
      <c r="H49" s="18"/>
    </row>
  </sheetData>
  <mergeCells count="1">
    <mergeCell ref="A10:H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2019-11-15T22:42:26Z</dcterms:modified>
</cp:coreProperties>
</file>