
<file path=[Content_Types].xml><?xml version="1.0" encoding="utf-8"?>
<ns0:Types xmlns:ns0="http://schemas.openxmlformats.org/package/2006/content-types">
  <ns0:Override ContentType="application/vnd.openxmlformats-officedocument.theme+xml" PartName="/xl/theme/theme1.xml"/>
  <ns0:Override ContentType="application/vnd.openxmlformats-officedocument.spreadsheetml.styles+xml" PartName="/xl/styles.xml"/>
  <ns0:Default ContentType="application/vnd.openxmlformats-package.relationships+xml" Extension="rels"/>
  <ns0:Default ContentType="application/xml" Extension="xml"/>
  <ns0:Default ContentType="image/png" Extension="png"/>
  <ns0:Default ContentType="application/vnd.openxmlformats-officedocument.vmlDrawing" Extension="vml"/>
  <ns0:Override ContentType="application/vnd.openxmlformats-officedocument.spreadsheetml.sheet.main+xml" PartName="/xl/workbook.xml"/>
  <ns0:Override ContentType="application/vnd.openxmlformats-officedocument.extended-properties+xml" PartName="/docProps/app.xml"/>
  <ns0:Override ContentType="application/vnd.openxmlformats-package.core-properties+xml" PartName="/docProps/core.xml"/>
  <ns0:Override ContentType="application/vnd.openxmlformats-officedocument.spreadsheetml.sharedStrings+xml" PartName="/xl/sharedStrings.xml"/>
  <ns0:Override ContentType="application/vnd.openxmlformats-officedocument.spreadsheetml.worksheet+xml" PartName="/xl/worksheets/sheet1.xml"/>
  <ns0:Override ContentType="application/vnd.openxmlformats-officedocument.spreadsheetml.worksheet+xml" PartName="/xl/worksheets/sheet2.xml"/>
  <ns0:Override ContentType="application/vnd.openxmlformats-officedocument.spreadsheetml.worksheet+xml" PartName="/xl/worksheets/sheet3.xml"/>
  <ns0:Override ContentType="application/vnd.openxmlformats-officedocument.spreadsheetml.worksheet+xml" PartName="/xl/worksheets/sheet4.xml"/>
  <ns0:Override ContentType="application/vnd.openxmlformats-officedocument.spreadsheetml.worksheet+xml" PartName="/xl/worksheets/sheet5.xml"/>
  <ns0:Override ContentType="application/vnd.openxmlformats-officedocument.spreadsheetml.worksheet+xml" PartName="/xl/worksheets/sheet6.xml"/>
  <ns0:Override ContentType="application/vnd.openxmlformats-officedocument.spreadsheetml.worksheet+xml" PartName="/xl/worksheets/sheet7.xml"/>
  <ns0:Override ContentType="application/vnd.openxmlformats-officedocument.spreadsheetml.worksheet+xml" PartName="/xl/worksheets/sheet8.xml"/>
  <ns0:Override ContentType="application/vnd.openxmlformats-officedocument.spreadsheetml.worksheet+xml" PartName="/xl/worksheets/sheet9.xml"/>
  <ns0:Override ContentType="application/vnd.openxmlformats-officedocument.spreadsheetml.worksheet+xml" PartName="/xl/worksheets/sheet10.xml"/>
  <ns0:Override ContentType="application/vnd.openxmlformats-officedocument.spreadsheetml.worksheet+xml" PartName="/xl/worksheets/sheet11.xml"/>
  <ns0:Override ContentType="application/vnd.openxmlformats-officedocument.spreadsheetml.worksheet+xml" PartName="/xl/worksheets/sheet12.xml"/>
  <ns0:Override ContentType="application/vnd.openxmlformats-officedocument.spreadsheetml.worksheet+xml" PartName="/xl/worksheets/sheet13.xml"/>
  <ns0:Override ContentType="application/vnd.openxmlformats-officedocument.spreadsheetml.worksheet+xml" PartName="/xl/worksheets/sheet14.xml"/>
  <ns0:Override ContentType="application/vnd.openxmlformats-officedocument.spreadsheetml.worksheet+xml" PartName="/xl/worksheets/sheet15.xml"/>
  <ns0:Override ContentType="application/vnd.openxmlformats-officedocument.spreadsheetml.worksheet+xml" PartName="/xl/worksheets/sheet16.xml"/>
  <ns0:Override ContentType="application/vnd.openxmlformats-officedocument.spreadsheetml.worksheet+xml" PartName="/xl/worksheets/sheet17.xml"/>
  <ns0:Override ContentType="application/vnd.openxmlformats-officedocument.spreadsheetml.worksheet+xml" PartName="/xl/worksheets/sheet18.xml"/>
  <ns0:Override ContentType="application/vnd.openxmlformats-officedocument.spreadsheetml.worksheet+xml" PartName="/xl/worksheets/sheet19.xml"/>
</ns0:Types>
</file>

<file path=_rels/.rels><ns0:Relationships xmlns:ns0="http://schemas.openxmlformats.org/package/2006/relationships">
  <ns0:Relationship Id="rId1" Target="xl/workbook.xml" Type="http://schemas.openxmlformats.org/officeDocument/2006/relationships/officeDocument" />
  <ns0:Relationship Id="rId2" Target="docProps/core.xml" Type="http://schemas.openxmlformats.org/package/2006/relationships/metadata/core-properties" />
  <ns0:Relationship Id="rId3" Target="docProps/app.xml" Type="http://schemas.openxmlformats.org/officeDocument/2006/relationships/extended-properties" />
</ns0:Relationships>

</file>

<file path=xl/workbook.xml><?xml version="1.0" encoding="utf-8"?>
<s:workbook xmlns:r="http://schemas.openxmlformats.org/officeDocument/2006/relationships" xmlns:s="http://schemas.openxmlformats.org/spreadsheetml/2006/main">
  <s:fileVersion appName="xl" lastEdited="4" lowestEdited="4" rupBuild="4505"/>
  <s:workbookPr codeName="ThisWorkbook" defaultThemeVersion="124226"/>
  <s:bookViews>
    <s:workbookView activeTab="0" autoFilterDateGrouping="1" firstSheet="0" minimized="0" showHorizontalScroll="1" showSheetTabs="1" showVerticalScroll="1" tabRatio="600" visibility="visible"/>
  </s:bookViews>
  <s:sheets>
    <s:sheet name="Introduction" sheetId="1" r:id="rId1"/>
    <s:sheet name="Calculator" sheetId="2" r:id="rId2"/>
    <s:sheet name="Export sheet" sheetId="3" r:id="rId3"/>
    <s:sheet name="Australia" sheetId="4" r:id="rId4"/>
    <s:sheet name="Canada" sheetId="5" r:id="rId5"/>
    <s:sheet name="Germany" sheetId="6" r:id="rId6"/>
    <s:sheet name="East Asia - data" sheetId="7" r:id="rId7"/>
    <s:sheet name="Eastern Europe - data" sheetId="8" r:id="rId8"/>
    <s:sheet name="India - data" sheetId="9" r:id="rId9"/>
    <s:sheet name="Latin America - data" sheetId="10" r:id="rId10"/>
    <s:sheet name="MENA - data" sheetId="11" r:id="rId11"/>
    <s:sheet name="Nordics - data" sheetId="12" r:id="rId12"/>
    <s:sheet name="Russia - data" sheetId="13" r:id="rId13"/>
    <s:sheet name="Southeast Asia - data" sheetId="14" r:id="rId14"/>
    <s:sheet name="Southern Europe - data" sheetId="15" r:id="rId15"/>
    <s:sheet name="South Africa - data " sheetId="16" r:id="rId16"/>
    <s:sheet name="Western Europe - data" sheetId="17" r:id="rId17"/>
    <s:sheet name="HLOOKUP" sheetId="18" r:id="rId18"/>
    <s:sheet name="Data validation" sheetId="19" r:id="rId19"/>
  </s:sheets>
  <s:definedNames/>
  <s:calcPr calcId="124519" calcMode="auto" fullCalcOnLoad="1"/>
</s:workbook>
</file>

<file path=xl/sharedStrings.xml><?xml version="1.0" encoding="utf-8"?>
<sst xmlns="http://schemas.openxmlformats.org/spreadsheetml/2006/main" uniqueCount="328">
  <si>
    <t/>
  </si>
  <si>
    <t xml:space="preserve"> Change input cells above </t>
  </si>
  <si>
    <t xml:space="preserve"> Partner Target CPM </t>
  </si>
  <si>
    <t xml:space="preserve"> Partner Target STR % </t>
  </si>
  <si>
    <t>"Above the fold" content:</t>
  </si>
  <si>
    <t>% traffic English language content</t>
  </si>
  <si>
    <t>% traffic native language content</t>
  </si>
  <si>
    <t>% traffic native/English</t>
  </si>
  <si>
    <t>% traffic native/English language content:</t>
  </si>
  <si>
    <t>% traffic to English language content for chosen country/region</t>
  </si>
  <si>
    <t>% traffic to native language content for chosen country/region</t>
  </si>
  <si>
    <t>ALGERIA</t>
  </si>
  <si>
    <t>ARGENTINA</t>
  </si>
  <si>
    <t>AUSTRALIA</t>
  </si>
  <si>
    <t>AUSTRIA</t>
  </si>
  <si>
    <t>AVERAGE CPM DIRECT</t>
  </si>
  <si>
    <t>AVERAGE CPM INDIRECT</t>
  </si>
  <si>
    <t>Adjustment of Quantcast/Google Analytics traffic</t>
  </si>
  <si>
    <t>Adjustment of Quantcast/Google Analytics traffic:</t>
  </si>
  <si>
    <t>Ads per page:</t>
  </si>
  <si>
    <t>Algeria</t>
  </si>
  <si>
    <t>An appropriate expected growth rate should be filled in here. Historical growth rates from Quantcast and Google Analytics are provided as guidelines</t>
  </si>
  <si>
    <t>Annual</t>
  </si>
  <si>
    <t>Annual growth</t>
  </si>
  <si>
    <t xml:space="preserve">Annual growth </t>
  </si>
  <si>
    <t>Annual growth:</t>
  </si>
  <si>
    <t>Approximation of ads per desktop pageview for programmatic resellers</t>
  </si>
  <si>
    <t>Approximation of ads per desktop pageview for programmatic resellers:</t>
  </si>
  <si>
    <t>Approximation of ads per desktop pageview for regular resellers (both above and below fold)</t>
  </si>
  <si>
    <t>Approximation of ads per desktop pageview for regular resellers (both above and below fold):</t>
  </si>
  <si>
    <t>Approximation of ads per desktop pageview for regular resellers (only "above the fold" content):</t>
  </si>
  <si>
    <t>Approximation of ads per desktop pageview for regular resellers (only above the fold content)</t>
  </si>
  <si>
    <t>Approximation of ads per desktop pageview for regular resellers (only above the fold content):</t>
  </si>
  <si>
    <t>Approximation of ads per mobile pageview for programmatic resellers</t>
  </si>
  <si>
    <t>Approximation of ads per mobile pageview for programmatic resellers:</t>
  </si>
  <si>
    <t>Approximation of ads per mobile pageview for regular resellers</t>
  </si>
  <si>
    <t>Approximation of ads per mobile pageview for regular resellers:</t>
  </si>
  <si>
    <t>Argentina</t>
  </si>
  <si>
    <t>Australia</t>
  </si>
  <si>
    <t>Austria</t>
  </si>
  <si>
    <t>Average CPM direct</t>
  </si>
  <si>
    <t>Average CPM indirect</t>
  </si>
  <si>
    <t>Average CPMs for market:</t>
  </si>
  <si>
    <t>Average indirect CPM rate for market</t>
  </si>
  <si>
    <t>Average monthly impressions</t>
  </si>
  <si>
    <t>BELGIUM</t>
  </si>
  <si>
    <t>BRAZIL</t>
  </si>
  <si>
    <t>Belgium</t>
  </si>
  <si>
    <t>Both smartphone, feature phone and tablet combined</t>
  </si>
  <si>
    <t>Brand/Direct sales</t>
  </si>
  <si>
    <t>Brazil</t>
  </si>
  <si>
    <t>CALCULATED REVENUE - DESKTOP &amp; MOBILE</t>
  </si>
  <si>
    <t>CALCULATED REVENUE - DESKTOP ONLY</t>
  </si>
  <si>
    <t>CANADA</t>
  </si>
  <si>
    <t>CHILE</t>
  </si>
  <si>
    <t>CHINA</t>
  </si>
  <si>
    <t>COLOMBIA</t>
  </si>
  <si>
    <t>CONTEXT: ASSUMPTIONS &amp; PARAMETERS</t>
  </si>
  <si>
    <t>COSTA RICA</t>
  </si>
  <si>
    <t>COUNTRY</t>
  </si>
  <si>
    <t>COUNTRY LIST</t>
  </si>
  <si>
    <t>CPMs:</t>
  </si>
  <si>
    <t>CZECH REPUBLIC</t>
  </si>
  <si>
    <t>Canada</t>
  </si>
  <si>
    <t>Chile</t>
  </si>
  <si>
    <t>China</t>
  </si>
  <si>
    <t>Colombia</t>
  </si>
  <si>
    <t>Color Codes</t>
  </si>
  <si>
    <t>Costa Rica</t>
  </si>
  <si>
    <t>Countries are grouped into regional tabs and are sorted alphabetically. The input cells for pageviews and suggested pageview growth rate are located in these tabs</t>
  </si>
  <si>
    <t>Czech Republic</t>
  </si>
  <si>
    <t>DATA VALIDATION LIST</t>
  </si>
  <si>
    <t>DENMARK</t>
  </si>
  <si>
    <t>DESKTOP</t>
  </si>
  <si>
    <t xml:space="preserve">DESKTOP </t>
  </si>
  <si>
    <t>DESKTOP &amp; MOBILE BREAKDOWN BY MONTH</t>
  </si>
  <si>
    <t>DESKTOP BREAKDOWN BY MONTH</t>
  </si>
  <si>
    <t>DO NOT CHANGE</t>
  </si>
  <si>
    <t>DOMINICAN REPUBLIC</t>
  </si>
  <si>
    <t>DROP-DOWN CELLS</t>
  </si>
  <si>
    <t>Denmark</t>
  </si>
  <si>
    <t>Desktop:</t>
  </si>
  <si>
    <t>Desktop: 2-yr CAGR</t>
  </si>
  <si>
    <t>Direct CPM desktop</t>
  </si>
  <si>
    <t>Direct CPM mobile</t>
  </si>
  <si>
    <t>Direct sell through rate (rates filled in above will override this)</t>
  </si>
  <si>
    <t>Direct sell through rate desktop</t>
  </si>
  <si>
    <t>Direct sell through rate mobile</t>
  </si>
  <si>
    <t>Direct:</t>
  </si>
  <si>
    <t>Dominican Republic</t>
  </si>
  <si>
    <t>ECUADOR</t>
  </si>
  <si>
    <t>EGYPT</t>
  </si>
  <si>
    <t>ESTIMATED PAGEVIEWS</t>
  </si>
  <si>
    <t>Ecuador</t>
  </si>
  <si>
    <t>Egypt</t>
  </si>
  <si>
    <t>Est. Partner Net Revenue</t>
  </si>
  <si>
    <t>Est. Wikia Net Revenue</t>
  </si>
  <si>
    <t>Est. net revenue</t>
  </si>
  <si>
    <t>Estimated ad impressions English language wikis</t>
  </si>
  <si>
    <t>Estimated ad impressions native language wikis</t>
  </si>
  <si>
    <t>Estimated total ad impressions</t>
  </si>
  <si>
    <t>FINLAND</t>
  </si>
  <si>
    <t>FRANCE</t>
  </si>
  <si>
    <t>Fill rates:</t>
  </si>
  <si>
    <t>Finland</t>
  </si>
  <si>
    <t>France</t>
  </si>
  <si>
    <t>From AdX</t>
  </si>
  <si>
    <t>From DFP</t>
  </si>
  <si>
    <t>GERMANY</t>
  </si>
  <si>
    <t>GREECE</t>
  </si>
  <si>
    <t>GROSS VALUE</t>
  </si>
  <si>
    <t>GROSS VALUES</t>
  </si>
  <si>
    <t>Germany</t>
  </si>
  <si>
    <t>Google Analytics growth rate (YOY)</t>
  </si>
  <si>
    <t>Google analytics growth rate (2-yr CAGR)</t>
  </si>
  <si>
    <t>Greece</t>
  </si>
  <si>
    <t>Growth Rates:</t>
  </si>
  <si>
    <t>Growth:</t>
  </si>
  <si>
    <t>HONG KONG</t>
  </si>
  <si>
    <t>HUNGARY</t>
  </si>
  <si>
    <t>Hong Kong</t>
  </si>
  <si>
    <t>How do I use it?</t>
  </si>
  <si>
    <t>Hungary</t>
  </si>
  <si>
    <t>IMPRESSIONS</t>
  </si>
  <si>
    <t>IMPRESSIONS AND REVENUE FORECAST</t>
  </si>
  <si>
    <t>INDIA</t>
  </si>
  <si>
    <t>INDONESIA</t>
  </si>
  <si>
    <t>INPUT CELLS</t>
  </si>
  <si>
    <t>IRAN</t>
  </si>
  <si>
    <t>IRELAND</t>
  </si>
  <si>
    <t>ISRAEL</t>
  </si>
  <si>
    <t>ITALY</t>
  </si>
  <si>
    <t>If No, calculator assumes it's a Standard Reseller</t>
  </si>
  <si>
    <t>If also selling below the fold content estimated CPM rate should be lower to reflect the inclusion of "Tier 2" inventory</t>
  </si>
  <si>
    <t>If yellow cell is left blank, average indirect desktop rate for market will be used</t>
  </si>
  <si>
    <t>If yellow cell is left blank, average indirect mobile  rate for market will be used</t>
  </si>
  <si>
    <t>India</t>
  </si>
  <si>
    <t>Indirect CPM desktop</t>
  </si>
  <si>
    <t>Indirect CPM mobile</t>
  </si>
  <si>
    <t>Indirect fill rate (rates filled in above will override this)</t>
  </si>
  <si>
    <t>Indirect fill rate desktop</t>
  </si>
  <si>
    <t>Indirect fill rate mobile</t>
  </si>
  <si>
    <t>Indirect:</t>
  </si>
  <si>
    <t>Indonesia</t>
  </si>
  <si>
    <t>Input desired Direct desktop CPM</t>
  </si>
  <si>
    <t>Input desired Direct mobile CPM</t>
  </si>
  <si>
    <t>Insert rows within this box to add countries to drop-down list</t>
  </si>
  <si>
    <t>Iran, Islamic Republic of</t>
  </si>
  <si>
    <t>Ireland</t>
  </si>
  <si>
    <t>Israel</t>
  </si>
  <si>
    <t>Italy</t>
  </si>
  <si>
    <t>JAPAN</t>
  </si>
  <si>
    <t>JORDAN</t>
  </si>
  <si>
    <t>Japan</t>
  </si>
  <si>
    <t>Jordan</t>
  </si>
  <si>
    <t>KEY RESULTS</t>
  </si>
  <si>
    <t>KEY VARIABLES</t>
  </si>
  <si>
    <t>KEY VARIABLES - DESKTOP</t>
  </si>
  <si>
    <t>KEY VARIABLES - MOBILE</t>
  </si>
  <si>
    <t>KUWAIT</t>
  </si>
  <si>
    <t>Korea</t>
  </si>
  <si>
    <t>Kuwait</t>
  </si>
  <si>
    <t>LEBANON</t>
  </si>
  <si>
    <t>LIBYA</t>
  </si>
  <si>
    <t>Language:</t>
  </si>
  <si>
    <t>Last Updated:</t>
  </si>
  <si>
    <t>Leaderboard, skin and top medium rectangle (the ad slots you do not have to scroll down to see)</t>
  </si>
  <si>
    <t>Lebanon</t>
  </si>
  <si>
    <t>Libya</t>
  </si>
  <si>
    <t>MALAYSIA</t>
  </si>
  <si>
    <t>MEXICO</t>
  </si>
  <si>
    <t>MOBILE</t>
  </si>
  <si>
    <t>MOBILE BREAKDOWN BY MONTH</t>
  </si>
  <si>
    <t>MONTH</t>
  </si>
  <si>
    <t>MOROCCO</t>
  </si>
  <si>
    <t>Malaysia</t>
  </si>
  <si>
    <t>Methodology</t>
  </si>
  <si>
    <t>Mexico</t>
  </si>
  <si>
    <t>Mobile:</t>
  </si>
  <si>
    <t>Mobile: 2-yr CAGR</t>
  </si>
  <si>
    <t>Mobile: YOY</t>
  </si>
  <si>
    <t>Month</t>
  </si>
  <si>
    <t>Month 1</t>
  </si>
  <si>
    <t>Month 10</t>
  </si>
  <si>
    <t>Month 11</t>
  </si>
  <si>
    <t>Month 12</t>
  </si>
  <si>
    <t>Month 2</t>
  </si>
  <si>
    <t>Month 3</t>
  </si>
  <si>
    <t>Month 4</t>
  </si>
  <si>
    <t>Month 5</t>
  </si>
  <si>
    <t>Month 6</t>
  </si>
  <si>
    <t>Month 7</t>
  </si>
  <si>
    <t>Month 8</t>
  </si>
  <si>
    <t>Month 9</t>
  </si>
  <si>
    <t>Monthly growth</t>
  </si>
  <si>
    <t>Morocco</t>
  </si>
  <si>
    <t>Most of the input cells are located in this tab, and this is also where your key results will show up.</t>
  </si>
  <si>
    <t>NET VALUE</t>
  </si>
  <si>
    <t>NETHERLANDS</t>
  </si>
  <si>
    <t>NONE SELECTED</t>
  </si>
  <si>
    <t>NORWAY</t>
  </si>
  <si>
    <t>Native defined as French</t>
  </si>
  <si>
    <t xml:space="preserve">Native defined as French </t>
  </si>
  <si>
    <t>Native language is defined as Russian</t>
  </si>
  <si>
    <t>Net revenues  ONE month</t>
  </si>
  <si>
    <t>Net revenues 12 months</t>
  </si>
  <si>
    <t>Net revenues ONE month</t>
  </si>
  <si>
    <t>Net revenues ONE month:</t>
  </si>
  <si>
    <t>Net revenues for next month (depending on growth rates, the revenues for each month will differ)</t>
  </si>
  <si>
    <t>Net revenues months 1-6</t>
  </si>
  <si>
    <t>Net revenues months 7-12</t>
  </si>
  <si>
    <t>Netherlands</t>
  </si>
  <si>
    <t>No</t>
  </si>
  <si>
    <t>Norway</t>
  </si>
  <si>
    <t>Number is the same as for regular resellers, as we are assuming programmatic resellers are willing to sell all ad slots on mobile.</t>
  </si>
  <si>
    <t>Number was found by taking the desktop "above the fold" ads per pageview, and subtracting one (assuming programmatic resellers do not sell skins)</t>
  </si>
  <si>
    <t>Number was found by taking the total number of ad impressions for mobile phone and dividing it by total PV proxies for mobile phone (320x50 leaderboards). Then taking the total number of ad impressions for tablet (both above and below the fold) and dividing it by the total PV proxy for tablet (leaderboards). Then weighing the number for mobile phone and tablet relative to their share of pageviews for mobile combined.</t>
  </si>
  <si>
    <t>Number was found by taking the total number of relevant ad impressions and dividing it by the DFP pageview proxy (leaderboard impressions). This means it is a conservative estimate of ad slots per pageview, as total impressions and leaderboard impressions are not undercounted in DFP to the same extent (below the fold impressions are undercounted to a larger extent than above the fold impressions).</t>
  </si>
  <si>
    <t>Numbers for only desktop computers</t>
  </si>
  <si>
    <t>OMAN</t>
  </si>
  <si>
    <t>Oman</t>
  </si>
  <si>
    <t>PERCENTAGE OF TRAFFIC TO ENGLISH LANGUAGE WIKIS</t>
  </si>
  <si>
    <t>PERCENTAGE OF TRAFFIC TO NATIVE LANGUAGE WIKIS</t>
  </si>
  <si>
    <t>PERU</t>
  </si>
  <si>
    <t>PHILIPPINES</t>
  </si>
  <si>
    <t>POLAND</t>
  </si>
  <si>
    <t>PORTUGAL</t>
  </si>
  <si>
    <t>Pageviews (most recent from QC/GA)</t>
  </si>
  <si>
    <t>Pageviews from Quantcast or Google Analytics should be filled in here. Desktop only includes desktop computer pageviews, while mobile includes both tablet and mobile phone</t>
  </si>
  <si>
    <t>Pageviews:</t>
  </si>
  <si>
    <t>Partner Commission %</t>
  </si>
  <si>
    <t>Partner commission and Wikia retain %:</t>
  </si>
  <si>
    <t>Partner target CPM and STR:</t>
  </si>
  <si>
    <t>Period 06/01/11-05/31/12 compared to the period 06/01/13-05/31/14 using normal compound annual growth formula</t>
  </si>
  <si>
    <t>Period 06/01/12-05/31/13 compared to the period 06/01/13-05/31/14</t>
  </si>
  <si>
    <t>Peru</t>
  </si>
  <si>
    <t>Philippines</t>
  </si>
  <si>
    <t>Poland</t>
  </si>
  <si>
    <t>Portugal</t>
  </si>
  <si>
    <t>Programmatic reseller?</t>
  </si>
  <si>
    <t>QATAR</t>
  </si>
  <si>
    <t>Qatar</t>
  </si>
  <si>
    <t>Quantcast growth rate (2-yr CAGR)</t>
  </si>
  <si>
    <t>Quantcast growth rate (YOY)</t>
  </si>
  <si>
    <t>ROMANIA</t>
  </si>
  <si>
    <t>RUSSIA</t>
  </si>
  <si>
    <t>Remnant/performance sales</t>
  </si>
  <si>
    <t>Rev at 100% STR</t>
  </si>
  <si>
    <t>Rev at Partner STR</t>
  </si>
  <si>
    <t>Revenues from direct</t>
  </si>
  <si>
    <t>Revenues from indirect</t>
  </si>
  <si>
    <t>Revenues will differ in 1H and 2H if traffic growth has been input in Region data tab</t>
  </si>
  <si>
    <t>Romania</t>
  </si>
  <si>
    <t>Russia</t>
  </si>
  <si>
    <t>SAUDI ARABIA</t>
  </si>
  <si>
    <t>SELECTED COUNTRY / REGION</t>
  </si>
  <si>
    <t>SINGAPORE</t>
  </si>
  <si>
    <t>SOUTH AFRICA</t>
  </si>
  <si>
    <t>SOUTH KOREA</t>
  </si>
  <si>
    <t>SPAIN</t>
  </si>
  <si>
    <t>STEP 1: CONTENT</t>
  </si>
  <si>
    <t>STEP 2: NATURE OF PARTNERSHIP</t>
  </si>
  <si>
    <t>STEP 3: PRICING</t>
  </si>
  <si>
    <t>STEP 4: FILL RATES</t>
  </si>
  <si>
    <t>SWEDEN</t>
  </si>
  <si>
    <t>SWITZERLAND</t>
  </si>
  <si>
    <t>SYRIA</t>
  </si>
  <si>
    <t>Saudi Arabia</t>
  </si>
  <si>
    <t>Sell only above the fold ads for desktop?</t>
  </si>
  <si>
    <t>Singapore</t>
  </si>
  <si>
    <t>Some partners may only be willing to sell above the fold content, meaning leaderboard, skin and top medium rectangle</t>
  </si>
  <si>
    <t>South Africa</t>
  </si>
  <si>
    <t>Spain</t>
  </si>
  <si>
    <t>Suggested growth rate</t>
  </si>
  <si>
    <t>Sweden</t>
  </si>
  <si>
    <t>Switzerland</t>
  </si>
  <si>
    <t>Syria</t>
  </si>
  <si>
    <t>TAIWAN</t>
  </si>
  <si>
    <t>THAILAND</t>
  </si>
  <si>
    <t>TOTAL CALCULATED REVENUE - MOBILE ONLY</t>
  </si>
  <si>
    <t>TOTAL DESKTOP AND MOBILE</t>
  </si>
  <si>
    <t>TUNISIA</t>
  </si>
  <si>
    <t>TURKEY</t>
  </si>
  <si>
    <t>Taiwan</t>
  </si>
  <si>
    <t>Terminology</t>
  </si>
  <si>
    <t>Thailand</t>
  </si>
  <si>
    <t>The Calculator:</t>
  </si>
  <si>
    <t>The Export Sheet:</t>
  </si>
  <si>
    <t>The Region Tabs:</t>
  </si>
  <si>
    <t>The average indirect CPM across devices based on adX numbers (best available rates for indirect sales). Average over the period from 06/07/13 - 06/27/14</t>
  </si>
  <si>
    <t>The percentage of total gross revenue that goes to Wikia</t>
  </si>
  <si>
    <t>There is advice next to several of the cells. You will spend most of your time in the calculator tab, using the export tab to export the values you need, and region tabs to dive deeper into each country</t>
  </si>
  <si>
    <t>These cells should be left unchanged, unless new data from Google Analytics indicates they should be updated</t>
  </si>
  <si>
    <t>These cells should be left unchanged, unless new data indicates they should be updated</t>
  </si>
  <si>
    <t>These input cells will need to be filled in here as well, and can be changed at any time</t>
  </si>
  <si>
    <t>This sheet will take the key values from the calculator, simplify the calculations and convert the values into a format that will make them easy to export. The values are only for direct sales</t>
  </si>
  <si>
    <t>This spreadsheet will give you forecasted inventory and revenue for about 60 different countries. It breaks data down on a monthly basis, stretching 12 months into the future.</t>
  </si>
  <si>
    <t>Thu Sep  4 12:39:08 2014</t>
  </si>
  <si>
    <t>To account for seasonalities in fill rates, leave these four cells empty and scroll down to enter fill rates by month manually in Monthly breakdowns below</t>
  </si>
  <si>
    <t>Total fill rate</t>
  </si>
  <si>
    <t>Total gross revenues</t>
  </si>
  <si>
    <t>Tunisia</t>
  </si>
  <si>
    <t>Turkey</t>
  </si>
  <si>
    <t>UKRAINE</t>
  </si>
  <si>
    <t>UNITED ARAB EMIRATES</t>
  </si>
  <si>
    <t>URUGUAY</t>
  </si>
  <si>
    <t>Ukraine</t>
  </si>
  <si>
    <t>United Arab Emirates</t>
  </si>
  <si>
    <t>Uruguay</t>
  </si>
  <si>
    <t xml:space="preserve">Using Google Analytics, looking at key variable 02, then comparing the pageviews from a geographic area going to a certain laguage to the total pageviews from the same geographic area. </t>
  </si>
  <si>
    <t>VENEZUELA</t>
  </si>
  <si>
    <t>VIETNAM</t>
  </si>
  <si>
    <t>Venezuela</t>
  </si>
  <si>
    <t>Vietnam</t>
  </si>
  <si>
    <t>We know that almost all pages have three ad slots above the fold, but some portal pages and other special pages do not. Also, some pages do not have ads at all (but only a very small part of the pageviews). Sampling 250 random pages on the 10 biggest wikis, all of the pages had 3 ad slots above the fold. We therefore made an approximation and ended up with a 2.9 ad slots per page number for above the fold.</t>
  </si>
  <si>
    <t>What does this spreadsheet tell me?</t>
  </si>
  <si>
    <t xml:space="preserve">When finding an adjustment for traffic from Google Anaytics and Quantcast, we looked at mobile phone numbers (since DFP numbers are only reliable for mobile phone impressions). Using leaderboard impressions from DFP as a proxy for pageviews (since LB show up on every page), DFP registered about 90% of the pageviews Google Analytics registered. We are therefore adjusting Google Analytics/Quantcast numbers down by 10% to be conservative. </t>
  </si>
  <si>
    <t xml:space="preserve">When you input fill rates, you can choose if you want a single fill rate for all 12 months or monthly fill rates (to account for seasonality). If you decide to go for monthly fill rates, make sure you leave the single 12-month rates empty (because 12-month rates will override monthly ones) </t>
  </si>
  <si>
    <t>Wikia Retain %</t>
  </si>
  <si>
    <t>Wikia retain %</t>
  </si>
  <si>
    <t>Wikia retain %:</t>
  </si>
  <si>
    <t>Wikia's retention after Partner commission</t>
  </si>
  <si>
    <t>Will partner sell English language content?</t>
  </si>
  <si>
    <t>Will partner sell native language content?</t>
  </si>
  <si>
    <t>YOY growth</t>
  </si>
  <si>
    <t>Yes</t>
  </si>
  <si>
    <t>Your suggested CPMs should be filled in here. If input cells are left blank, calculator will use the average rate for the market</t>
  </si>
  <si>
    <t>n/a</t>
  </si>
</sst>
</file>

<file path=xl/styles.xml><?xml version="1.0" encoding="utf-8"?>
<styleSheet xmlns="http://schemas.openxmlformats.org/spreadsheetml/2006/main">
  <numFmts count="6">
    <numFmt formatCode="_(&quot;$&quot;* #,##0.00_);_(&quot;$&quot;* \(#,##0.00\);_(&quot;$&quot;* &quot;-&quot;??_);_(@_)" numFmtId="165"/>
    <numFmt formatCode="_(* #,##0_);_(* \(#,##0\);_(* &quot;-&quot;??_);_(@_)" numFmtId="166"/>
    <numFmt formatCode="0.0%" numFmtId="167"/>
    <numFmt formatCode="_-&quot;£&quot;* #,##0.00_-;\-&quot;£&quot;* #,##0.00_-;_-&quot;£&quot;* &quot;-&quot;??_-;_-@_-" numFmtId="168"/>
    <numFmt formatCode="_([$$-409]* #,##0.00_);_([$$-409]* \(#,##0.00\);_([$$-409]* &quot;-&quot;??_);_(@_)" numFmtId="169"/>
    <numFmt formatCode="_-[$$-409]* #,##0.00_ ;_-[$$-409]* \-#,##0.00\ ;_-[$$-409]* &quot;-&quot;??_ ;_-@_ " numFmtId="170"/>
  </numFmts>
  <fonts count="46">
    <font>
      <sz val="11"/>
      <color theme="1"/>
      <name val="Calibri"/>
      <family val="2"/>
      <scheme val="minor"/>
    </font>
    <font>
      <sz val="11.0"/>
      <color theme="1"/>
      <name val="Helvetica Neue"/>
      <family val="2"/>
    </font>
    <font>
      <sz val="24.0"/>
      <color theme="1"/>
      <name val="Helvetica Neue"/>
      <family val="2"/>
      <b/>
    </font>
    <font>
      <sz val="10.0"/>
      <color theme="1"/>
      <name val="Helvetica Neue"/>
      <family val="2"/>
    </font>
    <font>
      <sz val="10.0"/>
      <color theme="1"/>
      <name val="Helvetica Neue"/>
      <family val="2"/>
      <b/>
    </font>
    <font>
      <sz val="11.0"/>
      <color theme="1"/>
      <name val="Helvetica Neue"/>
      <family val="2"/>
      <b/>
    </font>
    <font>
      <sz val="10.0"/>
      <color theme="1"/>
      <name val="Arial"/>
      <family val="2"/>
    </font>
    <font>
      <sz val="16.0"/>
      <color theme="1"/>
      <name val="Helvetica Neue"/>
      <family val="2"/>
      <b/>
    </font>
    <font>
      <sz val="20.0"/>
      <color theme="1"/>
      <name val="Helvetica Neue"/>
      <family val="2"/>
      <b/>
    </font>
    <font>
      <sz val="11.0"/>
      <color rgb="FF000000"/>
      <name val="Helvetica Neue"/>
      <family val="2"/>
    </font>
    <font>
      <sz val="16.0"/>
      <color rgb="FF000000"/>
      <name val="Helvetica Neue"/>
      <family val="2"/>
      <b/>
    </font>
    <font>
      <sz val="20.0"/>
      <color rgb="FF000000"/>
      <name val="Helvetica Neue"/>
      <family val="2"/>
      <b/>
    </font>
    <font>
      <sz val="11.0"/>
      <color rgb="FF000000"/>
      <name val="Helvetica Neue"/>
      <family val="2"/>
      <b/>
    </font>
    <font>
      <sz val="9.0"/>
      <color theme="1"/>
      <name val="Helvetica Neue"/>
      <family val="2"/>
      <i/>
    </font>
    <font>
      <sz val="11.0"/>
      <color theme="1"/>
      <name val="Arial"/>
      <family val="2"/>
      <b/>
    </font>
    <font>
      <sz val="11.0"/>
      <color rgb="FF000000"/>
      <name val="Arial"/>
      <family val="2"/>
      <b/>
    </font>
    <font>
      <sz val="10.0"/>
      <color rgb="FF000000"/>
      <name val="Helvetica Neue"/>
      <family val="2"/>
    </font>
    <font>
      <sz val="10.0"/>
      <color rgb="FF000000"/>
      <name val="Arial"/>
      <family val="2"/>
    </font>
    <font>
      <sz val="9.0"/>
      <color theme="1"/>
      <name val="Helvetica Neue"/>
      <family val="2"/>
    </font>
    <font>
      <sz val="9.0"/>
      <color rgb="FF000000"/>
      <name val="Helvetica Neue"/>
      <family val="2"/>
    </font>
    <font>
      <sz val="11.0"/>
      <color rgb="FF000000"/>
      <name val="Arial"/>
      <family val="2"/>
    </font>
    <font>
      <sz val="18.0"/>
      <color rgb="FF000000"/>
      <name val="Helvetica Neue"/>
      <family val="2"/>
      <b/>
    </font>
    <font>
      <sz val="11.0"/>
      <color theme="0"/>
      <name val="Helvetica Neue"/>
      <family val="2"/>
      <b/>
    </font>
    <font>
      <sz val="16.0"/>
      <color rgb="FF000000"/>
      <name val="Arial"/>
      <family val="2"/>
      <b/>
    </font>
    <font>
      <sz val="11.0"/>
      <color theme="0"/>
      <name val="Arial"/>
      <family val="2"/>
    </font>
    <font>
      <sz val="11.0"/>
      <color theme="0"/>
      <name val="Helvetica Neue"/>
      <family val="2"/>
    </font>
    <font>
      <sz val="11.0"/>
      <color theme="1"/>
      <name val="Arial"/>
      <family val="2"/>
    </font>
    <font>
      <sz val="12.0"/>
      <color rgb="FF000000"/>
      <name val="Helvetica Neue"/>
      <family val="2"/>
      <b/>
    </font>
    <font>
      <sz val="12.0"/>
      <color rgb="FF000000"/>
      <name val="Helvetica Neue"/>
      <family val="2"/>
    </font>
    <font>
      <sz val="24.0"/>
      <color theme="0"/>
      <name val="Helvetica Neue"/>
      <family val="2"/>
      <b/>
    </font>
    <font>
      <sz val="16.0"/>
      <color theme="0"/>
      <name val="Helvetica Neue"/>
      <family val="2"/>
      <b/>
    </font>
    <font>
      <sz val="10.0"/>
      <color rgb="FFFFFFFF"/>
      <name val="Helvetica Neue"/>
      <family val="2"/>
      <b/>
    </font>
    <font>
      <sz val="10.0"/>
      <color rgb="FFFFFFFF"/>
      <name val="Helvetica Neue"/>
      <family val="2"/>
    </font>
    <font>
      <sz val="12.0"/>
      <color rgb="FFFFFFFF"/>
      <name val="Helvetica Neue"/>
      <family val="2"/>
    </font>
    <font>
      <sz val="10.0"/>
      <color rgb="FF000000"/>
      <name val="Helvetica Neue"/>
      <family val="2"/>
      <b/>
    </font>
    <font>
      <sz val="10.0"/>
      <color rgb="FFF79646"/>
      <name val="Helvetica Neue"/>
      <family val="2"/>
      <b/>
    </font>
    <font>
      <sz val="10.0"/>
      <color rgb="FF404040"/>
      <name val="Helvetica Neue"/>
      <family val="2"/>
    </font>
    <font>
      <sz val="10.0"/>
      <color rgb="FF404040"/>
      <name val="Helvetica Neue"/>
      <family val="2"/>
      <b/>
    </font>
    <font>
      <sz val="10.0"/>
      <color rgb="FF595959"/>
      <name val="Helvetica Neue"/>
      <family val="2"/>
    </font>
    <font>
      <sz val="24.0"/>
      <color rgb="FF000000"/>
      <name val="Helvetica Neue"/>
      <family val="2"/>
      <b/>
    </font>
    <font>
      <sz val="18.0"/>
      <color theme="0"/>
      <name val="Helvetica Neue"/>
      <family val="2"/>
      <b/>
    </font>
    <font>
      <sz val="12.0"/>
      <color theme="0"/>
      <name val="Helvetica Neue"/>
      <family val="2"/>
    </font>
    <font>
      <sz val="12.0"/>
      <color theme="1"/>
      <name val="Helvetica Neue"/>
      <family val="2"/>
    </font>
    <font>
      <sz val="12.0"/>
      <color theme="1"/>
      <name val="Helvetica Neue"/>
      <family val="2"/>
      <b/>
    </font>
    <font>
      <sz val="10.0"/>
      <color rgb="FF404040"/>
      <name val="Helvetica Neue"/>
      <family val="2"/>
      <i/>
    </font>
    <font>
      <sz val="12.0"/>
      <color theme="0"/>
      <name val="Helvetica Neue"/>
      <family val="2"/>
      <b/>
    </font>
  </fonts>
  <fills count="19">
    <fill>
      <patternFill patternType="none"/>
    </fill>
    <fill>
      <patternFill patternType="gray125"/>
    </fill>
    <fill>
      <patternFill patternType="solid">
        <fgColor theme="0"/>
        <bgColor indexed="64"/>
      </patternFill>
    </fill>
    <fill>
      <patternFill patternType="solid">
        <fgColor theme="0" tint="-0.149937437055574"/>
        <bgColor indexed="64"/>
      </patternFill>
    </fill>
    <fill>
      <patternFill patternType="solid">
        <fgColor rgb="FFFFFFFF"/>
        <bgColor rgb="FF000000"/>
      </patternFill>
    </fill>
    <fill>
      <patternFill patternType="solid">
        <fgColor theme="1" tint="0.499984740745262"/>
        <bgColor indexed="64"/>
      </patternFill>
    </fill>
    <fill>
      <patternFill patternType="solid">
        <fgColor theme="0" tint="-0.149937437055574"/>
        <bgColor rgb="FF000000"/>
      </patternFill>
    </fill>
    <fill>
      <patternFill patternType="solid">
        <fgColor rgb="FF9AC636"/>
        <bgColor indexed="64"/>
      </patternFill>
    </fill>
    <fill>
      <patternFill patternType="solid">
        <fgColor rgb="FFFDC725"/>
        <bgColor indexed="64"/>
      </patternFill>
    </fill>
    <fill>
      <patternFill patternType="solid">
        <fgColor rgb="FFFDC725"/>
        <bgColor rgb="FF000000"/>
      </patternFill>
    </fill>
    <fill>
      <patternFill patternType="solid">
        <fgColor rgb="FFF36929"/>
        <bgColor indexed="64"/>
      </patternFill>
    </fill>
    <fill>
      <patternFill patternType="solid">
        <fgColor rgb="FF16B3FF"/>
        <bgColor indexed="64"/>
      </patternFill>
    </fill>
    <fill>
      <patternFill patternType="solid">
        <fgColor theme="1"/>
        <bgColor indexed="64"/>
      </patternFill>
    </fill>
    <fill>
      <patternFill patternType="solid">
        <fgColor rgb="FF000000"/>
        <bgColor rgb="FF000000"/>
      </patternFill>
    </fill>
    <fill>
      <patternFill patternType="solid">
        <fgColor rgb="FF16B3FF"/>
        <bgColor rgb="FF000000"/>
      </patternFill>
    </fill>
    <fill>
      <patternFill patternType="solid">
        <fgColor rgb="FF7EBA43"/>
        <bgColor rgb="FF000000"/>
      </patternFill>
    </fill>
    <fill>
      <patternFill patternType="solid">
        <fgColor rgb="FFFDC826"/>
        <bgColor rgb="FF000000"/>
      </patternFill>
    </fill>
    <fill>
      <patternFill patternType="solid">
        <fgColor rgb="FFFDC826"/>
        <bgColor indexed="64"/>
      </patternFill>
    </fill>
    <fill>
      <patternFill patternType="solid">
        <fgColor theme="1"/>
        <bgColor rgb="FF000000"/>
      </patternFill>
    </fill>
  </fills>
  <borders count="22">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rgb="FF000000"/>
      </right>
      <top style="medium">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auto="1"/>
      </bottom>
      <diagonal/>
    </border>
  </borders>
  <cellStyleXfs count="1">
    <xf borderId="0" fillId="0" fontId="0" numFmtId="0"/>
  </cellStyleXfs>
  <cellXfs count="297">
    <xf borderId="0" fillId="0" fontId="0" numFmtId="0" xfId="0"/>
    <xf applyFont="1" applyProtection="1" borderId="0" fillId="0" fontId="1" numFmtId="0" xfId="0">
      <protection hidden="1" locked="1"/>
    </xf>
    <xf applyFont="1" applyProtection="1" borderId="0" fillId="0" fontId="2" numFmtId="0" xfId="0">
      <protection hidden="1" locked="1"/>
    </xf>
    <xf applyFont="1" applyProtection="1" borderId="0" fillId="0" fontId="3" numFmtId="0" xfId="0">
      <protection hidden="1" locked="1"/>
    </xf>
    <xf applyAlignment="1" applyFont="1" applyProtection="1" borderId="0" fillId="0" fontId="4" numFmtId="0" xfId="0">
      <alignment horizontal="center"/>
      <protection hidden="1" locked="1"/>
    </xf>
    <xf applyAlignment="1" applyFont="1" applyProtection="1" borderId="0" fillId="0" fontId="5" numFmtId="0" xfId="0">
      <alignment horizontal="center"/>
      <protection hidden="1" locked="1"/>
    </xf>
    <xf applyFont="1" applyProtection="1" borderId="0" fillId="0" fontId="4" numFmtId="0" xfId="0">
      <protection hidden="1" locked="1"/>
    </xf>
    <xf applyAlignment="1" applyFont="1" applyProtection="1" borderId="0" fillId="0" fontId="3" numFmtId="0" xfId="0">
      <alignment horizontal="right"/>
      <protection hidden="1" locked="1"/>
    </xf>
    <xf applyFont="1" applyNumberFormat="1" applyProtection="1" borderId="0" fillId="0" fontId="5" numFmtId="165" xfId="0">
      <protection hidden="1" locked="1"/>
    </xf>
    <xf applyFont="1" applyNumberFormat="1" applyProtection="1" borderId="0" fillId="0" fontId="1" numFmtId="165" xfId="0">
      <protection hidden="1" locked="1"/>
    </xf>
    <xf applyFont="1" borderId="0" fillId="0" fontId="3" numFmtId="0" xfId="0"/>
    <xf applyFont="1" applyNumberFormat="1" applyProtection="1" borderId="0" fillId="0" fontId="3" numFmtId="43" xfId="0">
      <protection hidden="1" locked="1"/>
    </xf>
    <xf applyFont="1" applyNumberFormat="1" applyProtection="1" borderId="0" fillId="0" fontId="3" numFmtId="10" xfId="0">
      <protection hidden="1" locked="1"/>
    </xf>
    <xf applyFill="1" applyFont="1" applyProtection="1" borderId="0" fillId="2" fontId="6" numFmtId="0" xfId="0">
      <protection hidden="1" locked="1"/>
    </xf>
    <xf applyFont="1" borderId="0" fillId="0" fontId="1" numFmtId="0" xfId="0"/>
    <xf applyFont="1" borderId="0" fillId="0" fontId="2" numFmtId="0" xfId="0"/>
    <xf applyFont="1" borderId="0" fillId="0" fontId="7" numFmtId="0" xfId="0"/>
    <xf applyFont="1" borderId="0" fillId="0" fontId="8" numFmtId="0" xfId="0"/>
    <xf applyFont="1" borderId="0" fillId="0" fontId="5" numFmtId="0" xfId="0"/>
    <xf applyFont="1" borderId="0" fillId="0" fontId="9" numFmtId="0" xfId="0"/>
    <xf applyFont="1" applyNumberFormat="1" borderId="0" fillId="0" fontId="1" numFmtId="10" xfId="0"/>
    <xf applyFont="1" applyNumberFormat="1" borderId="0" fillId="0" fontId="1" numFmtId="166" xfId="0"/>
    <xf applyFont="1" applyNumberFormat="1" borderId="0" fillId="0" fontId="1" numFmtId="43" xfId="0"/>
    <xf applyFont="1" borderId="0" fillId="0" fontId="10" numFmtId="0" xfId="0"/>
    <xf applyFont="1" borderId="0" fillId="0" fontId="11" numFmtId="0" xfId="0"/>
    <xf applyFont="1" borderId="0" fillId="0" fontId="12" numFmtId="0" xfId="0"/>
    <xf applyFont="1" applyNumberFormat="1" borderId="0" fillId="0" fontId="9" numFmtId="10" xfId="0"/>
    <xf applyFont="1" applyNumberFormat="1" borderId="0" fillId="0" fontId="9" numFmtId="166" xfId="0"/>
    <xf applyFont="1" applyProtection="1" borderId="0" fillId="0" fontId="13" numFmtId="0" xfId="0">
      <protection hidden="1" locked="1"/>
    </xf>
    <xf applyFill="1" applyFont="1" applyProtection="1" borderId="0" fillId="2" fontId="14" numFmtId="0" xfId="0">
      <protection hidden="1" locked="1"/>
    </xf>
    <xf applyFill="1" applyFont="1" applyNumberFormat="1" borderId="0" fillId="3" fontId="3" numFmtId="166" xfId="0"/>
    <xf applyFill="1" applyFont="1" applyProtection="1" borderId="0" fillId="4" fontId="15" numFmtId="0" xfId="0">
      <protection hidden="1" locked="1"/>
    </xf>
    <xf applyFill="1" applyFont="1" applyProtection="1" borderId="0" fillId="5" fontId="3" numFmtId="0" xfId="0">
      <protection hidden="1" locked="1"/>
    </xf>
    <xf applyFill="1" applyFont="1" applyProtection="1" borderId="0" fillId="5" fontId="1" numFmtId="0" xfId="0">
      <protection hidden="1" locked="1"/>
    </xf>
    <xf applyBorder="1" applyFont="1" borderId="1" fillId="0" fontId="1" numFmtId="0" xfId="0"/>
    <xf applyBorder="1" applyFont="1" borderId="2" fillId="0" fontId="1" numFmtId="0" xfId="0"/>
    <xf applyBorder="1" applyFont="1" applyNumberFormat="1" borderId="3" fillId="0" fontId="1" numFmtId="10" xfId="0"/>
    <xf applyBorder="1" applyFont="1" applyNumberFormat="1" borderId="4" fillId="0" fontId="1" numFmtId="10" xfId="0"/>
    <xf applyBorder="1" applyFont="1" applyNumberFormat="1" borderId="5" fillId="0" fontId="1" numFmtId="10" xfId="0"/>
    <xf applyBorder="1" applyFont="1" applyNumberFormat="1" borderId="6" fillId="0" fontId="1" numFmtId="10" xfId="0"/>
    <xf applyFill="1" applyFont="1" applyNumberFormat="1" borderId="0" fillId="3" fontId="1" numFmtId="166" xfId="0"/>
    <xf applyBorder="1" applyFont="1" borderId="7" fillId="0" fontId="1" numFmtId="0" xfId="0"/>
    <xf applyBorder="1" applyFont="1" applyNumberFormat="1" borderId="8" fillId="0" fontId="1" numFmtId="10" xfId="0"/>
    <xf applyBorder="1" applyFont="1" borderId="1" fillId="0" fontId="9" numFmtId="0" xfId="0"/>
    <xf applyBorder="1" applyFont="1" borderId="2" fillId="0" fontId="9" numFmtId="0" xfId="0"/>
    <xf applyBorder="1" applyFont="1" applyNumberFormat="1" borderId="3" fillId="0" fontId="9" numFmtId="10" xfId="0"/>
    <xf applyBorder="1" applyFont="1" applyNumberFormat="1" borderId="4" fillId="0" fontId="9" numFmtId="10" xfId="0"/>
    <xf applyBorder="1" applyFont="1" borderId="7" fillId="0" fontId="9" numFmtId="0" xfId="0"/>
    <xf applyFill="1" applyFont="1" applyNumberFormat="1" borderId="0" fillId="6" fontId="9" numFmtId="166" xfId="0"/>
    <xf applyFont="1" borderId="0" fillId="0" fontId="4" numFmtId="0" xfId="0"/>
    <xf applyFont="1" borderId="0" fillId="0" fontId="16" numFmtId="0" xfId="0"/>
    <xf applyBorder="1" applyFont="1" borderId="1" fillId="0" fontId="3" numFmtId="0" xfId="0"/>
    <xf applyBorder="1" applyFont="1" borderId="2" fillId="0" fontId="3" numFmtId="0" xfId="0"/>
    <xf applyBorder="1" applyFont="1" applyNumberFormat="1" borderId="3" fillId="0" fontId="3" numFmtId="10" xfId="0"/>
    <xf applyBorder="1" applyFont="1" applyNumberFormat="1" borderId="4" fillId="0" fontId="3" numFmtId="10" xfId="0"/>
    <xf applyFont="1" applyNumberFormat="1" borderId="0" fillId="0" fontId="3" numFmtId="10" xfId="0"/>
    <xf applyBorder="1" applyFont="1" applyNumberFormat="1" borderId="5" fillId="0" fontId="3" numFmtId="10" xfId="0"/>
    <xf applyBorder="1" applyFont="1" applyNumberFormat="1" borderId="6" fillId="0" fontId="3" numFmtId="10" xfId="0"/>
    <xf applyFont="1" applyNumberFormat="1" borderId="0" fillId="0" fontId="3" numFmtId="166" xfId="0"/>
    <xf applyBorder="1" applyFont="1" borderId="7" fillId="0" fontId="3" numFmtId="0" xfId="0"/>
    <xf applyBorder="1" applyFont="1" applyNumberFormat="1" borderId="8" fillId="0" fontId="3" numFmtId="10" xfId="0"/>
    <xf applyBorder="1" applyFont="1" borderId="1" fillId="0" fontId="16" numFmtId="0" xfId="0"/>
    <xf applyBorder="1" applyFont="1" borderId="2" fillId="0" fontId="16" numFmtId="0" xfId="0"/>
    <xf applyBorder="1" applyFont="1" applyNumberFormat="1" borderId="3" fillId="0" fontId="16" numFmtId="10" xfId="0"/>
    <xf applyBorder="1" applyFont="1" applyNumberFormat="1" borderId="4" fillId="0" fontId="16" numFmtId="10" xfId="0"/>
    <xf applyFill="1" applyFont="1" applyProtection="1" borderId="0" fillId="2" fontId="17" numFmtId="0" xfId="0">
      <protection hidden="1" locked="1"/>
    </xf>
    <xf applyAlignment="1" applyFill="1" applyFont="1" applyProtection="1" borderId="0" fillId="7" fontId="3" numFmtId="0" xfId="0">
      <alignment horizontal="right"/>
      <protection hidden="1" locked="1"/>
    </xf>
    <xf applyFill="1" applyFont="1" applyNumberFormat="1" applyProtection="1" borderId="0" fillId="8" fontId="3" numFmtId="9" xfId="0">
      <protection hidden="1" locked="1"/>
    </xf>
    <xf applyFill="1" applyFont="1" applyNumberFormat="1" applyProtection="1" borderId="0" fillId="8" fontId="3" numFmtId="165" xfId="0">
      <protection hidden="1" locked="1"/>
    </xf>
    <xf applyFill="1" applyFont="1" applyNumberFormat="1" applyProtection="1" borderId="0" fillId="8" fontId="1" numFmtId="9" xfId="0">
      <protection hidden="1" locked="1"/>
    </xf>
    <xf applyFill="1" applyFont="1" applyNumberFormat="1" applyProtection="1" borderId="0" fillId="8" fontId="3" numFmtId="10" xfId="0">
      <protection hidden="1" locked="1"/>
    </xf>
    <xf applyFont="1" applyNumberFormat="1" borderId="0" fillId="0" fontId="3" numFmtId="165" xfId="0"/>
    <xf applyFill="1" applyFont="1" applyNumberFormat="1" borderId="0" fillId="3" fontId="3" numFmtId="165" xfId="0"/>
    <xf applyFill="1" applyFont="1" applyNumberFormat="1" borderId="0" fillId="3" fontId="3" numFmtId="10" xfId="0"/>
    <xf applyFill="1" applyFont="1" applyNumberFormat="1" borderId="0" fillId="3" fontId="3" numFmtId="43" xfId="0"/>
    <xf applyFill="1" applyFont="1" applyNumberFormat="1" applyProtection="1" borderId="0" fillId="3" fontId="3" numFmtId="166" xfId="0">
      <protection hidden="1" locked="1"/>
    </xf>
    <xf applyBorder="1" applyFont="1" borderId="9" fillId="0" fontId="1" numFmtId="0" xfId="0"/>
    <xf applyBorder="1" applyFont="1" borderId="10" fillId="0" fontId="1" numFmtId="0" xfId="0"/>
    <xf applyFont="1" borderId="0" fillId="0" fontId="18" numFmtId="0" xfId="0"/>
    <xf applyFont="1" applyNumberFormat="1" borderId="0" fillId="0" fontId="18" numFmtId="3" xfId="0"/>
    <xf applyFont="1" applyNumberFormat="1" borderId="0" fillId="0" fontId="18" numFmtId="166" xfId="0"/>
    <xf applyFont="1" applyNumberFormat="1" borderId="0" fillId="0" fontId="18" numFmtId="10" xfId="0"/>
    <xf applyFont="1" borderId="0" fillId="0" fontId="19" numFmtId="0" xfId="0"/>
    <xf applyBorder="1" applyFont="1" borderId="11" fillId="0" fontId="18" numFmtId="0" xfId="0"/>
    <xf applyBorder="1" applyFont="1" borderId="12" fillId="0" fontId="18" numFmtId="0" xfId="0"/>
    <xf applyBorder="1" applyFont="1" borderId="9" fillId="0" fontId="18" numFmtId="0" xfId="0"/>
    <xf applyBorder="1" applyFont="1" borderId="10" fillId="0" fontId="18" numFmtId="0" xfId="0"/>
    <xf applyBorder="1" applyFont="1" borderId="13" fillId="0" fontId="18" numFmtId="0" xfId="0"/>
    <xf applyBorder="1" applyFont="1" borderId="14" fillId="0" fontId="18" numFmtId="0" xfId="0"/>
    <xf applyBorder="1" applyFont="1" borderId="15" fillId="0" fontId="18" numFmtId="0" xfId="0"/>
    <xf applyBorder="1" applyFont="1" borderId="16" fillId="0" fontId="18" numFmtId="0" xfId="0"/>
    <xf applyBorder="1" applyFont="1" borderId="17" fillId="0" fontId="18" numFmtId="0" xfId="0"/>
    <xf applyAlignment="1" applyFont="1" applyProtection="1" borderId="0" fillId="0" fontId="5" numFmtId="0" xfId="0">
      <alignment horizontal="left"/>
      <protection hidden="1" locked="1"/>
    </xf>
    <xf applyFill="1" applyFont="1" applyProtection="1" borderId="0" fillId="2" fontId="1" numFmtId="0" xfId="0">
      <protection hidden="1" locked="1"/>
    </xf>
    <xf applyFill="1" applyFont="1" applyNumberFormat="1" applyProtection="1" borderId="0" fillId="2" fontId="13" numFmtId="9" xfId="0">
      <protection hidden="1" locked="1"/>
    </xf>
    <xf applyBorder="1" applyFill="1" applyFont="1" borderId="9" fillId="2" fontId="5" numFmtId="0" xfId="0"/>
    <xf applyBorder="1" applyFill="1" applyFont="1" applyNumberFormat="1" borderId="10" fillId="2" fontId="5" numFmtId="165" xfId="0"/>
    <xf applyBorder="1" applyFill="1" applyFont="1" borderId="10" fillId="2" fontId="5" numFmtId="0" xfId="0"/>
    <xf applyBorder="1" applyFont="1" borderId="9" fillId="0" fontId="20" numFmtId="0" xfId="0"/>
    <xf applyFont="1" applyNumberFormat="1" applyProtection="1" borderId="0" fillId="0" fontId="13" numFmtId="9" xfId="0">
      <protection hidden="1" locked="1"/>
    </xf>
    <xf applyFill="1" applyFont="1" applyNumberFormat="1" borderId="0" fillId="8" fontId="3" numFmtId="10" xfId="0"/>
    <xf applyFill="1" applyFont="1" applyNumberFormat="1" borderId="0" fillId="8" fontId="3" numFmtId="3" xfId="0"/>
    <xf applyFill="1" applyFont="1" applyNumberFormat="1" borderId="0" fillId="8" fontId="3" numFmtId="166" xfId="0"/>
    <xf applyFill="1" applyFont="1" applyNumberFormat="1" borderId="0" fillId="8" fontId="16" numFmtId="3" xfId="0"/>
    <xf applyFill="1" applyFont="1" applyNumberFormat="1" borderId="0" fillId="8" fontId="1" numFmtId="10" xfId="0"/>
    <xf applyFill="1" applyFont="1" applyNumberFormat="1" borderId="0" fillId="8" fontId="1" numFmtId="3" xfId="0"/>
    <xf applyFill="1" applyFont="1" applyNumberFormat="1" borderId="0" fillId="8" fontId="1" numFmtId="166" xfId="0"/>
    <xf applyFill="1" applyFont="1" applyNumberFormat="1" borderId="0" fillId="9" fontId="9" numFmtId="10" xfId="0"/>
    <xf applyFill="1" applyFont="1" applyNumberFormat="1" borderId="0" fillId="9" fontId="9" numFmtId="3" xfId="0"/>
    <xf applyFill="1" applyFont="1" applyNumberFormat="1" borderId="0" fillId="8" fontId="9" numFmtId="3" xfId="0"/>
    <xf applyFill="1" applyFont="1" applyNumberFormat="1" borderId="0" fillId="3" fontId="1" numFmtId="10" xfId="0"/>
    <xf applyFill="1" applyFont="1" applyNumberFormat="1" borderId="0" fillId="3" fontId="9" numFmtId="10" xfId="0"/>
    <xf applyFont="1" borderId="0" fillId="0" fontId="21" numFmtId="0" xfId="0"/>
    <xf applyFont="1" applyProtection="1" borderId="0" fillId="0" fontId="9" numFmtId="0" xfId="0">
      <protection hidden="1" locked="1"/>
    </xf>
    <xf applyAlignment="1" applyFont="1" applyProtection="1" borderId="0" fillId="0" fontId="3" numFmtId="0" xfId="0">
      <alignment wrapText="1"/>
      <protection hidden="1" locked="1"/>
    </xf>
    <xf applyFont="1" applyProtection="1" borderId="0" fillId="0" fontId="22" numFmtId="0" xfId="0">
      <protection hidden="1" locked="1"/>
    </xf>
    <xf applyFont="1" applyNumberFormat="1" applyProtection="1" borderId="0" fillId="0" fontId="22" numFmtId="166" xfId="0">
      <protection hidden="1" locked="1"/>
    </xf>
    <xf applyBorder="1" applyFont="1" applyProtection="1" borderId="11" fillId="0" fontId="23" numFmtId="0" xfId="0">
      <protection hidden="1" locked="1"/>
    </xf>
    <xf applyBorder="1" applyFont="1" applyProtection="1" borderId="18" fillId="0" fontId="23" numFmtId="0" xfId="0">
      <protection hidden="1" locked="1"/>
    </xf>
    <xf applyBorder="1" applyFill="1" applyFont="1" borderId="9" fillId="10" fontId="24" numFmtId="0" xfId="0"/>
    <xf applyBorder="1" applyFont="1" applyProtection="1" borderId="15" fillId="0" fontId="9" numFmtId="0" xfId="0">
      <protection hidden="1" locked="1"/>
    </xf>
    <xf applyBorder="1" applyFont="1" applyNumberFormat="1" applyProtection="1" borderId="16" fillId="0" fontId="9" numFmtId="166" xfId="0">
      <protection hidden="1" locked="1"/>
    </xf>
    <xf applyBorder="1" applyFont="1" borderId="15" fillId="0" fontId="12" numFmtId="0" xfId="0"/>
    <xf applyBorder="1" applyFont="1" applyNumberFormat="1" borderId="16" fillId="0" fontId="12" numFmtId="166" xfId="0"/>
    <xf applyBorder="1" applyFont="1" applyNumberFormat="1" applyProtection="1" borderId="12" fillId="0" fontId="16" numFmtId="43" xfId="0">
      <protection hidden="1" locked="1"/>
    </xf>
    <xf applyBorder="1" applyFont="1" borderId="11" fillId="0" fontId="23" numFmtId="0" xfId="0"/>
    <xf applyBorder="1" applyFont="1" borderId="12" fillId="0" fontId="23" numFmtId="0" xfId="0"/>
    <xf applyBorder="1" applyFill="1" applyFont="1" borderId="9" fillId="10" fontId="22" numFmtId="0" xfId="0"/>
    <xf applyBorder="1" applyFill="1" applyFont="1" applyNumberFormat="1" borderId="10" fillId="10" fontId="22" numFmtId="165" xfId="0"/>
    <xf applyBorder="1" applyFont="1" applyNumberFormat="1" borderId="10" fillId="0" fontId="1" numFmtId="165" xfId="0"/>
    <xf applyBorder="1" applyFill="1" applyFont="1" applyNumberFormat="1" borderId="10" fillId="10" fontId="25" numFmtId="165" xfId="0"/>
    <xf applyBorder="1" applyFont="1" applyNumberFormat="1" borderId="10" fillId="0" fontId="9" numFmtId="165" xfId="0"/>
    <xf applyFont="1" applyProtection="1" borderId="0" fillId="0" fontId="26" numFmtId="0" xfId="0">
      <protection hidden="1" locked="1"/>
    </xf>
    <xf applyBorder="1" applyFill="1" applyFont="1" applyProtection="1" borderId="13" fillId="11" fontId="1" numFmtId="0" xfId="0">
      <protection hidden="1" locked="1"/>
    </xf>
    <xf applyBorder="1" applyFill="1" applyFont="1" applyProtection="1" borderId="14" fillId="8" fontId="26" numFmtId="0" xfId="0">
      <protection hidden="1" locked="1"/>
    </xf>
    <xf applyBorder="1" applyFill="1" applyFont="1" applyProtection="1" borderId="14" fillId="7" fontId="26" numFmtId="0" xfId="0">
      <protection hidden="1" locked="1"/>
    </xf>
    <xf applyBorder="1" applyFont="1" applyProtection="1" borderId="14" fillId="0" fontId="1" numFmtId="0" xfId="0">
      <protection hidden="1" locked="1"/>
    </xf>
    <xf applyBorder="1" applyFill="1" applyFont="1" applyProtection="1" borderId="17" fillId="3" fontId="26" numFmtId="0" xfId="0">
      <protection hidden="1" locked="1"/>
    </xf>
    <xf applyBorder="1" applyFill="1" applyFont="1" applyProtection="1" borderId="14" fillId="10" fontId="24" numFmtId="0" xfId="0">
      <protection hidden="1" locked="1"/>
    </xf>
    <xf applyFont="1" borderId="0" fillId="0" fontId="27" numFmtId="0" xfId="0"/>
    <xf applyFont="1" borderId="0" fillId="0" fontId="28" numFmtId="0" xfId="0"/>
    <xf applyFill="1" applyFont="1" borderId="0" fillId="6" fontId="9" numFmtId="0" xfId="0"/>
    <xf applyFill="1" applyFont="1" applyNumberFormat="1" borderId="0" fillId="9" fontId="9" numFmtId="166" xfId="0"/>
    <xf applyFill="1" applyFont="1" borderId="0" fillId="12" fontId="1" numFmtId="0" xfId="0"/>
    <xf applyFill="1" applyFont="1" borderId="0" fillId="12" fontId="29" numFmtId="0" xfId="0"/>
    <xf applyFill="1" applyFont="1" borderId="0" fillId="12" fontId="30" numFmtId="0" xfId="0"/>
    <xf applyFill="1" applyFont="1" borderId="0" fillId="12" fontId="25" numFmtId="0" xfId="0"/>
    <xf applyFill="1" applyFont="1" borderId="0" fillId="4" fontId="28" numFmtId="0" xfId="0"/>
    <xf applyFill="1" applyFont="1" borderId="0" fillId="4" fontId="21" numFmtId="0" xfId="0"/>
    <xf applyAlignment="1" applyFill="1" applyFont="1" borderId="0" fillId="13" fontId="31" numFmtId="0" xfId="0">
      <alignment vertical="center"/>
    </xf>
    <xf applyAlignment="1" applyFill="1" applyFont="1" borderId="0" fillId="4" fontId="31" numFmtId="0" xfId="0">
      <alignment vertical="center"/>
    </xf>
    <xf applyFill="1" applyFont="1" borderId="0" fillId="4" fontId="32" numFmtId="0" xfId="0"/>
    <xf applyFill="1" applyFont="1" borderId="0" fillId="4" fontId="33" numFmtId="0" xfId="0"/>
    <xf applyFill="1" applyFont="1" borderId="0" fillId="4" fontId="27" numFmtId="0" xfId="0"/>
    <xf applyAlignment="1" applyFill="1" applyFont="1" borderId="0" fillId="4" fontId="34" numFmtId="0" xfId="0">
      <alignment horizontal="left" vertical="center" wrapText="1"/>
    </xf>
    <xf applyAlignment="1" applyFill="1" applyFont="1" applyNumberFormat="1" borderId="0" fillId="14" fontId="34" numFmtId="9" xfId="0">
      <alignment horizontal="center" vertical="center" wrapText="1"/>
    </xf>
    <xf applyAlignment="1" applyFill="1" applyFont="1" borderId="0" fillId="14" fontId="34" numFmtId="0" xfId="0">
      <alignment horizontal="center" vertical="center" wrapText="1"/>
    </xf>
    <xf applyAlignment="1" applyFill="1" applyFont="1" borderId="0" fillId="15" fontId="34" numFmtId="0" xfId="0">
      <alignment horizontal="center" vertical="center" wrapText="1"/>
    </xf>
    <xf applyFill="1" applyFont="1" borderId="0" fillId="4" fontId="34" numFmtId="0" xfId="0"/>
    <xf applyAlignment="1" applyFill="1" applyFont="1" borderId="0" fillId="4" fontId="35" numFmtId="0" xfId="0">
      <alignment horizontal="center"/>
    </xf>
    <xf applyAlignment="1" applyFill="1" applyFont="1" applyNumberFormat="1" borderId="0" fillId="4" fontId="35" numFmtId="166" xfId="0">
      <alignment horizontal="center"/>
    </xf>
    <xf applyAlignment="1" applyFill="1" applyFont="1" borderId="0" fillId="4" fontId="36" numFmtId="0" xfId="0">
      <alignment horizontal="center"/>
    </xf>
    <xf applyAlignment="1" applyFont="1" applyNumberFormat="1" borderId="0" fillId="0" fontId="37" numFmtId="10" xfId="0">
      <alignment horizontal="center"/>
    </xf>
    <xf applyAlignment="1" applyFill="1" applyFont="1" applyNumberFormat="1" borderId="0" fillId="4" fontId="36" numFmtId="10" xfId="0">
      <alignment horizontal="center"/>
    </xf>
    <xf applyFill="1" applyFont="1" applyNumberFormat="1" borderId="0" fillId="4" fontId="16" numFmtId="167" xfId="0"/>
    <xf applyAlignment="1" applyFill="1" applyFont="1" applyNumberFormat="1" borderId="0" fillId="4" fontId="37" numFmtId="168" xfId="0">
      <alignment horizontal="center" wrapText="1"/>
    </xf>
    <xf applyAlignment="1" applyFill="1" applyFont="1" applyNumberFormat="1" borderId="0" fillId="4" fontId="37" numFmtId="10" xfId="0">
      <alignment horizontal="center"/>
    </xf>
    <xf applyFill="1" applyFont="1" borderId="0" fillId="4" fontId="16" numFmtId="0" xfId="0"/>
    <xf applyAlignment="1" applyFill="1" applyFont="1" applyNumberFormat="1" borderId="0" fillId="4" fontId="36" numFmtId="168" xfId="0">
      <alignment horizontal="center" wrapText="1"/>
    </xf>
    <xf applyAlignment="1" applyFill="1" applyFont="1" applyNumberFormat="1" borderId="0" fillId="4" fontId="38" numFmtId="165" xfId="0">
      <alignment vertical="center" wrapText="1"/>
    </xf>
    <xf applyAlignment="1" applyFill="1" applyFont="1" borderId="0" fillId="4" fontId="36" numFmtId="0" xfId="0">
      <alignment vertical="center" wrapText="1"/>
    </xf>
    <xf applyAlignment="1" applyFill="1" applyFont="1" applyNumberFormat="1" borderId="0" fillId="4" fontId="37" numFmtId="10" xfId="0">
      <alignment vertical="center" wrapText="1"/>
    </xf>
    <xf applyAlignment="1" applyFill="1" applyFont="1" applyNumberFormat="1" borderId="0" fillId="4" fontId="37" numFmtId="9" xfId="0">
      <alignment vertical="center" wrapText="1"/>
    </xf>
    <xf applyAlignment="1" applyFill="1" applyFont="1" applyNumberFormat="1" borderId="0" fillId="4" fontId="34" numFmtId="168" xfId="0">
      <alignment vertical="center" wrapText="1"/>
    </xf>
    <xf applyAlignment="1" applyFill="1" applyFont="1" borderId="0" fillId="4" fontId="16" numFmtId="0" xfId="0">
      <alignment horizontal="center"/>
    </xf>
    <xf applyAlignment="1" applyBorder="1" applyFill="1" applyFont="1" borderId="8" fillId="4" fontId="34" numFmtId="0" xfId="0">
      <alignment vertical="center"/>
    </xf>
    <xf applyBorder="1" applyFill="1" applyFont="1" applyNumberFormat="1" borderId="8" fillId="4" fontId="34" numFmtId="3" xfId="0"/>
    <xf applyAlignment="1" applyBorder="1" applyFont="1" borderId="19" fillId="0" fontId="38" numFmtId="0" xfId="0">
      <alignment vertical="center" wrapText="1"/>
    </xf>
    <xf applyAlignment="1" applyBorder="1" applyFont="1" applyNumberFormat="1" borderId="19" fillId="0" fontId="38" numFmtId="3" xfId="0">
      <alignment vertical="center" wrapText="1"/>
    </xf>
    <xf applyAlignment="1" applyBorder="1" applyFont="1" applyNumberFormat="1" borderId="19" fillId="0" fontId="16" numFmtId="169" xfId="0">
      <alignment horizontal="right" wrapText="1"/>
    </xf>
    <xf applyAlignment="1" applyBorder="1" applyFont="1" applyNumberFormat="1" borderId="19" fillId="0" fontId="16" numFmtId="169" xfId="0">
      <alignment vertical="center" wrapText="1"/>
    </xf>
    <xf applyAlignment="1" applyBorder="1" applyFont="1" applyNumberFormat="1" borderId="19" fillId="0" fontId="16" numFmtId="165" xfId="0">
      <alignment vertical="center" wrapText="1"/>
    </xf>
    <xf applyAlignment="1" applyBorder="1" applyFont="1" applyNumberFormat="1" borderId="19" fillId="0" fontId="38" numFmtId="169" xfId="0">
      <alignment horizontal="center" vertical="center" wrapText="1"/>
    </xf>
    <xf applyAlignment="1" applyFont="1" applyNumberFormat="1" borderId="0" fillId="0" fontId="34" numFmtId="10" xfId="0">
      <alignment horizontal="center" wrapText="1"/>
    </xf>
    <xf applyBorder="1" applyFill="1" applyFont="1" applyNumberFormat="1" borderId="8" fillId="4" fontId="34" numFmtId="165" xfId="0"/>
    <xf applyBorder="1" applyFill="1" applyFont="1" applyNumberFormat="1" borderId="8" fillId="4" fontId="34" numFmtId="169" xfId="0"/>
    <xf applyAlignment="1" applyFont="1" borderId="0" fillId="0" fontId="28" numFmtId="0" xfId="0">
      <alignment wrapText="1"/>
    </xf>
    <xf applyAlignment="1" applyFill="1" applyFont="1" applyProtection="1" borderId="0" fillId="11" fontId="39" numFmtId="0" xfId="0">
      <alignment horizontal="center" wrapText="1"/>
      <protection hidden="1" locked="1"/>
    </xf>
    <xf applyFont="1" applyProtection="1" borderId="0" fillId="0" fontId="24" numFmtId="0" xfId="0">
      <protection hidden="1" locked="1"/>
    </xf>
    <xf applyAlignment="1" applyFill="1" applyFont="1" applyProtection="1" borderId="0" fillId="11" fontId="1" numFmtId="0" xfId="0">
      <alignment horizontal="center" vertical="center"/>
      <protection hidden="1" locked="1"/>
    </xf>
    <xf applyAlignment="1" applyFill="1" applyFont="1" applyProtection="1" borderId="0" fillId="8" fontId="26" numFmtId="0" xfId="0">
      <alignment horizontal="center" vertical="center"/>
      <protection hidden="1" locked="1"/>
    </xf>
    <xf applyAlignment="1" applyFill="1" applyFont="1" applyProtection="1" borderId="0" fillId="7" fontId="26" numFmtId="0" xfId="0">
      <alignment horizontal="center" vertical="center"/>
      <protection hidden="1" locked="1"/>
    </xf>
    <xf applyAlignment="1" applyFont="1" applyProtection="1" borderId="0" fillId="0" fontId="1" numFmtId="0" xfId="0">
      <alignment horizontal="center" vertical="center"/>
      <protection hidden="1" locked="1"/>
    </xf>
    <xf applyAlignment="1" applyFill="1" applyFont="1" applyProtection="1" borderId="0" fillId="10" fontId="24" numFmtId="0" xfId="0">
      <alignment horizontal="center" vertical="center"/>
      <protection hidden="1" locked="1"/>
    </xf>
    <xf applyAlignment="1" applyFill="1" applyFont="1" applyProtection="1" borderId="0" fillId="3" fontId="26" numFmtId="0" xfId="0">
      <alignment horizontal="center" vertical="center"/>
      <protection hidden="1" locked="1"/>
    </xf>
    <xf applyFill="1" applyFont="1" borderId="0" fillId="12" fontId="40" numFmtId="0" xfId="0"/>
    <xf applyFill="1" applyFont="1" borderId="0" fillId="12" fontId="41" numFmtId="0" xfId="0"/>
    <xf applyFill="1" applyFont="1" borderId="0" fillId="3" fontId="1" numFmtId="0" xfId="0"/>
    <xf applyFill="1" applyFont="1" borderId="0" fillId="3" fontId="9" numFmtId="0" xfId="0"/>
    <xf applyFont="1" borderId="0" fillId="0" fontId="40" numFmtId="0" xfId="0"/>
    <xf applyFont="1" borderId="0" fillId="0" fontId="25" numFmtId="0" xfId="0"/>
    <xf applyAlignment="1" applyFill="1" applyFont="1" applyNumberFormat="1" borderId="0" fillId="16" fontId="34" numFmtId="10" xfId="0">
      <alignment horizontal="center" wrapText="1"/>
    </xf>
    <xf applyFill="1" applyFont="1" borderId="0" fillId="16" fontId="28" numFmtId="0" xfId="0"/>
    <xf applyAlignment="1" applyFill="1" applyFont="1" applyNumberFormat="1" borderId="0" fillId="17" fontId="37" numFmtId="10" xfId="0">
      <alignment horizontal="center"/>
    </xf>
    <xf applyAlignment="1" applyFill="1" applyFont="1" applyNumberFormat="1" borderId="0" fillId="16" fontId="34" numFmtId="168" xfId="0">
      <alignment horizontal="center" wrapText="1"/>
    </xf>
    <xf applyAlignment="1" applyFill="1" applyFont="1" applyNumberFormat="1" borderId="0" fillId="17" fontId="37" numFmtId="170" xfId="0">
      <alignment horizontal="center" wrapText="1"/>
    </xf>
    <xf applyAlignment="1" applyFill="1" applyFont="1" applyNumberFormat="1" borderId="0" fillId="17" fontId="37" numFmtId="10" xfId="0">
      <alignment horizontal="center" wrapText="1"/>
    </xf>
    <xf applyAlignment="1" applyFont="1" borderId="0" fillId="0" fontId="28" numFmtId="0" xfId="0">
      <alignment horizontal="right"/>
    </xf>
    <xf applyAlignment="1" applyFont="1" borderId="0" fillId="0" fontId="27" numFmtId="0" xfId="0">
      <alignment horizontal="right"/>
    </xf>
    <xf applyAlignment="1" applyFont="1" borderId="0" fillId="0" fontId="42" numFmtId="0" xfId="0">
      <alignment horizontal="right"/>
    </xf>
    <xf applyAlignment="1" applyFont="1" borderId="0" fillId="0" fontId="28" numFmtId="0" xfId="0">
      <alignment horizontal="right" vertical="top"/>
    </xf>
    <xf applyAlignment="1" applyFont="1" borderId="0" fillId="0" fontId="27" numFmtId="0" xfId="0">
      <alignment horizontal="right" vertical="top"/>
    </xf>
    <xf applyAlignment="1" applyBorder="1" applyFont="1" borderId="2" fillId="0" fontId="28" numFmtId="0" xfId="0">
      <alignment wrapText="1"/>
    </xf>
    <xf applyAlignment="1" applyBorder="1" applyFont="1" borderId="4" fillId="0" fontId="28" numFmtId="0" xfId="0">
      <alignment wrapText="1"/>
    </xf>
    <xf applyBorder="1" applyFont="1" borderId="4" fillId="0" fontId="28" numFmtId="0" xfId="0"/>
    <xf applyAlignment="1" applyBorder="1" applyFont="1" borderId="6" fillId="0" fontId="28" numFmtId="0" xfId="0">
      <alignment wrapText="1"/>
    </xf>
    <xf applyBorder="1" applyFont="1" borderId="2" fillId="0" fontId="28" numFmtId="0" xfId="0"/>
    <xf applyAlignment="1" applyBorder="1" applyFont="1" borderId="4" fillId="0" fontId="28" numFmtId="0" xfId="0">
      <alignment vertical="top"/>
    </xf>
    <xf applyAlignment="1" applyFont="1" applyProtection="1" borderId="0" fillId="0" fontId="28" numFmtId="0" xfId="0">
      <alignment horizontal="right" wrapText="1"/>
      <protection hidden="1" locked="1"/>
    </xf>
    <xf applyAlignment="1" applyFont="1" borderId="0" fillId="0" fontId="28" numFmtId="0" xfId="0">
      <alignment vertical="top"/>
    </xf>
    <xf applyAlignment="1" applyFont="1" borderId="0" fillId="0" fontId="1" numFmtId="0" xfId="0">
      <alignment horizontal="right"/>
    </xf>
    <xf applyAlignment="1" applyBorder="1" applyFont="1" borderId="4" fillId="0" fontId="28" numFmtId="0" xfId="0">
      <alignment vertical="top" wrapText="1"/>
    </xf>
    <xf applyAlignment="1" applyBorder="1" applyFont="1" applyProtection="1" borderId="3" fillId="0" fontId="28" numFmtId="0" xfId="0">
      <alignment horizontal="right" vertical="top" wrapText="1"/>
      <protection hidden="1" locked="1"/>
    </xf>
    <xf applyAlignment="1" applyBorder="1" applyFont="1" applyProtection="1" borderId="3" fillId="0" fontId="28" numFmtId="0" xfId="0">
      <alignment horizontal="left" vertical="top" wrapText="1"/>
      <protection hidden="1" locked="1"/>
    </xf>
    <xf applyAlignment="1" applyBorder="1" applyFont="1" applyProtection="1" borderId="5" fillId="0" fontId="28" numFmtId="0" xfId="0">
      <alignment horizontal="left" vertical="top" wrapText="1"/>
      <protection hidden="1" locked="1"/>
    </xf>
    <xf applyAlignment="1" applyBorder="1" applyFont="1" borderId="7" fillId="0" fontId="27" numFmtId="0" xfId="0">
      <alignment horizontal="right"/>
    </xf>
    <xf applyAlignment="1" applyBorder="1" applyFont="1" borderId="8" fillId="0" fontId="28" numFmtId="0" xfId="0">
      <alignment horizontal="right" vertical="top"/>
    </xf>
    <xf applyAlignment="1" applyBorder="1" applyFont="1" borderId="7" fillId="0" fontId="27" numFmtId="0" xfId="0">
      <alignment horizontal="right" vertical="top"/>
    </xf>
    <xf applyAlignment="1" applyFont="1" borderId="0" fillId="0" fontId="28" numFmtId="0" xfId="0">
      <alignment horizontal="right" wrapText="1"/>
    </xf>
    <xf applyAlignment="1" applyBorder="1" applyFont="1" borderId="8" fillId="0" fontId="28" numFmtId="0" xfId="0">
      <alignment horizontal="right"/>
    </xf>
    <xf applyAlignment="1" applyFont="1" borderId="0" fillId="0" fontId="42" numFmtId="0" xfId="0">
      <alignment horizontal="right" wrapText="1"/>
    </xf>
    <xf applyAlignment="1" applyFont="1" applyProtection="1" borderId="0" fillId="0" fontId="28" numFmtId="0" xfId="0">
      <alignment horizontal="left" vertical="top" wrapText="1"/>
      <protection hidden="1" locked="1"/>
    </xf>
    <xf applyAlignment="1" applyFont="1" applyProtection="1" borderId="0" fillId="0" fontId="28" numFmtId="0" xfId="0">
      <alignment horizontal="right" vertical="top" wrapText="1"/>
      <protection hidden="1" locked="1"/>
    </xf>
    <xf applyAlignment="1" applyBorder="1" applyFont="1" applyProtection="1" borderId="8" fillId="0" fontId="28" numFmtId="0" xfId="0">
      <alignment horizontal="left" vertical="top" wrapText="1"/>
      <protection hidden="1" locked="1"/>
    </xf>
    <xf applyAlignment="1" applyBorder="1" applyFont="1" borderId="1" fillId="0" fontId="27" numFmtId="0" xfId="0">
      <alignment horizontal="left"/>
    </xf>
    <xf applyAlignment="1" applyFont="1" borderId="0" fillId="0" fontId="42" numFmtId="0" xfId="0">
      <alignment horizontal="left"/>
    </xf>
    <xf applyAlignment="1" applyFont="1" borderId="0" fillId="0" fontId="1" numFmtId="0" xfId="0">
      <alignment horizontal="left"/>
    </xf>
    <xf applyAlignment="1" applyFont="1" borderId="0" fillId="0" fontId="28" numFmtId="0" xfId="0">
      <alignment horizontal="left"/>
    </xf>
    <xf applyAlignment="1" applyFont="1" applyProtection="1" borderId="0" fillId="0" fontId="28" numFmtId="0" xfId="0">
      <alignment horizontal="left" wrapText="1"/>
      <protection hidden="1" locked="1"/>
    </xf>
    <xf applyAlignment="1" applyBorder="1" applyFont="1" borderId="3" fillId="0" fontId="27" numFmtId="0" xfId="0">
      <alignment horizontal="left"/>
    </xf>
    <xf applyAlignment="1" applyBorder="1" applyFont="1" borderId="3" fillId="0" fontId="28" numFmtId="0" xfId="0">
      <alignment horizontal="left" vertical="top"/>
    </xf>
    <xf applyAlignment="1" applyBorder="1" applyFont="1" borderId="5" fillId="0" fontId="28" numFmtId="0" xfId="0">
      <alignment horizontal="left" vertical="top"/>
    </xf>
    <xf applyAlignment="1" applyBorder="1" applyFont="1" borderId="1" fillId="0" fontId="27" numFmtId="0" xfId="0">
      <alignment horizontal="left" vertical="top"/>
    </xf>
    <xf applyAlignment="1" applyBorder="1" applyFont="1" borderId="3" fillId="0" fontId="28" numFmtId="0" xfId="0">
      <alignment horizontal="left" wrapText="1"/>
    </xf>
    <xf applyAlignment="1" applyBorder="1" applyFont="1" borderId="5" fillId="0" fontId="28" numFmtId="0" xfId="0">
      <alignment horizontal="left"/>
    </xf>
    <xf applyAlignment="1" applyBorder="1" applyFont="1" borderId="3" fillId="0" fontId="42" numFmtId="0" xfId="0">
      <alignment horizontal="left" wrapText="1"/>
    </xf>
    <xf applyAlignment="1" applyBorder="1" applyFont="1" borderId="3" fillId="0" fontId="28" numFmtId="0" xfId="0">
      <alignment horizontal="left"/>
    </xf>
    <xf applyAlignment="1" applyBorder="1" applyFont="1" borderId="2" fillId="0" fontId="28" numFmtId="0" xfId="0">
      <alignment vertical="top"/>
    </xf>
    <xf applyAlignment="1" applyBorder="1" applyFont="1" borderId="6" fillId="0" fontId="28" numFmtId="0" xfId="0">
      <alignment vertical="top" wrapText="1"/>
    </xf>
    <xf applyAlignment="1" applyFont="1" borderId="0" fillId="0" fontId="28" numFmtId="0" xfId="0">
      <alignment vertical="top" wrapText="1"/>
    </xf>
    <xf applyAlignment="1" applyBorder="1" applyFont="1" borderId="2" fillId="0" fontId="28" numFmtId="0" xfId="0">
      <alignment vertical="top" wrapText="1"/>
    </xf>
    <xf applyAlignment="1" applyBorder="1" applyFont="1" borderId="3" fillId="0" fontId="42" numFmtId="0" xfId="0">
      <alignment horizontal="left"/>
    </xf>
    <xf applyBorder="1" applyFont="1" borderId="4" fillId="0" fontId="42" numFmtId="0" xfId="0"/>
    <xf applyAlignment="1" applyBorder="1" applyFont="1" borderId="5" fillId="0" fontId="42" numFmtId="0" xfId="0">
      <alignment horizontal="left"/>
    </xf>
    <xf applyAlignment="1" applyBorder="1" applyFont="1" borderId="8" fillId="0" fontId="42" numFmtId="0" xfId="0">
      <alignment horizontal="right"/>
    </xf>
    <xf applyAlignment="1" applyBorder="1" applyFont="1" borderId="4" fillId="0" fontId="42" numFmtId="0" xfId="0">
      <alignment wrapText="1"/>
    </xf>
    <xf applyAlignment="1" applyBorder="1" applyFont="1" borderId="6" fillId="0" fontId="42" numFmtId="0" xfId="0">
      <alignment wrapText="1"/>
    </xf>
    <xf applyAlignment="1" applyBorder="1" applyFont="1" borderId="1" fillId="0" fontId="43" numFmtId="0" xfId="0">
      <alignment horizontal="left"/>
    </xf>
    <xf applyAlignment="1" applyBorder="1" applyFont="1" borderId="7" fillId="0" fontId="43" numFmtId="0" xfId="0">
      <alignment horizontal="right"/>
    </xf>
    <xf applyAlignment="1" applyBorder="1" applyFont="1" borderId="3" fillId="0" fontId="27" numFmtId="0" xfId="0">
      <alignment horizontal="left" vertical="top"/>
    </xf>
    <xf applyAlignment="1" applyBorder="1" applyFont="1" borderId="5" fillId="0" fontId="28" numFmtId="0" xfId="0">
      <alignment horizontal="left" vertical="top" wrapText="1"/>
    </xf>
    <xf applyAlignment="1" applyBorder="1" applyFont="1" borderId="8" fillId="0" fontId="28" numFmtId="0" xfId="0">
      <alignment horizontal="right" vertical="top" wrapText="1"/>
    </xf>
    <xf applyFill="1" applyFont="1" borderId="0" fillId="3" fontId="3" numFmtId="0" xfId="0"/>
    <xf applyFill="1" applyFont="1" borderId="0" fillId="3" fontId="16" numFmtId="0" xfId="0"/>
    <xf applyFill="1" applyFont="1" applyNumberFormat="1" borderId="0" fillId="6" fontId="9" numFmtId="10" xfId="0"/>
    <xf applyAlignment="1" applyBorder="1" applyFont="1" applyProtection="1" borderId="8" fillId="0" fontId="3" numFmtId="0" xfId="0">
      <alignment wrapText="1"/>
      <protection hidden="1" locked="1"/>
    </xf>
    <xf applyAlignment="1" applyBorder="1" applyFont="1" applyProtection="1" borderId="20" fillId="0" fontId="3" numFmtId="0" xfId="0">
      <alignment wrapText="1"/>
      <protection hidden="1" locked="1"/>
    </xf>
    <xf applyAlignment="1" applyBorder="1" applyFill="1" applyFont="1" applyProtection="1" borderId="8" fillId="7" fontId="3" numFmtId="0" xfId="0">
      <alignment horizontal="right"/>
      <protection hidden="1" locked="1"/>
    </xf>
    <xf applyBorder="1" applyFill="1" applyFont="1" applyNumberFormat="1" borderId="20" fillId="3" fontId="3" numFmtId="10" xfId="0"/>
    <xf applyAlignment="1" applyBorder="1" applyFill="1" applyFont="1" applyProtection="1" borderId="20" fillId="7" fontId="3" numFmtId="0" xfId="0">
      <alignment horizontal="right"/>
      <protection hidden="1" locked="1"/>
    </xf>
    <xf applyBorder="1" applyFont="1" applyProtection="1" borderId="8" fillId="0" fontId="3" numFmtId="0" xfId="0">
      <protection hidden="1" locked="1"/>
    </xf>
    <xf applyBorder="1" applyFill="1" applyFont="1" applyNumberFormat="1" applyProtection="1" borderId="8" fillId="8" fontId="3" numFmtId="165" xfId="0">
      <protection hidden="1" locked="1"/>
    </xf>
    <xf applyBorder="1" applyFont="1" applyProtection="1" borderId="20" fillId="0" fontId="3" numFmtId="0" xfId="0">
      <protection hidden="1" locked="1"/>
    </xf>
    <xf applyBorder="1" applyFill="1" applyFont="1" applyNumberFormat="1" applyProtection="1" borderId="20" fillId="8" fontId="3" numFmtId="165" xfId="0">
      <protection hidden="1" locked="1"/>
    </xf>
    <xf applyBorder="1" applyFill="1" applyFont="1" applyNumberFormat="1" applyProtection="1" borderId="8" fillId="8" fontId="1" numFmtId="9" xfId="0">
      <protection hidden="1" locked="1"/>
    </xf>
    <xf applyBorder="1" applyFill="1" applyFont="1" applyNumberFormat="1" applyProtection="1" borderId="20" fillId="8" fontId="1" numFmtId="9" xfId="0">
      <protection hidden="1" locked="1"/>
    </xf>
    <xf applyAlignment="1" applyBorder="1" applyFont="1" applyProtection="1" borderId="9" fillId="0" fontId="13" numFmtId="0" xfId="0">
      <alignment horizontal="left" vertical="center" wrapText="1"/>
      <protection hidden="1" locked="1"/>
    </xf>
    <xf applyAlignment="1" applyFont="1" applyProtection="1" borderId="0" fillId="0" fontId="1" numFmtId="0" xfId="0">
      <alignment horizontal="left"/>
      <protection hidden="1" locked="1"/>
    </xf>
    <xf applyAlignment="1" applyFont="1" borderId="0" fillId="0" fontId="20" numFmtId="0" xfId="0">
      <alignment horizontal="left"/>
    </xf>
    <xf applyBorder="1" applyFont="1" applyProtection="1" borderId="21" fillId="0" fontId="1" numFmtId="0" xfId="0">
      <protection hidden="1" locked="1"/>
    </xf>
    <xf applyBorder="1" applyFont="1" applyNumberFormat="1" applyProtection="1" borderId="21" fillId="0" fontId="5" numFmtId="165" xfId="0">
      <protection hidden="1" locked="1"/>
    </xf>
    <xf applyBorder="1" applyFont="1" applyProtection="1" borderId="21" fillId="0" fontId="22" numFmtId="0" xfId="0">
      <protection hidden="1" locked="1"/>
    </xf>
    <xf applyBorder="1" applyFont="1" applyNumberFormat="1" applyProtection="1" borderId="21" fillId="0" fontId="22" numFmtId="166" xfId="0">
      <protection hidden="1" locked="1"/>
    </xf>
    <xf applyFill="1" applyFont="1" applyNumberFormat="1" borderId="0" fillId="16" fontId="28" numFmtId="10" xfId="0"/>
    <xf applyFill="1" applyFont="1" applyNumberFormat="1" borderId="0" fillId="16" fontId="28" numFmtId="9" xfId="0"/>
    <xf applyFill="1" borderId="0" fillId="12" fontId="0" numFmtId="0" xfId="0"/>
    <xf applyBorder="1" applyFill="1" applyFont="1" applyNumberFormat="1" borderId="8" fillId="3" fontId="3" numFmtId="9" xfId="0"/>
    <xf applyBorder="1" applyFill="1" applyFont="1" borderId="20" fillId="3" fontId="3" numFmtId="0" xfId="0"/>
    <xf applyAlignment="1" applyFill="1" applyFont="1" borderId="0" fillId="3" fontId="3" numFmtId="0" xfId="0">
      <alignment horizontal="right"/>
    </xf>
    <xf applyAlignment="1" applyFont="1" borderId="0" fillId="0" fontId="28" numFmtId="0" xfId="0">
      <alignment horizontal="left" wrapText="1"/>
    </xf>
    <xf applyAlignment="1" applyFont="1" applyProtection="1" borderId="0" fillId="0" fontId="13" numFmtId="0" xfId="0">
      <alignment horizontal="left" wrapText="1"/>
      <protection hidden="1" locked="1"/>
    </xf>
    <xf applyAlignment="1" applyBorder="1" applyFont="1" applyProtection="1" borderId="21" fillId="0" fontId="3" numFmtId="0" xfId="0">
      <alignment horizontal="center"/>
      <protection hidden="1" locked="1"/>
    </xf>
    <xf applyAlignment="1" applyFont="1" applyProtection="1" borderId="0" fillId="0" fontId="13" numFmtId="0" xfId="0">
      <alignment horizontal="left" vertical="center" wrapText="1"/>
      <protection hidden="1" locked="1"/>
    </xf>
    <xf applyAlignment="1" applyFill="1" applyFont="1" applyNumberFormat="1" borderId="0" fillId="4" fontId="44" numFmtId="168" xfId="0">
      <alignment horizontal="center" wrapText="1"/>
    </xf>
    <xf applyAlignment="1" applyFill="1" applyFont="1" borderId="0" fillId="13" fontId="31" numFmtId="0" xfId="0">
      <alignment horizontal="center" vertical="center"/>
    </xf>
    <xf applyAlignment="1" applyFill="1" applyFont="1" borderId="0" fillId="18" fontId="45" numFmtId="0" xfId="0">
      <alignment horizontal="center"/>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
  <ns0:Relationship Id="rId1" Target="worksheets/sheet1.xml" Type="http://schemas.openxmlformats.org/officeDocument/2006/relationships/worksheet" />
  <ns0:Relationship Id="rId2" Target="worksheets/sheet2.xml" Type="http://schemas.openxmlformats.org/officeDocument/2006/relationships/worksheet" />
  <ns0:Relationship Id="rId3" Target="worksheets/sheet3.xml" Type="http://schemas.openxmlformats.org/officeDocument/2006/relationships/worksheet" />
  <ns0:Relationship Id="rId4" Target="worksheets/sheet4.xml" Type="http://schemas.openxmlformats.org/officeDocument/2006/relationships/worksheet" />
  <ns0:Relationship Id="rId5" Target="worksheets/sheet5.xml" Type="http://schemas.openxmlformats.org/officeDocument/2006/relationships/worksheet" />
  <ns0:Relationship Id="rId6" Target="worksheets/sheet6.xml" Type="http://schemas.openxmlformats.org/officeDocument/2006/relationships/worksheet" />
  <ns0:Relationship Id="rId7" Target="worksheets/sheet7.xml" Type="http://schemas.openxmlformats.org/officeDocument/2006/relationships/worksheet" />
  <ns0:Relationship Id="rId8" Target="worksheets/sheet8.xml" Type="http://schemas.openxmlformats.org/officeDocument/2006/relationships/worksheet" />
  <ns0:Relationship Id="rId9" Target="worksheets/sheet9.xml" Type="http://schemas.openxmlformats.org/officeDocument/2006/relationships/worksheet" />
  <ns0:Relationship Id="rId10" Target="worksheets/sheet10.xml" Type="http://schemas.openxmlformats.org/officeDocument/2006/relationships/worksheet" />
  <ns0:Relationship Id="rId11" Target="worksheets/sheet11.xml" Type="http://schemas.openxmlformats.org/officeDocument/2006/relationships/worksheet" />
  <ns0:Relationship Id="rId12" Target="worksheets/sheet12.xml" Type="http://schemas.openxmlformats.org/officeDocument/2006/relationships/worksheet" />
  <ns0:Relationship Id="rId13" Target="worksheets/sheet13.xml" Type="http://schemas.openxmlformats.org/officeDocument/2006/relationships/worksheet" />
  <ns0:Relationship Id="rId14" Target="worksheets/sheet14.xml" Type="http://schemas.openxmlformats.org/officeDocument/2006/relationships/worksheet" />
  <ns0:Relationship Id="rId15" Target="worksheets/sheet15.xml" Type="http://schemas.openxmlformats.org/officeDocument/2006/relationships/worksheet" />
  <ns0:Relationship Id="rId16" Target="worksheets/sheet16.xml" Type="http://schemas.openxmlformats.org/officeDocument/2006/relationships/worksheet" />
  <ns0:Relationship Id="rId17" Target="worksheets/sheet17.xml" Type="http://schemas.openxmlformats.org/officeDocument/2006/relationships/worksheet" />
  <ns0:Relationship Id="rId18" Target="worksheets/sheet18.xml" Type="http://schemas.openxmlformats.org/officeDocument/2006/relationships/worksheet" />
  <ns0:Relationship Id="rId19" Target="worksheets/sheet19.xml" Type="http://schemas.openxmlformats.org/officeDocument/2006/relationships/worksheet" />
  <ns0:Relationship Id="rId20" Target="sharedStrings.xml" Type="http://schemas.openxmlformats.org/officeDocument/2006/relationships/sharedStrings" />
  <ns0:Relationship Id="rId21" Target="styles.xml" Type="http://schemas.openxmlformats.org/officeDocument/2006/relationships/styles" />
  <ns0:Relationship Id="rId22" Target="theme/theme1.xml" Type="http://schemas.openxmlformats.org/officeDocument/2006/relationships/theme" />
</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Right="1" summaryBelow="1"/>
  </sheetPr>
  <dimension ref="A1:D94"/>
  <sheetViews>
    <sheetView workbookViewId="0">
      <selection sqref="A1" activeCell="A1"/>
    </sheetView>
  </sheetViews>
  <sheetFormatPr defaultRowHeight="15" baseColWidth="10"/>
  <cols>
    <col width="10.83203125" style="14" min="1" customWidth="1" max="1"/>
    <col width="29.33203125" style="14" min="2" customWidth="1" max="2"/>
    <col width="6.1640625" style="14" min="3" customWidth="1" max="3"/>
    <col width="101" style="14" min="4" customWidth="1" max="4"/>
  </cols>
  <sheetData>
    <row customFormat="1" ht="23.0" customHeight="1" s="146" r="1" spans="1:4">
      <c s="195" r="B1" t="s">
        <v>165</v>
      </c>
      <c s="195" r="C1" t="s">
        <v>297</v>
      </c>
    </row>
    <row customFormat="1" ht="23.0" customHeight="1" s="146" r="5" spans="1:4">
      <c s="195" r="B5" t="s">
        <v>315</v>
      </c>
      <c s="195" r="C5" t="s"/>
    </row>
    <row customHeight="1" r="6" ht="16.0" spans="1:4">
      <c s="139" r="B6" t="s"/>
      <c s="139" r="C6" t="s"/>
      <c s="140" r="D6" t="s"/>
    </row>
    <row customHeight="1" r="7" ht="15.0" spans="1:4">
      <c s="140" r="B7" t="s">
        <v>296</v>
      </c>
      <c s="140" r="C7" t="s"/>
      <c s="140" r="D7" t="s"/>
    </row>
    <row customHeight="1" r="8" ht="15.0" spans="1:4">
      <c s="140" r="B8" t="s"/>
      <c s="140" r="C8" t="s"/>
      <c s="140" r="D8" t="s"/>
    </row>
    <row customHeight="1" r="9" ht="15.0" spans="1:4">
      <c s="140" r="B9" t="s"/>
      <c s="140" r="C9" t="s"/>
      <c s="140" r="D9" t="s"/>
    </row>
    <row r="10" spans="1:4">
      <c s="19" r="B10" t="s"/>
      <c s="19" r="C10" t="s"/>
      <c s="19" r="D10" t="s"/>
    </row>
    <row customFormat="1" ht="23.0" customHeight="1" s="146" r="11" spans="1:4">
      <c s="195" r="B11" t="s">
        <v>67</v>
      </c>
      <c s="195" r="C11" t="s"/>
    </row>
    <row customHeight="1" r="12" ht="14.0" spans="1:4">
      <c s="19" r="B12" t="s"/>
      <c s="19" r="C12" t="s"/>
      <c s="19" r="D12" t="s"/>
    </row>
    <row r="13" spans="1:4">
      <c s="133" r="B13" t="s">
        <v>255</v>
      </c>
      <c s="1" r="C13" t="s"/>
      <c s="113" r="D13" t="s"/>
    </row>
    <row r="14" spans="1:4">
      <c s="134" r="B14" t="s">
        <v>127</v>
      </c>
      <c s="132" r="C14" t="s"/>
      <c s="113" r="D14" t="s"/>
    </row>
    <row r="15" spans="1:4">
      <c s="135" r="B15" t="s">
        <v>79</v>
      </c>
      <c s="132" r="C15" t="s"/>
      <c s="113" r="D15" t="s"/>
    </row>
    <row r="16" spans="1:4">
      <c s="136" r="B16" t="s"/>
      <c s="1" r="C16" t="s"/>
      <c s="19" r="D16" t="s"/>
    </row>
    <row r="17" spans="1:4">
      <c s="138" r="B17" t="s">
        <v>155</v>
      </c>
      <c s="188" r="C17" t="s"/>
      <c s="19" r="D17" t="s"/>
    </row>
    <row r="18" spans="1:4">
      <c s="136" r="B18" t="s"/>
      <c s="1" r="C18" t="s"/>
      <c s="19" r="D18" t="s"/>
    </row>
    <row customHeight="1" r="19" ht="14.0" spans="1:4">
      <c s="137" r="B19" t="s">
        <v>77</v>
      </c>
      <c s="132" r="C19" t="s"/>
      <c s="19" r="D19" t="s"/>
    </row>
    <row r="20" spans="1:4">
      <c s="132" r="B20" t="s"/>
      <c s="132" r="C20" t="s"/>
      <c s="19" r="D20" t="s"/>
    </row>
    <row r="21" spans="1:4">
      <c s="132" r="B21" t="s"/>
      <c s="132" r="C21" t="s"/>
      <c s="19" r="D21" t="s"/>
    </row>
    <row r="22" spans="1:4">
      <c s="19" r="B22" t="s"/>
      <c s="19" r="C22" t="s"/>
      <c s="19" r="D22" t="s"/>
    </row>
    <row customFormat="1" ht="23.0" customHeight="1" s="146" r="23" spans="1:4">
      <c s="195" r="B23" t="s">
        <v>121</v>
      </c>
      <c s="195" r="C23" t="s"/>
    </row>
    <row customFormat="1" ht="17.0" customHeight="1" s="200" r="24" spans="1:4">
      <c s="199" r="B24" t="s"/>
      <c s="199" r="C24" t="s"/>
    </row>
    <row customHeight="1" r="25" ht="47.0" spans="1:4">
      <c s="289" r="B25" t="s">
        <v>291</v>
      </c>
      <c s="289" r="C25" t="s"/>
      <c s="289" r="D25" t="s"/>
    </row>
    <row customHeight="1" r="26" ht="33.0" spans="1:4">
      <c s="186" r="B26" t="s"/>
      <c s="186" r="C26" t="s"/>
      <c s="186" r="D26" t="s"/>
    </row>
    <row customHeight="1" r="27" ht="16.0" spans="1:4">
      <c s="234" r="B27" t="s">
        <v>286</v>
      </c>
      <c s="225" r="C27" t="s"/>
      <c s="216" r="D27" t="s">
        <v>196</v>
      </c>
    </row>
    <row customHeight="1" r="28" ht="16.0" spans="1:4">
      <c s="239" r="B28" t="s"/>
      <c s="208" r="C28" t="s"/>
      <c s="214" r="D28" t="s"/>
    </row>
    <row customHeight="1" r="29" ht="30.0" spans="1:4">
      <c s="240" r="B29" t="s">
        <v>61</v>
      </c>
      <c s="210" r="C29" t="s"/>
      <c s="213" r="D29" t="s">
        <v>326</v>
      </c>
    </row>
    <row customHeight="1" r="30" ht="15.0" spans="1:4">
      <c s="240" r="B30" t="s"/>
      <c s="210" r="C30" t="s"/>
      <c s="213" r="D30" t="s"/>
    </row>
    <row customHeight="1" r="31" ht="45.0" spans="1:4">
      <c s="241" r="B31" t="s">
        <v>103</v>
      </c>
      <c s="226" r="C31" t="s"/>
      <c s="215" r="D31" t="s">
        <v>317</v>
      </c>
    </row>
    <row customHeight="1" r="32" ht="15.0" spans="1:4">
      <c s="237" r="B32" t="s"/>
      <c s="207" r="C32" t="s"/>
      <c s="186" r="D32" t="s"/>
    </row>
    <row customHeight="1" r="33" ht="30.0" spans="1:4">
      <c s="242" r="B33" t="s">
        <v>287</v>
      </c>
      <c s="227" r="C33" t="s"/>
      <c s="212" r="D33" t="s">
        <v>295</v>
      </c>
    </row>
    <row customHeight="1" r="34" ht="16.0" spans="1:4">
      <c s="239" r="B34" t="s"/>
      <c s="208" r="C34" t="s"/>
      <c s="213" r="D34" t="s"/>
    </row>
    <row customHeight="1" r="35" ht="30.0" spans="1:4">
      <c s="243" r="B35" t="s">
        <v>231</v>
      </c>
      <c s="228" r="C35" t="s"/>
      <c s="221" r="D35" t="s">
        <v>294</v>
      </c>
    </row>
    <row customHeight="1" r="36" ht="15.0" spans="1:4">
      <c s="243" r="B36" t="s"/>
      <c s="228" r="C36" t="s"/>
      <c s="221" r="D36" t="s"/>
    </row>
    <row customHeight="1" r="37" ht="15.0" spans="1:4">
      <c s="244" r="B37" t="s">
        <v>232</v>
      </c>
      <c s="229" r="C37" t="s"/>
      <c s="215" r="D37" t="s">
        <v>294</v>
      </c>
    </row>
    <row customHeight="1" r="38" ht="15.0" spans="1:4">
      <c s="237" r="B38" t="s"/>
      <c s="207" r="C38" t="s"/>
      <c s="186" r="D38" t="s"/>
    </row>
    <row customHeight="1" r="39" ht="30.0" spans="1:4">
      <c s="242" r="B39" t="s">
        <v>288</v>
      </c>
      <c s="227" r="C39" t="s"/>
      <c s="212" r="D39" t="s">
        <v>69</v>
      </c>
    </row>
    <row customHeight="1" r="40" ht="16.0" spans="1:4">
      <c s="239" r="B40" t="s"/>
      <c s="208" r="C40" t="s"/>
      <c s="213" r="D40" t="s"/>
    </row>
    <row customHeight="1" r="41" ht="30.0" spans="1:4">
      <c s="245" r="B41" t="s">
        <v>8</v>
      </c>
      <c s="230" r="C41" t="s"/>
      <c s="217" r="D41" t="s">
        <v>292</v>
      </c>
    </row>
    <row customHeight="1" r="42" ht="15.0" spans="1:4">
      <c s="245" r="B42" t="s"/>
      <c s="230" r="C42" t="s"/>
      <c s="217" r="D42" t="s"/>
    </row>
    <row customHeight="1" r="43" ht="15.0" spans="1:4">
      <c s="246" r="B43" t="s">
        <v>42</v>
      </c>
      <c s="207" r="C43" t="s"/>
      <c s="214" r="D43" t="s">
        <v>293</v>
      </c>
    </row>
    <row customHeight="1" r="44" ht="15.0" spans="1:4">
      <c s="246" r="B44" t="s"/>
      <c s="207" r="C44" t="s"/>
      <c s="214" r="D44" t="s"/>
    </row>
    <row customHeight="1" r="45" ht="30.0" spans="1:4">
      <c s="246" r="B45" t="s">
        <v>25</v>
      </c>
      <c s="207" r="C45" t="s"/>
      <c s="213" r="D45" t="s">
        <v>21</v>
      </c>
    </row>
    <row customHeight="1" r="46" ht="15.0" spans="1:4">
      <c s="246" r="B46" t="s"/>
      <c s="207" r="C46" t="s"/>
      <c s="213" r="D46" t="s"/>
    </row>
    <row customHeight="1" r="47" ht="30.0" spans="1:4">
      <c s="244" r="B47" t="s">
        <v>229</v>
      </c>
      <c s="229" r="C47" t="s"/>
      <c s="215" r="D47" t="s">
        <v>228</v>
      </c>
    </row>
    <row r="48" spans="1:4">
      <c s="132" r="B48" t="s"/>
      <c s="132" r="C48" t="s"/>
      <c s="19" r="D48" t="s"/>
    </row>
    <row r="49" spans="1:4">
      <c s="132" r="B49" t="s"/>
      <c s="132" r="C49" t="s"/>
      <c s="19" r="D49" t="s"/>
    </row>
    <row r="50" spans="1:4">
      <c s="132" r="B50" t="s"/>
      <c s="132" r="C50" t="s"/>
      <c s="19" r="D50" t="s"/>
    </row>
    <row customFormat="1" ht="23.0" customHeight="1" s="146" r="51" spans="1:4">
      <c s="195" r="B51" t="s">
        <v>284</v>
      </c>
      <c s="195" r="C51" t="s"/>
    </row>
    <row r="52" spans="1:4">
      <c s="19" r="B52" t="s"/>
      <c s="19" r="C52" t="s"/>
      <c s="19" r="D52" t="s"/>
    </row>
    <row customHeight="1" r="53" ht="15.0" spans="1:4">
      <c s="237" r="B53" t="s">
        <v>81</v>
      </c>
      <c s="207" r="C53" t="s"/>
      <c s="140" r="D53" t="s">
        <v>218</v>
      </c>
    </row>
    <row customHeight="1" r="54" ht="15.0" spans="1:4">
      <c s="237" r="B54" t="s">
        <v>178</v>
      </c>
      <c s="207" r="C54" t="s"/>
      <c s="140" r="D54" t="s">
        <v>48</v>
      </c>
    </row>
    <row customHeight="1" r="55" ht="15.0" spans="1:4">
      <c s="237" r="B55" t="s">
        <v>4</v>
      </c>
      <c s="207" r="C55" t="s"/>
      <c s="140" r="D55" t="s">
        <v>166</v>
      </c>
    </row>
    <row customHeight="1" r="56" ht="15.0" spans="1:4">
      <c s="237" r="B56" t="s">
        <v>320</v>
      </c>
      <c s="207" r="C56" t="s"/>
      <c s="140" r="D56" t="s">
        <v>290</v>
      </c>
    </row>
    <row customHeight="1" r="57" ht="15.0" spans="1:4">
      <c s="237" r="B57" t="s"/>
      <c s="207" r="C57" t="s"/>
      <c s="140" r="D57" t="s"/>
    </row>
    <row customHeight="1" r="58" ht="15.0" spans="1:4">
      <c s="237" r="B58" t="s">
        <v>88</v>
      </c>
      <c s="207" r="C58" t="s"/>
      <c s="140" r="D58" t="s">
        <v>49</v>
      </c>
    </row>
    <row customHeight="1" r="59" ht="15.0" spans="1:4">
      <c s="237" r="B59" t="s">
        <v>142</v>
      </c>
      <c s="207" r="C59" t="s"/>
      <c s="140" r="D59" t="s">
        <v>246</v>
      </c>
    </row>
    <row customHeight="1" r="60" ht="15.0" spans="1:4">
      <c s="237" r="B60" t="s"/>
      <c s="207" r="C60" t="s"/>
      <c s="140" r="D60" t="s"/>
    </row>
    <row customHeight="1" r="61" ht="15.0" spans="1:4">
      <c s="237" r="B61" t="s">
        <v>207</v>
      </c>
      <c s="207" r="C61" t="s"/>
      <c s="140" r="D61" t="s">
        <v>208</v>
      </c>
    </row>
    <row customHeight="1" r="62" ht="15.0" spans="1:4">
      <c s="235" r="B62" t="s"/>
      <c s="209" r="C62" t="s"/>
      <c s="140" r="D62" t="s"/>
    </row>
    <row customHeight="1" r="63" ht="60.0" spans="1:4">
      <c s="238" r="B63" t="s">
        <v>30</v>
      </c>
      <c s="218" r="C63" t="s"/>
      <c s="219" r="D63" t="s">
        <v>270</v>
      </c>
    </row>
    <row customHeight="1" r="64" ht="15.0" spans="1:4">
      <c s="140" r="B64" t="s"/>
      <c s="140" r="C64" t="s"/>
      <c s="140" r="D64" t="s"/>
    </row>
    <row customHeight="1" r="65" ht="15.0" spans="1:4">
      <c s="140" r="B65" t="s"/>
      <c s="140" r="C65" t="s"/>
      <c s="140" r="D65" t="s"/>
    </row>
    <row customHeight="1" r="66" ht="15.0" spans="1:4">
      <c s="140" r="B66" t="s"/>
      <c s="140" r="C66" t="s"/>
      <c s="140" r="D66" t="s"/>
    </row>
    <row customFormat="1" ht="23.0" customHeight="1" s="146" r="67" spans="1:4">
      <c s="195" r="B67" t="s">
        <v>176</v>
      </c>
      <c s="195" r="C67" t="s"/>
      <c s="196" r="D67" t="s"/>
    </row>
    <row customHeight="1" r="68" ht="23.0" spans="1:4">
      <c s="112" r="B68" t="s"/>
      <c s="112" r="C68" t="s"/>
      <c s="140" r="D68" t="s"/>
    </row>
    <row customHeight="1" r="69" ht="16.0" spans="1:4">
      <c s="242" r="B69" t="s">
        <v>61</v>
      </c>
      <c s="227" r="C69" t="s"/>
      <c s="247" r="D69" t="s"/>
    </row>
    <row customHeight="1" r="70" ht="16.0" spans="1:4">
      <c s="259" r="B70" t="s"/>
      <c s="211" r="C70" t="s"/>
      <c s="217" r="D70" t="s"/>
    </row>
    <row customHeight="1" r="71" ht="30.0" spans="1:4">
      <c s="260" r="B71" t="s">
        <v>43</v>
      </c>
      <c s="261" r="C71" t="s"/>
      <c s="248" r="D71" t="s">
        <v>289</v>
      </c>
    </row>
    <row customHeight="1" r="72" ht="15.0" spans="1:4">
      <c s="207" r="B72" t="s"/>
      <c s="207" r="C72" t="s"/>
      <c s="249" r="D72" t="s"/>
    </row>
    <row customHeight="1" r="73" ht="16.0" spans="1:4">
      <c s="234" r="B73" t="s">
        <v>19</v>
      </c>
      <c s="225" r="C73" t="s"/>
      <c s="250" r="D73" t="s"/>
    </row>
    <row customHeight="1" r="74" ht="16.0" spans="1:4">
      <c s="239" r="B74" t="s"/>
      <c s="208" r="C74" t="s"/>
      <c s="221" r="D74" t="s"/>
    </row>
    <row customHeight="1" r="75" ht="75.0" spans="1:4">
      <c s="223" r="B75" t="s">
        <v>18</v>
      </c>
      <c s="231" r="C75" t="s"/>
      <c s="221" r="D75" t="s">
        <v>316</v>
      </c>
    </row>
    <row customHeight="1" r="76" ht="15.0" spans="1:4">
      <c s="222" r="B76" t="s"/>
      <c s="232" r="C76" t="s"/>
      <c s="221" r="D76" t="s"/>
    </row>
    <row customHeight="1" r="77" ht="62.0" spans="1:4">
      <c s="223" r="B77" t="s">
        <v>32</v>
      </c>
      <c s="231" r="C77" t="s"/>
      <c s="221" r="D77" t="s">
        <v>314</v>
      </c>
    </row>
    <row customHeight="1" r="78" ht="15.0" spans="1:4">
      <c s="222" r="B78" t="s"/>
      <c s="232" r="C78" t="s"/>
      <c s="221" r="D78" t="s"/>
    </row>
    <row customHeight="1" r="79" ht="60.0" spans="1:4">
      <c s="223" r="B79" t="s">
        <v>29</v>
      </c>
      <c s="231" r="C79" t="s"/>
      <c s="221" r="D79" t="s">
        <v>217</v>
      </c>
    </row>
    <row customHeight="1" r="80" ht="15.0" spans="1:4">
      <c s="223" r="B80" t="s"/>
      <c s="231" r="C80" t="s"/>
      <c s="221" r="D80" t="s"/>
    </row>
    <row customHeight="1" r="81" ht="45.0" spans="1:4">
      <c s="223" r="B81" t="s">
        <v>27</v>
      </c>
      <c s="231" r="C81" t="s"/>
      <c s="221" r="D81" t="s">
        <v>215</v>
      </c>
    </row>
    <row customHeight="1" r="82" ht="15.0" spans="1:4">
      <c s="223" r="B82" t="s"/>
      <c s="231" r="C82" t="s"/>
      <c s="221" r="D82" t="s"/>
    </row>
    <row customHeight="1" r="83" ht="60.0" spans="1:4">
      <c s="223" r="B83" t="s">
        <v>36</v>
      </c>
      <c s="231" r="C83" t="s"/>
      <c s="221" r="D83" t="s">
        <v>216</v>
      </c>
    </row>
    <row customHeight="1" r="84" ht="15.0" spans="1:4">
      <c s="223" r="B84" t="s"/>
      <c s="231" r="C84" t="s"/>
      <c s="221" r="D84" t="s"/>
    </row>
    <row customHeight="1" r="85" ht="45.0" spans="1:4">
      <c s="224" r="B85" t="s">
        <v>34</v>
      </c>
      <c s="233" r="C85" t="s"/>
      <c s="248" r="D85" t="s">
        <v>214</v>
      </c>
    </row>
    <row customHeight="1" r="86" ht="15.0" spans="1:4">
      <c s="218" r="B86" t="s"/>
      <c s="218" r="C86" t="s"/>
      <c s="186" r="D86" t="s"/>
    </row>
    <row customHeight="1" r="87" ht="16.0" spans="1:4">
      <c s="234" r="B87" t="s">
        <v>116</v>
      </c>
      <c s="225" r="C87" t="s"/>
      <c s="216" r="D87" t="s"/>
    </row>
    <row customHeight="1" r="88" ht="16.0" spans="1:4">
      <c s="239" r="B88" t="s"/>
      <c s="208" r="C88" t="s"/>
      <c s="214" r="D88" t="s"/>
    </row>
    <row customHeight="1" r="89" ht="30.0" spans="1:4">
      <c s="251" r="B89" t="s">
        <v>82</v>
      </c>
      <c s="209" r="C89" t="s"/>
      <c s="255" r="D89" t="s">
        <v>233</v>
      </c>
    </row>
    <row customHeight="1" r="90" ht="15.0" spans="1:4">
      <c s="251" r="B90" t="s">
        <v>180</v>
      </c>
      <c s="209" r="C90" t="s"/>
      <c s="252" r="D90" t="s">
        <v>234</v>
      </c>
    </row>
    <row customHeight="1" r="91" ht="30.0" spans="1:4">
      <c s="253" r="B91" t="s">
        <v>179</v>
      </c>
      <c s="254" r="C91" t="s"/>
      <c s="256" r="D91" t="s">
        <v>233</v>
      </c>
    </row>
    <row r="92" spans="1:4">
      <c s="236" r="B92" t="s"/>
      <c s="220" r="C92" t="s"/>
    </row>
    <row customHeight="1" r="93" ht="16.0" spans="1:4">
      <c s="257" r="B93" t="s">
        <v>164</v>
      </c>
      <c s="258" r="C93" t="s"/>
      <c s="35" r="D93" t="s"/>
    </row>
    <row customHeight="1" r="94" ht="30.0" spans="1:4">
      <c s="253" r="B94" t="s">
        <v>7</v>
      </c>
      <c s="254" r="C94" t="s"/>
      <c s="256" r="D94" t="s">
        <v>309</v>
      </c>
    </row>
  </sheetData>
  <mergeCells count="1">
    <mergeCell ref="B25:D25"/>
  </mergeCells>
  <pageMargins right="0.75" footer="0.5" top="1" bottom="1" header="0.5" left="0.75"/>
  <pageSetup orientation="portrait"/>
</worksheet>
</file>

<file path=xl/worksheets/sheet10.xml><?xml version="1.0" encoding="utf-8"?>
<worksheet xmlns="http://schemas.openxmlformats.org/spreadsheetml/2006/main" xmlns:r="http://schemas.openxmlformats.org/officeDocument/2006/relationships">
  <sheetPr>
    <outlinePr summaryRight="1" summaryBelow="1"/>
  </sheetPr>
  <dimension ref="A1:M712"/>
  <sheetViews>
    <sheetView workbookViewId="0">
      <selection sqref="A1" activeCell="A1"/>
    </sheetView>
  </sheetViews>
  <sheetFormatPr defaultRowHeight="15" baseColWidth="10"/>
  <cols>
    <col width="10.83203125" style="14" min="1" customWidth="1" max="1"/>
    <col bestFit="1" width="40" style="14" customWidth="1" min="2" max="2"/>
    <col bestFit="1" width="37.6640625" style="14" customWidth="1" min="3" max="3"/>
    <col bestFit="1" width="38.1640625" style="14" customWidth="1" min="4" max="4"/>
    <col bestFit="1" width="35.1640625" style="14" customWidth="1" min="5" max="5"/>
    <col bestFit="1" width="35.1640625" style="14" customWidth="1" min="6" max="6"/>
  </cols>
  <sheetData>
    <row customFormat="1" ht="29.0" customHeight="1" s="146" r="5" spans="1:13">
      <c s="144" r="B5" t="s">
        <v>12</v>
      </c>
      <c s="145" r="C5" t="s"/>
      <c s="145" r="D5" t="s"/>
    </row>
    <row customHeight="1" r="6" ht="29.0" spans="1:13">
      <c s="15" r="B6" t="s"/>
      <c s="16" r="C6" t="s"/>
      <c s="16" r="D6" t="s"/>
    </row>
    <row customHeight="1" r="7" ht="20.0" spans="1:13">
      <c s="16" r="D7" t="s"/>
    </row>
    <row r="8" spans="1:13">
      <c s="14" r="B8" t="s">
        <v>6</v>
      </c>
      <c s="110" r="C8" t="n">
        <v>0.74</v>
      </c>
      <c s="19" r="D8" t="s"/>
    </row>
    <row r="9" spans="1:13">
      <c s="14" r="B9" t="s">
        <v>5</v>
      </c>
      <c s="110" r="C9" t="n">
        <v>0.26</v>
      </c>
      <c s="19" r="D9" t="s"/>
    </row>
    <row customHeight="1" r="13" ht="25.0" spans="1:13">
      <c s="17" r="B13" t="s">
        <v>73</v>
      </c>
    </row>
    <row customHeight="1" r="14" ht="25.0" spans="1:13">
      <c s="17" r="B14" t="s"/>
    </row>
    <row customHeight="1" r="15" ht="14.0" spans="1:13">
      <c s="18" r="B15" t="s">
        <v>61</v>
      </c>
    </row>
    <row r="16" spans="1:13">
      <c s="14" r="B16" t="s">
        <v>40</v>
      </c>
      <c s="197" r="C16" t="s"/>
      <c s="19" r="F16" t="s"/>
    </row>
    <row r="17" spans="1:13">
      <c s="14" r="B17" t="s">
        <v>41</v>
      </c>
      <c s="197" r="C17" t="n">
        <v>0.27</v>
      </c>
      <c s="19" r="D17" t="s">
        <v>106</v>
      </c>
    </row>
    <row customHeight="1" r="19" ht="14.0" spans="1:13">
      <c s="18" r="B19" t="s">
        <v>117</v>
      </c>
      <c s="14" r="C19" t="s">
        <v>273</v>
      </c>
      <c s="34" r="D19" t="s">
        <v>242</v>
      </c>
      <c s="35" r="E19" t="s">
        <v>114</v>
      </c>
    </row>
    <row r="20" spans="1:13">
      <c s="14" r="B20" t="s">
        <v>23</v>
      </c>
      <c s="104" r="C20" t="s"/>
      <c s="36" r="D20" t="n">
        <v>0.1365</v>
      </c>
      <c s="37" r="E20" t="n">
        <v>0.2658</v>
      </c>
    </row>
    <row r="21" spans="1:13">
      <c s="14" r="B21" t="s">
        <v>194</v>
      </c>
      <c s="20" r="C21">
        <f>(1+C20)^(1/12)-1</f>
        <v/>
      </c>
      <c s="38" r="D21">
        <f si="0" ref="D21" t="shared">(1+D20)^(1/12)-1</f>
        <v/>
      </c>
      <c s="39" r="E21">
        <f si="1" ref="E21" t="shared">(1+E20)^(1/12)-1</f>
        <v/>
      </c>
    </row>
    <row customFormat="1" ht="14.0" customHeight="1" s="18" r="24" spans="1:13">
      <c s="18" r="A24" t="s">
        <v>181</v>
      </c>
      <c s="14" r="B24" t="s">
        <v>227</v>
      </c>
    </row>
    <row r="25" spans="1:13">
      <c s="14" r="A25" t="n">
        <v>0</v>
      </c>
      <c s="109" r="B25" t="n">
        <v>12382640.071964264</v>
      </c>
      <c s="21" r="C25" t="s"/>
      <c s="21" r="D25" t="s"/>
      <c s="21" r="E25" t="s"/>
    </row>
    <row r="26" spans="1:13">
      <c s="14" r="A26" t="n">
        <v>1</v>
      </c>
      <c s="40" r="B26">
        <f si="2" ref="B26:B37" t="shared">B25*(1+$C$21)</f>
        <v/>
      </c>
      <c s="21" r="C26" t="s"/>
      <c s="21" r="D26" t="s"/>
      <c s="21" r="E26" t="s"/>
    </row>
    <row r="27" spans="1:13">
      <c s="14" r="A27" t="n">
        <v>2</v>
      </c>
      <c s="40" r="B27">
        <f si="2" t="shared"/>
        <v/>
      </c>
      <c s="21" r="C27" t="s"/>
      <c s="21" r="D27" t="s"/>
      <c s="21" r="E27" t="s"/>
    </row>
    <row r="28" spans="1:13">
      <c s="14" r="A28" t="n">
        <v>3</v>
      </c>
      <c s="40" r="B28">
        <f si="2" t="shared"/>
        <v/>
      </c>
      <c s="21" r="C28" t="s"/>
      <c s="21" r="D28" t="s"/>
      <c s="21" r="E28" t="s"/>
    </row>
    <row r="29" spans="1:13">
      <c s="14" r="A29" t="n">
        <v>4</v>
      </c>
      <c s="40" r="B29">
        <f si="2" t="shared"/>
        <v/>
      </c>
      <c s="21" r="C29" t="s"/>
      <c s="21" r="D29" t="s"/>
      <c s="21" r="E29" t="s"/>
    </row>
    <row r="30" spans="1:13">
      <c s="14" r="A30" t="n">
        <v>5</v>
      </c>
      <c s="40" r="B30">
        <f si="2" t="shared"/>
        <v/>
      </c>
      <c s="21" r="C30" t="s"/>
      <c s="21" r="D30" t="s"/>
      <c s="21" r="E30" t="s"/>
    </row>
    <row r="31" spans="1:13">
      <c s="14" r="A31" t="n">
        <v>6</v>
      </c>
      <c s="40" r="B31">
        <f si="2" t="shared"/>
        <v/>
      </c>
      <c s="21" r="C31" t="s"/>
      <c s="21" r="D31" t="s"/>
      <c s="21" r="E31" t="s"/>
    </row>
    <row r="32" spans="1:13">
      <c s="14" r="A32" t="n">
        <v>7</v>
      </c>
      <c s="40" r="B32">
        <f si="2" t="shared"/>
        <v/>
      </c>
      <c s="21" r="C32" t="s"/>
      <c s="21" r="D32" t="s"/>
      <c s="21" r="E32" t="s"/>
    </row>
    <row r="33" spans="1:13">
      <c s="14" r="A33" t="n">
        <v>8</v>
      </c>
      <c s="40" r="B33">
        <f si="2" t="shared"/>
        <v/>
      </c>
      <c s="21" r="C33" t="s"/>
      <c s="21" r="D33" t="s"/>
      <c s="21" r="E33" t="s"/>
    </row>
    <row r="34" spans="1:13">
      <c s="14" r="A34" t="n">
        <v>9</v>
      </c>
      <c s="40" r="B34">
        <f si="2" t="shared"/>
        <v/>
      </c>
      <c s="21" r="C34" t="s"/>
      <c s="21" r="D34" t="s"/>
      <c s="21" r="E34" t="s"/>
    </row>
    <row r="35" spans="1:13">
      <c s="14" r="A35" t="n">
        <v>10</v>
      </c>
      <c s="40" r="B35">
        <f si="2" t="shared"/>
        <v/>
      </c>
      <c s="21" r="C35" t="s"/>
      <c s="21" r="D35" t="s"/>
      <c s="21" r="E35" t="s"/>
    </row>
    <row r="36" spans="1:13">
      <c s="14" r="A36" t="n">
        <v>11</v>
      </c>
      <c s="40" r="B36">
        <f si="2" t="shared"/>
        <v/>
      </c>
      <c s="21" r="C36" t="s"/>
      <c s="21" r="D36" t="s"/>
      <c s="21" r="E36" t="s"/>
    </row>
    <row r="37" spans="1:13">
      <c s="14" r="A37" t="n">
        <v>12</v>
      </c>
      <c s="40" r="B37">
        <f si="2" t="shared"/>
        <v/>
      </c>
      <c s="21" r="C37" t="s"/>
      <c s="21" r="D37" t="s"/>
      <c s="21" r="E37" t="s"/>
    </row>
    <row r="38" spans="1:13">
      <c s="19" r="B38" t="s"/>
      <c s="19" r="C38" t="s"/>
      <c s="19" r="D38" t="s"/>
      <c s="19" r="E38" t="s"/>
    </row>
    <row r="39" spans="1:13">
      <c s="19" r="B39" t="s"/>
      <c s="19" r="C39" t="s"/>
      <c s="19" r="D39" t="s"/>
      <c s="19" r="E39" t="s"/>
    </row>
    <row customHeight="1" r="40" ht="25.0" spans="1:13">
      <c s="17" r="B40" t="s">
        <v>171</v>
      </c>
    </row>
    <row customHeight="1" r="41" ht="25.0" spans="1:13">
      <c s="17" r="B41" t="s"/>
    </row>
    <row customHeight="1" r="42" ht="14.0" spans="1:13">
      <c s="18" r="B42" t="s">
        <v>61</v>
      </c>
    </row>
    <row r="43" spans="1:13">
      <c s="14" r="B43" t="s">
        <v>40</v>
      </c>
      <c s="197" r="C43" t="s"/>
      <c s="19" r="F43" t="s"/>
    </row>
    <row r="44" spans="1:13">
      <c s="14" r="B44" t="s">
        <v>41</v>
      </c>
      <c s="197" r="C44" t="n">
        <v>0.27</v>
      </c>
      <c s="19" r="D44" t="s">
        <v>106</v>
      </c>
    </row>
    <row customHeight="1" r="46" ht="14.0" spans="1:13">
      <c s="18" r="B46" t="s">
        <v>117</v>
      </c>
      <c s="14" r="C46" t="s">
        <v>273</v>
      </c>
      <c s="34" r="D46" t="s">
        <v>243</v>
      </c>
      <c s="41" r="E46" t="s">
        <v>113</v>
      </c>
      <c s="35" r="F46" t="s">
        <v>114</v>
      </c>
    </row>
    <row r="47" spans="1:13">
      <c s="14" r="B47" t="s">
        <v>23</v>
      </c>
      <c s="104" r="C47" t="s"/>
      <c s="36" r="D47" t="n">
        <v>2.7521</v>
      </c>
      <c s="20" r="E47" t="n">
        <v>2.1713</v>
      </c>
      <c s="37" r="F47" t="n">
        <v>0.5724</v>
      </c>
    </row>
    <row r="48" spans="1:13">
      <c s="14" r="B48" t="s">
        <v>194</v>
      </c>
      <c s="20" r="C48">
        <f>(1+C47)^(1/12)-1</f>
        <v/>
      </c>
      <c s="38" r="D48">
        <f si="3" ref="D48" t="shared">(1+D47)^(1/12)-1</f>
        <v/>
      </c>
      <c s="42" r="E48">
        <f si="4" ref="E48" t="shared">(1+E47)^(1/12)-1</f>
        <v/>
      </c>
      <c s="39" r="F48">
        <f si="5" ref="F48" t="shared">(1+F47)^(1/12)-1</f>
        <v/>
      </c>
    </row>
    <row r="49" spans="1:13">
      <c s="20" r="C49" t="s"/>
    </row>
    <row customHeight="1" r="51" ht="14.0" spans="1:13">
      <c s="18" r="A51" t="s">
        <v>181</v>
      </c>
      <c s="14" r="B51" t="s">
        <v>227</v>
      </c>
      <c s="18" r="C51" t="s"/>
      <c s="18" r="D51" t="s"/>
      <c s="18" r="E51" t="s"/>
    </row>
    <row r="52" spans="1:13">
      <c s="14" r="A52" t="n">
        <v>0</v>
      </c>
      <c s="106" r="B52" t="n">
        <v>2206560.015807152</v>
      </c>
      <c s="21" r="C52" t="s"/>
      <c s="21" r="D52" t="s"/>
      <c s="21" r="E52" t="s"/>
    </row>
    <row r="53" spans="1:13">
      <c s="14" r="A53" t="n">
        <v>1</v>
      </c>
      <c s="40" r="B53">
        <f si="6" ref="B53:B64" t="shared">B52*(1+$C$48)</f>
        <v/>
      </c>
      <c s="21" r="C53" t="s"/>
      <c s="21" r="D53" t="s"/>
      <c s="21" r="E53" t="s"/>
    </row>
    <row r="54" spans="1:13">
      <c s="14" r="A54" t="n">
        <v>2</v>
      </c>
      <c s="40" r="B54">
        <f si="6" t="shared"/>
        <v/>
      </c>
      <c s="21" r="C54" t="s"/>
      <c s="21" r="D54" t="s"/>
      <c s="21" r="E54" t="s"/>
    </row>
    <row r="55" spans="1:13">
      <c s="14" r="A55" t="n">
        <v>3</v>
      </c>
      <c s="40" r="B55">
        <f si="6" t="shared"/>
        <v/>
      </c>
      <c s="21" r="C55" t="s"/>
      <c s="21" r="D55" t="s"/>
      <c s="21" r="E55" t="s"/>
    </row>
    <row r="56" spans="1:13">
      <c s="14" r="A56" t="n">
        <v>4</v>
      </c>
      <c s="40" r="B56">
        <f si="6" t="shared"/>
        <v/>
      </c>
      <c s="21" r="C56" t="s"/>
      <c s="21" r="D56" t="s"/>
      <c s="21" r="E56" t="s"/>
    </row>
    <row r="57" spans="1:13">
      <c s="14" r="A57" t="n">
        <v>5</v>
      </c>
      <c s="40" r="B57">
        <f si="6" t="shared"/>
        <v/>
      </c>
      <c s="21" r="C57" t="s"/>
      <c s="21" r="D57" t="s"/>
      <c s="21" r="E57" t="s"/>
    </row>
    <row r="58" spans="1:13">
      <c s="14" r="A58" t="n">
        <v>6</v>
      </c>
      <c s="40" r="B58">
        <f si="6" t="shared"/>
        <v/>
      </c>
      <c s="21" r="C58" t="s"/>
      <c s="21" r="D58" t="s"/>
      <c s="21" r="E58" t="s"/>
    </row>
    <row r="59" spans="1:13">
      <c s="14" r="A59" t="n">
        <v>7</v>
      </c>
      <c s="40" r="B59">
        <f si="6" t="shared"/>
        <v/>
      </c>
      <c s="21" r="C59" t="s"/>
      <c s="21" r="D59" t="s"/>
      <c s="21" r="E59" t="s"/>
    </row>
    <row r="60" spans="1:13">
      <c s="14" r="A60" t="n">
        <v>8</v>
      </c>
      <c s="40" r="B60">
        <f si="6" t="shared"/>
        <v/>
      </c>
      <c s="21" r="C60" t="s"/>
      <c s="21" r="D60" t="s"/>
      <c s="21" r="E60" t="s"/>
    </row>
    <row r="61" spans="1:13">
      <c s="14" r="A61" t="n">
        <v>9</v>
      </c>
      <c s="40" r="B61">
        <f si="6" t="shared"/>
        <v/>
      </c>
      <c s="21" r="C61" t="s"/>
      <c s="21" r="D61" t="s"/>
      <c s="21" r="E61" t="s"/>
    </row>
    <row r="62" spans="1:13">
      <c s="14" r="A62" t="n">
        <v>10</v>
      </c>
      <c s="40" r="B62">
        <f si="6" t="shared"/>
        <v/>
      </c>
      <c s="21" r="C62" t="s"/>
      <c s="21" r="D62" t="s"/>
      <c s="21" r="E62" t="s"/>
    </row>
    <row r="63" spans="1:13">
      <c s="14" r="A63" t="n">
        <v>11</v>
      </c>
      <c s="40" r="B63">
        <f si="6" t="shared"/>
        <v/>
      </c>
      <c s="21" r="C63" t="s"/>
      <c s="21" r="D63" t="s"/>
      <c s="21" r="E63" t="s"/>
    </row>
    <row r="64" spans="1:13">
      <c s="14" r="A64" t="n">
        <v>12</v>
      </c>
      <c s="40" r="B64">
        <f si="6" t="shared"/>
        <v/>
      </c>
      <c s="21" r="C64" t="s"/>
      <c s="21" r="D64" t="s"/>
      <c s="21" r="E64" t="s"/>
    </row>
    <row r="66" spans="1:13">
      <c s="21" r="B66" t="s"/>
      <c s="21" r="C66" t="s"/>
      <c s="21" r="D66" t="s"/>
      <c s="21" r="E66" t="s"/>
    </row>
    <row r="67" spans="1:13">
      <c s="21" r="B67" t="s"/>
      <c s="21" r="C67" t="s"/>
      <c s="21" r="D67" t="s"/>
      <c s="21" r="E67" t="s"/>
    </row>
    <row r="68" spans="1:13">
      <c s="21" r="B68" t="s"/>
      <c s="21" r="C68" t="s"/>
      <c s="21" r="D68" t="s"/>
      <c s="21" r="E68" t="s"/>
    </row>
    <row customFormat="1" ht="29.0" customHeight="1" s="146" r="70" spans="1:13">
      <c s="144" r="B70" t="s">
        <v>46</v>
      </c>
    </row>
    <row r="71" spans="1:13">
      <c s="19" r="B71" t="s"/>
      <c s="19" r="C71" t="s"/>
      <c s="19" r="D71" t="s"/>
      <c s="19" r="E71" t="s"/>
    </row>
    <row r="72" spans="1:13">
      <c s="19" r="D72" t="s"/>
      <c s="19" r="E72" t="s"/>
    </row>
    <row r="73" spans="1:13">
      <c s="14" r="B73" t="s">
        <v>6</v>
      </c>
      <c s="110" r="C73" t="n">
        <v>0.22</v>
      </c>
      <c s="19" r="D73" t="s"/>
      <c s="19" r="E73" t="s"/>
    </row>
    <row r="74" spans="1:13">
      <c s="14" r="B74" t="s">
        <v>5</v>
      </c>
      <c s="110" r="C74" t="n">
        <v>0.73</v>
      </c>
      <c s="19" r="D74" t="s"/>
      <c s="19" r="E74" t="s"/>
    </row>
    <row r="75" spans="1:13">
      <c s="19" r="D75" t="s"/>
      <c s="19" r="E75" t="s"/>
    </row>
    <row customHeight="1" r="76" ht="20.0" spans="1:13">
      <c s="16" r="C76" t="s"/>
      <c s="16" r="D76" t="s"/>
    </row>
    <row customHeight="1" r="78" ht="25.0" spans="1:13">
      <c s="17" r="B78" t="s">
        <v>73</v>
      </c>
    </row>
    <row customHeight="1" r="79" ht="25.0" spans="1:13">
      <c s="17" r="B79" t="s"/>
    </row>
    <row customHeight="1" r="80" ht="14.0" spans="1:13">
      <c s="18" r="B80" t="s">
        <v>61</v>
      </c>
    </row>
    <row r="81" spans="1:13">
      <c s="14" r="B81" t="s">
        <v>40</v>
      </c>
      <c s="197" r="C81" t="s"/>
      <c s="19" r="F81" t="s"/>
    </row>
    <row r="82" spans="1:13">
      <c s="14" r="B82" t="s">
        <v>41</v>
      </c>
      <c s="197" r="C82" t="n">
        <v>0.27</v>
      </c>
      <c s="19" r="D82" t="s">
        <v>106</v>
      </c>
    </row>
    <row customHeight="1" r="84" ht="14.0" spans="1:13">
      <c s="18" r="B84" t="s">
        <v>117</v>
      </c>
      <c s="14" r="C84" t="s">
        <v>273</v>
      </c>
      <c s="34" r="D84" t="s">
        <v>242</v>
      </c>
      <c s="35" r="E84" t="s">
        <v>114</v>
      </c>
    </row>
    <row r="85" spans="1:13">
      <c s="14" r="B85" t="s">
        <v>23</v>
      </c>
      <c s="104" r="C85" t="s"/>
      <c s="36" r="D85" t="n">
        <v>0.0849</v>
      </c>
      <c s="37" r="E85" t="n">
        <v>0.3785</v>
      </c>
    </row>
    <row r="86" spans="1:13">
      <c s="14" r="B86" t="s">
        <v>194</v>
      </c>
      <c s="20" r="C86">
        <f>(1+C85)^(1/12)-1</f>
        <v/>
      </c>
      <c s="38" r="D86">
        <f si="7" ref="D86" t="shared">(1+D85)^(1/12)-1</f>
        <v/>
      </c>
      <c s="39" r="E86">
        <f si="8" ref="E86" t="shared">(1+E85)^(1/12)-1</f>
        <v/>
      </c>
    </row>
    <row customFormat="1" ht="14.0" customHeight="1" s="18" r="89" spans="1:13">
      <c s="18" r="A89" t="s">
        <v>181</v>
      </c>
      <c s="14" r="B89" t="s">
        <v>227</v>
      </c>
    </row>
    <row r="90" spans="1:13">
      <c s="14" r="A90" t="n">
        <v>0</v>
      </c>
      <c s="106" r="B90" t="n">
        <v>26780160.130262375</v>
      </c>
      <c s="21" r="C90" t="s"/>
      <c s="21" r="D90" t="s"/>
      <c s="21" r="E90" t="s"/>
    </row>
    <row r="91" spans="1:13">
      <c s="14" r="A91" t="n">
        <v>1</v>
      </c>
      <c s="40" r="B91">
        <f si="9" ref="B91:B102" t="shared">B90*(1+$C$86)</f>
        <v/>
      </c>
      <c s="21" r="C91" t="s"/>
      <c s="21" r="D91" t="s"/>
      <c s="21" r="E91" t="s"/>
    </row>
    <row r="92" spans="1:13">
      <c s="14" r="A92" t="n">
        <v>2</v>
      </c>
      <c s="40" r="B92">
        <f si="9" t="shared"/>
        <v/>
      </c>
      <c s="21" r="C92" t="s"/>
      <c s="21" r="D92" t="s"/>
      <c s="21" r="E92" t="s"/>
    </row>
    <row r="93" spans="1:13">
      <c s="14" r="A93" t="n">
        <v>3</v>
      </c>
      <c s="40" r="B93">
        <f si="9" t="shared"/>
        <v/>
      </c>
      <c s="21" r="C93" t="s"/>
      <c s="21" r="D93" t="s"/>
      <c s="21" r="E93" t="s"/>
    </row>
    <row r="94" spans="1:13">
      <c s="14" r="A94" t="n">
        <v>4</v>
      </c>
      <c s="40" r="B94">
        <f si="9" t="shared"/>
        <v/>
      </c>
      <c s="21" r="C94" t="s"/>
      <c s="21" r="D94" t="s"/>
      <c s="21" r="E94" t="s"/>
    </row>
    <row r="95" spans="1:13">
      <c s="14" r="A95" t="n">
        <v>5</v>
      </c>
      <c s="40" r="B95">
        <f si="9" t="shared"/>
        <v/>
      </c>
      <c s="21" r="C95" t="s"/>
      <c s="21" r="D95" t="s"/>
      <c s="21" r="E95" t="s"/>
    </row>
    <row r="96" spans="1:13">
      <c s="14" r="A96" t="n">
        <v>6</v>
      </c>
      <c s="40" r="B96">
        <f si="9" t="shared"/>
        <v/>
      </c>
      <c s="21" r="C96" t="s"/>
      <c s="21" r="D96" t="s"/>
      <c s="21" r="E96" t="s"/>
    </row>
    <row r="97" spans="1:13">
      <c s="14" r="A97" t="n">
        <v>7</v>
      </c>
      <c s="40" r="B97">
        <f si="9" t="shared"/>
        <v/>
      </c>
      <c s="21" r="C97" t="s"/>
      <c s="21" r="D97" t="s"/>
      <c s="21" r="E97" t="s"/>
    </row>
    <row r="98" spans="1:13">
      <c s="14" r="A98" t="n">
        <v>8</v>
      </c>
      <c s="40" r="B98">
        <f si="9" t="shared"/>
        <v/>
      </c>
      <c s="21" r="C98" t="s"/>
      <c s="21" r="D98" t="s"/>
      <c s="21" r="E98" t="s"/>
    </row>
    <row r="99" spans="1:13">
      <c s="14" r="A99" t="n">
        <v>9</v>
      </c>
      <c s="40" r="B99">
        <f si="9" t="shared"/>
        <v/>
      </c>
      <c s="21" r="C99" t="s"/>
      <c s="21" r="D99" t="s"/>
      <c s="21" r="E99" t="s"/>
    </row>
    <row r="100" spans="1:13">
      <c s="14" r="A100" t="n">
        <v>10</v>
      </c>
      <c s="40" r="B100">
        <f si="9" t="shared"/>
        <v/>
      </c>
      <c s="21" r="C100" t="s"/>
      <c s="21" r="D100" t="s"/>
      <c s="21" r="E100" t="s"/>
    </row>
    <row r="101" spans="1:13">
      <c s="14" r="A101" t="n">
        <v>11</v>
      </c>
      <c s="40" r="B101">
        <f si="9" t="shared"/>
        <v/>
      </c>
      <c s="21" r="C101" t="s"/>
      <c s="21" r="D101" t="s"/>
      <c s="21" r="E101" t="s"/>
    </row>
    <row r="102" spans="1:13">
      <c s="14" r="A102" t="n">
        <v>12</v>
      </c>
      <c s="40" r="B102">
        <f si="9" t="shared"/>
        <v/>
      </c>
      <c s="21" r="C102" t="s"/>
      <c s="21" r="D102" t="s"/>
      <c s="21" r="E102" t="s"/>
    </row>
    <row r="103" spans="1:13">
      <c s="19" r="B103" t="s"/>
      <c s="19" r="C103" t="s"/>
      <c s="19" r="D103" t="s"/>
      <c s="19" r="E103" t="s"/>
    </row>
    <row r="104" spans="1:13">
      <c s="19" r="B104" t="s"/>
      <c s="19" r="C104" t="s"/>
      <c s="19" r="D104" t="s"/>
      <c s="19" r="E104" t="s"/>
    </row>
    <row customHeight="1" r="105" ht="25.0" spans="1:13">
      <c s="17" r="B105" t="s">
        <v>171</v>
      </c>
    </row>
    <row customHeight="1" r="106" ht="25.0" spans="1:13">
      <c s="17" r="B106" t="s"/>
    </row>
    <row customHeight="1" r="107" ht="14.0" spans="1:13">
      <c s="18" r="B107" t="s">
        <v>61</v>
      </c>
    </row>
    <row r="108" spans="1:13">
      <c s="14" r="B108" t="s">
        <v>40</v>
      </c>
      <c s="197" r="C108" t="s"/>
      <c s="19" r="F108" t="s"/>
    </row>
    <row r="109" spans="1:13">
      <c s="14" r="B109" t="s">
        <v>41</v>
      </c>
      <c s="197" r="C109" t="n">
        <v>0.27</v>
      </c>
      <c s="19" r="D109" t="s">
        <v>106</v>
      </c>
    </row>
    <row customHeight="1" r="111" ht="14.0" spans="1:13">
      <c s="18" r="B111" t="s">
        <v>117</v>
      </c>
      <c s="14" r="C111" t="s">
        <v>273</v>
      </c>
      <c s="34" r="D111" t="s">
        <v>243</v>
      </c>
      <c s="41" r="E111" t="s">
        <v>113</v>
      </c>
      <c s="35" r="F111" t="s">
        <v>114</v>
      </c>
    </row>
    <row r="112" spans="1:13">
      <c s="14" r="B112" t="s">
        <v>23</v>
      </c>
      <c s="104" r="C112" t="s"/>
      <c s="36" r="D112" t="n">
        <v>1.8246</v>
      </c>
      <c s="20" r="E112" t="n">
        <v>1.3205</v>
      </c>
      <c s="37" r="F112" t="n">
        <v>0.7435</v>
      </c>
    </row>
    <row r="113" spans="1:13">
      <c s="14" r="B113" t="s">
        <v>194</v>
      </c>
      <c s="20" r="C113">
        <f>(1+C112)^(1/12)-1</f>
        <v/>
      </c>
      <c s="38" r="D113">
        <f si="10" ref="D113" t="shared">(1+D112)^(1/12)-1</f>
        <v/>
      </c>
      <c s="42" r="E113">
        <f si="11" ref="E113" t="shared">(1+E112)^(1/12)-1</f>
        <v/>
      </c>
      <c s="39" r="F113">
        <f si="12" ref="F113" t="shared">(1+F112)^(1/12)-1</f>
        <v/>
      </c>
    </row>
    <row customFormat="1" ht="14.0" customHeight="1" s="18" r="115" spans="1:13">
      <c s="18" r="A115" t="s">
        <v>181</v>
      </c>
      <c s="14" r="B115" t="s">
        <v>227</v>
      </c>
    </row>
    <row r="116" spans="1:13">
      <c s="14" r="A116" t="n">
        <v>0</v>
      </c>
      <c s="105" r="B116" t="n">
        <v>5366959.858055115</v>
      </c>
      <c s="21" r="C116" t="s"/>
      <c s="21" r="D116" t="s"/>
      <c s="21" r="E116" t="s"/>
    </row>
    <row r="117" spans="1:13">
      <c s="14" r="A117" t="n">
        <v>1</v>
      </c>
      <c s="40" r="B117">
        <f si="13" ref="B117:B128" t="shared">B116*(1+$C$113)</f>
        <v/>
      </c>
      <c s="21" r="C117" t="s"/>
      <c s="21" r="D117" t="s"/>
      <c s="21" r="E117" t="s"/>
    </row>
    <row r="118" spans="1:13">
      <c s="14" r="A118" t="n">
        <v>2</v>
      </c>
      <c s="40" r="B118">
        <f si="13" t="shared"/>
        <v/>
      </c>
      <c s="21" r="C118" t="s"/>
      <c s="21" r="D118" t="s"/>
      <c s="21" r="E118" t="s"/>
    </row>
    <row r="119" spans="1:13">
      <c s="14" r="A119" t="n">
        <v>3</v>
      </c>
      <c s="40" r="B119">
        <f si="13" t="shared"/>
        <v/>
      </c>
      <c s="21" r="C119" t="s"/>
      <c s="21" r="D119" t="s"/>
      <c s="21" r="E119" t="s"/>
    </row>
    <row r="120" spans="1:13">
      <c s="14" r="A120" t="n">
        <v>4</v>
      </c>
      <c s="40" r="B120">
        <f si="13" t="shared"/>
        <v/>
      </c>
      <c s="21" r="C120" t="s"/>
      <c s="21" r="D120" t="s"/>
      <c s="21" r="E120" t="s"/>
    </row>
    <row r="121" spans="1:13">
      <c s="14" r="A121" t="n">
        <v>5</v>
      </c>
      <c s="40" r="B121">
        <f si="13" t="shared"/>
        <v/>
      </c>
      <c s="21" r="C121" t="s"/>
      <c s="21" r="D121" t="s"/>
      <c s="21" r="E121" t="s"/>
    </row>
    <row r="122" spans="1:13">
      <c s="14" r="A122" t="n">
        <v>6</v>
      </c>
      <c s="40" r="B122">
        <f si="13" t="shared"/>
        <v/>
      </c>
      <c s="21" r="C122" t="s"/>
      <c s="21" r="D122" t="s"/>
      <c s="21" r="E122" t="s"/>
    </row>
    <row r="123" spans="1:13">
      <c s="14" r="A123" t="n">
        <v>7</v>
      </c>
      <c s="40" r="B123">
        <f si="13" t="shared"/>
        <v/>
      </c>
      <c s="21" r="C123" t="s"/>
      <c s="21" r="D123" t="s"/>
      <c s="21" r="E123" t="s"/>
    </row>
    <row r="124" spans="1:13">
      <c s="14" r="A124" t="n">
        <v>8</v>
      </c>
      <c s="40" r="B124">
        <f si="13" t="shared"/>
        <v/>
      </c>
      <c s="21" r="C124" t="s"/>
      <c s="21" r="D124" t="s"/>
      <c s="21" r="E124" t="s"/>
    </row>
    <row r="125" spans="1:13">
      <c s="14" r="A125" t="n">
        <v>9</v>
      </c>
      <c s="40" r="B125">
        <f si="13" t="shared"/>
        <v/>
      </c>
      <c s="21" r="C125" t="s"/>
      <c s="21" r="D125" t="s"/>
      <c s="21" r="E125" t="s"/>
    </row>
    <row r="126" spans="1:13">
      <c s="14" r="A126" t="n">
        <v>10</v>
      </c>
      <c s="40" r="B126">
        <f si="13" t="shared"/>
        <v/>
      </c>
      <c s="21" r="C126" t="s"/>
      <c s="21" r="D126" t="s"/>
      <c s="21" r="E126" t="s"/>
    </row>
    <row r="127" spans="1:13">
      <c s="14" r="A127" t="n">
        <v>11</v>
      </c>
      <c s="40" r="B127">
        <f si="13" t="shared"/>
        <v/>
      </c>
      <c s="21" r="C127" t="s"/>
      <c s="21" r="D127" t="s"/>
      <c s="21" r="E127" t="s"/>
    </row>
    <row r="128" spans="1:13">
      <c s="14" r="A128" t="n">
        <v>12</v>
      </c>
      <c s="40" r="B128">
        <f si="13" t="shared"/>
        <v/>
      </c>
      <c s="21" r="C128" t="s"/>
      <c s="21" r="D128" t="s"/>
      <c s="21" r="E128" t="s"/>
    </row>
    <row customFormat="1" ht="13.0" customHeight="1" s="14" r="129" spans="1:13">
      <c s="21" r="B129" t="s"/>
      <c s="21" r="C129" t="s"/>
      <c s="21" r="D129" t="s"/>
      <c s="21" r="E129" t="s"/>
    </row>
    <row customFormat="1" ht="13.0" customHeight="1" s="14" r="130" spans="1:13">
      <c s="21" r="B130" t="s"/>
      <c s="21" r="C130" t="s"/>
      <c s="21" r="D130" t="s"/>
      <c s="21" r="E130" t="s"/>
    </row>
    <row customFormat="1" ht="13.0" customHeight="1" s="14" r="131" spans="1:13">
      <c s="21" r="B131" t="s"/>
      <c s="21" r="C131" t="s"/>
      <c s="21" r="D131" t="s"/>
      <c s="21" r="E131" t="s"/>
    </row>
    <row customFormat="1" ht="13.0" customHeight="1" s="14" r="132" spans="1:13">
      <c s="21" r="B132" t="s"/>
      <c s="21" r="C132" t="s"/>
      <c s="21" r="D132" t="s"/>
      <c s="21" r="E132" t="s"/>
    </row>
    <row customFormat="1" ht="13.0" customHeight="1" s="14" r="133" spans="1:13">
      <c s="21" r="B133" t="s"/>
      <c s="21" r="C133" t="s"/>
      <c s="21" r="D133" t="s"/>
      <c s="21" r="E133" t="s"/>
    </row>
    <row customFormat="1" ht="29.0" customHeight="1" s="146" r="134" spans="1:13">
      <c s="144" r="B134" t="s">
        <v>54</v>
      </c>
      <c s="145" r="C134" t="s"/>
      <c s="145" r="D134" t="s"/>
    </row>
    <row customHeight="1" r="135" ht="20.0" spans="1:13">
      <c s="16" r="B135" t="s"/>
      <c s="16" r="C135" t="s"/>
      <c s="16" r="D135" t="s"/>
    </row>
    <row customHeight="1" r="136" ht="20.0" spans="1:13">
      <c s="16" r="D136" t="s"/>
    </row>
    <row r="137" spans="1:13">
      <c s="14" r="B137" t="s">
        <v>6</v>
      </c>
      <c s="110" r="C137" t="n">
        <v>0.71</v>
      </c>
      <c s="19" r="D137" t="s"/>
    </row>
    <row r="138" spans="1:13">
      <c s="14" r="B138" t="s">
        <v>5</v>
      </c>
      <c s="110" r="C138" t="n">
        <v>0.29</v>
      </c>
      <c s="19" r="D138" t="s"/>
    </row>
    <row customHeight="1" r="139" ht="20.0" spans="1:13">
      <c s="16" r="D139" t="s"/>
    </row>
    <row customHeight="1" r="140" ht="20.0" spans="1:13">
      <c s="16" r="B140" t="s"/>
      <c s="16" r="C140" t="s"/>
      <c s="16" r="D140" t="s"/>
    </row>
    <row customHeight="1" r="141" ht="20.0" spans="1:13">
      <c s="16" r="B141" t="s"/>
      <c s="16" r="C141" t="s"/>
      <c s="16" r="D141" t="s"/>
    </row>
    <row customHeight="1" r="142" ht="25.0" spans="1:13">
      <c s="17" r="B142" t="s">
        <v>73</v>
      </c>
    </row>
    <row customHeight="1" r="144" ht="14.0" spans="1:13">
      <c s="18" r="B144" t="s">
        <v>61</v>
      </c>
    </row>
    <row r="145" spans="1:13">
      <c s="14" r="B145" t="s">
        <v>40</v>
      </c>
      <c s="197" r="C145" t="s"/>
      <c s="19" r="F145" t="s"/>
    </row>
    <row r="146" spans="1:13">
      <c s="14" r="B146" t="s">
        <v>41</v>
      </c>
      <c s="197" r="C146" t="n">
        <v>0.25</v>
      </c>
      <c s="19" r="D146" t="s">
        <v>106</v>
      </c>
      <c s="19" r="F146" t="s"/>
    </row>
    <row customHeight="1" r="148" ht="14.0" spans="1:13">
      <c s="18" r="B148" t="s">
        <v>117</v>
      </c>
      <c s="14" r="C148" t="s">
        <v>273</v>
      </c>
      <c s="34" r="D148" t="s">
        <v>242</v>
      </c>
      <c s="35" r="E148" t="s">
        <v>114</v>
      </c>
    </row>
    <row r="149" spans="1:13">
      <c s="14" r="B149" t="s">
        <v>23</v>
      </c>
      <c s="104" r="C149" t="s"/>
      <c s="36" r="D149" t="n">
        <v>0.0624</v>
      </c>
      <c s="37" r="E149" t="n">
        <v>0.1257</v>
      </c>
    </row>
    <row r="150" spans="1:13">
      <c s="14" r="B150" t="s">
        <v>194</v>
      </c>
      <c s="20" r="C150">
        <f>(1+C149)^(1/12)-1</f>
        <v/>
      </c>
      <c s="38" r="D150">
        <f si="14" ref="D150" t="shared">(1+D149)^(1/12)-1</f>
        <v/>
      </c>
      <c s="39" r="E150">
        <f si="15" ref="E150" t="shared">(1+E149)^(1/12)-1</f>
        <v/>
      </c>
    </row>
    <row r="154" spans="1:13">
      <c s="14" r="A154" t="s">
        <v>181</v>
      </c>
      <c s="14" r="B154" t="s">
        <v>227</v>
      </c>
    </row>
    <row r="155" spans="1:13">
      <c s="14" r="A155" t="n">
        <v>0</v>
      </c>
      <c s="106" r="B155" t="n">
        <v>9128209.841032028</v>
      </c>
      <c s="21" r="C155" t="s"/>
      <c s="21" r="D155" t="s"/>
      <c s="21" r="E155" t="s"/>
    </row>
    <row r="156" spans="1:13">
      <c s="14" r="A156" t="n">
        <v>1</v>
      </c>
      <c s="40" r="B156">
        <f si="16" ref="B156:B167" t="shared">B155*(1+$C$150)</f>
        <v/>
      </c>
      <c s="21" r="C156" t="s"/>
      <c s="21" r="D156" t="s"/>
      <c s="21" r="E156" t="s"/>
    </row>
    <row r="157" spans="1:13">
      <c s="14" r="A157" t="n">
        <v>2</v>
      </c>
      <c s="40" r="B157">
        <f si="16" t="shared"/>
        <v/>
      </c>
      <c s="21" r="C157" t="s"/>
      <c s="21" r="D157" t="s"/>
      <c s="21" r="E157" t="s"/>
    </row>
    <row r="158" spans="1:13">
      <c s="14" r="A158" t="n">
        <v>3</v>
      </c>
      <c s="40" r="B158">
        <f si="16" t="shared"/>
        <v/>
      </c>
      <c s="21" r="C158" t="s"/>
      <c s="21" r="D158" t="s"/>
      <c s="21" r="E158" t="s"/>
    </row>
    <row r="159" spans="1:13">
      <c s="14" r="A159" t="n">
        <v>4</v>
      </c>
      <c s="40" r="B159">
        <f si="16" t="shared"/>
        <v/>
      </c>
      <c s="21" r="C159" t="s"/>
      <c s="21" r="D159" t="s"/>
      <c s="21" r="E159" t="s"/>
    </row>
    <row r="160" spans="1:13">
      <c s="14" r="A160" t="n">
        <v>5</v>
      </c>
      <c s="40" r="B160">
        <f si="16" t="shared"/>
        <v/>
      </c>
      <c s="21" r="C160" t="s"/>
      <c s="21" r="D160" t="s"/>
      <c s="21" r="E160" t="s"/>
    </row>
    <row r="161" spans="1:13">
      <c s="14" r="A161" t="n">
        <v>6</v>
      </c>
      <c s="40" r="B161">
        <f si="16" t="shared"/>
        <v/>
      </c>
      <c s="21" r="C161" t="s"/>
      <c s="21" r="D161" t="s"/>
      <c s="21" r="E161" t="s"/>
    </row>
    <row r="162" spans="1:13">
      <c s="14" r="A162" t="n">
        <v>7</v>
      </c>
      <c s="40" r="B162">
        <f si="16" t="shared"/>
        <v/>
      </c>
      <c s="21" r="C162" t="s"/>
      <c s="21" r="D162" t="s"/>
      <c s="21" r="E162" t="s"/>
    </row>
    <row r="163" spans="1:13">
      <c s="14" r="A163" t="n">
        <v>8</v>
      </c>
      <c s="40" r="B163">
        <f si="16" t="shared"/>
        <v/>
      </c>
      <c s="21" r="C163" t="s"/>
      <c s="21" r="D163" t="s"/>
      <c s="21" r="E163" t="s"/>
    </row>
    <row r="164" spans="1:13">
      <c s="14" r="A164" t="n">
        <v>9</v>
      </c>
      <c s="40" r="B164">
        <f si="16" t="shared"/>
        <v/>
      </c>
      <c s="21" r="C164" t="s"/>
      <c s="21" r="D164" t="s"/>
      <c s="21" r="E164" t="s"/>
    </row>
    <row r="165" spans="1:13">
      <c s="14" r="A165" t="n">
        <v>10</v>
      </c>
      <c s="40" r="B165">
        <f si="16" t="shared"/>
        <v/>
      </c>
      <c s="21" r="C165" t="s"/>
      <c s="21" r="D165" t="s"/>
      <c s="21" r="E165" t="s"/>
    </row>
    <row r="166" spans="1:13">
      <c s="14" r="A166" t="n">
        <v>11</v>
      </c>
      <c s="40" r="B166">
        <f si="16" t="shared"/>
        <v/>
      </c>
      <c s="21" r="C166" t="s"/>
      <c s="21" r="D166" t="s"/>
      <c s="21" r="E166" t="s"/>
    </row>
    <row r="167" spans="1:13">
      <c s="14" r="A167" t="n">
        <v>12</v>
      </c>
      <c s="40" r="B167">
        <f si="16" t="shared"/>
        <v/>
      </c>
      <c s="21" r="C167" t="s"/>
      <c s="21" r="D167" t="s"/>
      <c s="21" r="E167" t="s"/>
    </row>
    <row customHeight="1" r="170" ht="25.0" spans="1:13">
      <c s="17" r="B170" t="s">
        <v>171</v>
      </c>
    </row>
    <row r="172" spans="1:13">
      <c s="14" r="B172" t="s">
        <v>40</v>
      </c>
      <c s="197" r="C172" t="s"/>
      <c s="19" r="F172" t="s"/>
    </row>
    <row r="173" spans="1:13">
      <c s="14" r="B173" t="s">
        <v>41</v>
      </c>
      <c s="197" r="C173" t="n">
        <v>0.25</v>
      </c>
      <c s="19" r="D173" t="s">
        <v>106</v>
      </c>
    </row>
    <row r="175" spans="1:13">
      <c s="14" r="B175" t="s">
        <v>117</v>
      </c>
      <c s="14" r="C175" t="s">
        <v>273</v>
      </c>
      <c s="34" r="D175" t="s">
        <v>243</v>
      </c>
      <c s="41" r="E175" t="s">
        <v>113</v>
      </c>
      <c s="35" r="F175" t="s">
        <v>114</v>
      </c>
    </row>
    <row r="176" spans="1:13">
      <c s="14" r="B176" t="s">
        <v>23</v>
      </c>
      <c s="104" r="C176" t="s"/>
      <c s="36" r="D176" t="n">
        <v>1.8752</v>
      </c>
      <c s="20" r="E176" t="n">
        <v>1.6538</v>
      </c>
      <c s="37" r="F176" t="n">
        <v>0.5243</v>
      </c>
    </row>
    <row r="177" spans="1:13">
      <c s="14" r="B177" t="s">
        <v>194</v>
      </c>
      <c s="20" r="C177">
        <f>(1+C176)^(1/12)-1</f>
        <v/>
      </c>
      <c s="38" r="D177">
        <f si="17" ref="D177" t="shared">(1+D176)^(1/12)-1</f>
        <v/>
      </c>
      <c s="42" r="E177">
        <f si="18" ref="E177" t="shared">(1+E176)^(1/12)-1</f>
        <v/>
      </c>
      <c s="39" r="F177">
        <f si="19" ref="F177" t="shared">(1+F176)^(1/12)-1</f>
        <v/>
      </c>
    </row>
    <row r="179" spans="1:13">
      <c s="14" r="A179" t="s">
        <v>181</v>
      </c>
      <c s="14" r="B179" t="s">
        <v>227</v>
      </c>
    </row>
    <row r="180" spans="1:13">
      <c s="14" r="A180" t="n">
        <v>0</v>
      </c>
      <c s="106" r="B180" t="n">
        <v>3022869.90824461</v>
      </c>
      <c s="21" r="C180" t="s"/>
      <c s="21" r="D180" t="s"/>
      <c s="21" r="E180" t="s"/>
    </row>
    <row r="181" spans="1:13">
      <c s="14" r="A181" t="n">
        <v>1</v>
      </c>
      <c s="40" r="B181">
        <f si="20" ref="B181:B192" t="shared">B180*(1+$C$177)</f>
        <v/>
      </c>
      <c s="21" r="C181" t="s"/>
      <c s="21" r="D181" t="s"/>
      <c s="21" r="E181" t="s"/>
    </row>
    <row r="182" spans="1:13">
      <c s="14" r="A182" t="n">
        <v>2</v>
      </c>
      <c s="40" r="B182">
        <f si="20" t="shared"/>
        <v/>
      </c>
      <c s="21" r="C182" t="s"/>
      <c s="21" r="D182" t="s"/>
      <c s="21" r="E182" t="s"/>
    </row>
    <row r="183" spans="1:13">
      <c s="14" r="A183" t="n">
        <v>3</v>
      </c>
      <c s="40" r="B183">
        <f si="20" t="shared"/>
        <v/>
      </c>
      <c s="21" r="C183" t="s"/>
      <c s="21" r="D183" t="s"/>
      <c s="21" r="E183" t="s"/>
    </row>
    <row r="184" spans="1:13">
      <c s="14" r="A184" t="n">
        <v>4</v>
      </c>
      <c s="40" r="B184">
        <f si="20" t="shared"/>
        <v/>
      </c>
      <c s="21" r="C184" t="s"/>
      <c s="21" r="D184" t="s"/>
      <c s="21" r="E184" t="s"/>
    </row>
    <row r="185" spans="1:13">
      <c s="14" r="A185" t="n">
        <v>5</v>
      </c>
      <c s="40" r="B185">
        <f si="20" t="shared"/>
        <v/>
      </c>
      <c s="21" r="C185" t="s"/>
      <c s="21" r="D185" t="s"/>
      <c s="21" r="E185" t="s"/>
    </row>
    <row r="186" spans="1:13">
      <c s="14" r="A186" t="n">
        <v>6</v>
      </c>
      <c s="40" r="B186">
        <f si="20" t="shared"/>
        <v/>
      </c>
      <c s="21" r="C186" t="s"/>
      <c s="21" r="D186" t="s"/>
      <c s="21" r="E186" t="s"/>
    </row>
    <row r="187" spans="1:13">
      <c s="14" r="A187" t="n">
        <v>7</v>
      </c>
      <c s="40" r="B187">
        <f si="20" t="shared"/>
        <v/>
      </c>
      <c s="21" r="C187" t="s"/>
      <c s="21" r="D187" t="s"/>
      <c s="21" r="E187" t="s"/>
    </row>
    <row r="188" spans="1:13">
      <c s="14" r="A188" t="n">
        <v>8</v>
      </c>
      <c s="40" r="B188">
        <f si="20" t="shared"/>
        <v/>
      </c>
      <c s="21" r="C188" t="s"/>
      <c s="21" r="D188" t="s"/>
      <c s="21" r="E188" t="s"/>
    </row>
    <row r="189" spans="1:13">
      <c s="14" r="A189" t="n">
        <v>9</v>
      </c>
      <c s="40" r="B189">
        <f si="20" t="shared"/>
        <v/>
      </c>
      <c s="21" r="C189" t="s"/>
      <c s="21" r="D189" t="s"/>
      <c s="21" r="E189" t="s"/>
    </row>
    <row r="190" spans="1:13">
      <c s="14" r="A190" t="n">
        <v>10</v>
      </c>
      <c s="40" r="B190">
        <f si="20" t="shared"/>
        <v/>
      </c>
      <c s="21" r="C190" t="s"/>
      <c s="21" r="D190" t="s"/>
      <c s="21" r="E190" t="s"/>
    </row>
    <row r="191" spans="1:13">
      <c s="14" r="A191" t="n">
        <v>11</v>
      </c>
      <c s="40" r="B191">
        <f si="20" t="shared"/>
        <v/>
      </c>
      <c s="21" r="C191" t="s"/>
      <c s="21" r="D191" t="s"/>
      <c s="21" r="E191" t="s"/>
    </row>
    <row r="192" spans="1:13">
      <c s="14" r="A192" t="n">
        <v>12</v>
      </c>
      <c s="40" r="B192">
        <f si="20" t="shared"/>
        <v/>
      </c>
      <c s="21" r="C192" t="s"/>
      <c s="21" r="D192" t="s"/>
      <c s="21" r="E192" t="s"/>
    </row>
    <row customFormat="1" ht="29.0" customHeight="1" s="146" r="198" spans="1:13">
      <c s="144" r="B198" t="s">
        <v>56</v>
      </c>
      <c s="145" r="C198" t="s"/>
      <c s="145" r="D198" t="s"/>
    </row>
    <row customHeight="1" r="199" ht="20.0" spans="1:13">
      <c s="16" r="B199" t="s"/>
      <c s="16" r="C199" t="s"/>
      <c s="16" r="D199" t="s"/>
    </row>
    <row customHeight="1" r="200" ht="20.0" spans="1:13">
      <c s="16" r="D200" t="s"/>
    </row>
    <row r="201" spans="1:13">
      <c s="14" r="B201" t="s">
        <v>6</v>
      </c>
      <c s="110" r="C201" t="n">
        <v>0.78</v>
      </c>
      <c s="19" r="D201" t="s"/>
    </row>
    <row r="202" spans="1:13">
      <c s="14" r="B202" t="s">
        <v>5</v>
      </c>
      <c s="110" r="C202" t="n">
        <v>0.22</v>
      </c>
      <c s="19" r="D202" t="s"/>
    </row>
    <row customHeight="1" r="203" ht="20.0" spans="1:13">
      <c s="16" r="D203" t="s"/>
    </row>
    <row customHeight="1" r="204" ht="20.0" spans="1:13">
      <c s="16" r="B204" t="s"/>
      <c s="16" r="C204" t="s"/>
      <c s="16" r="D204" t="s"/>
    </row>
    <row customHeight="1" r="205" ht="20.0" spans="1:13">
      <c s="16" r="B205" t="s"/>
      <c s="16" r="C205" t="s"/>
      <c s="16" r="D205" t="s"/>
    </row>
    <row customHeight="1" r="206" ht="25.0" spans="1:13">
      <c s="17" r="B206" t="s">
        <v>73</v>
      </c>
    </row>
    <row customHeight="1" r="208" ht="14.0" spans="1:13">
      <c s="18" r="B208" t="s">
        <v>61</v>
      </c>
    </row>
    <row r="209" spans="1:13">
      <c s="14" r="B209" t="s">
        <v>40</v>
      </c>
      <c s="197" r="C209" t="s"/>
      <c s="19" r="F209" t="s"/>
    </row>
    <row r="210" spans="1:13">
      <c s="14" r="B210" t="s">
        <v>41</v>
      </c>
      <c s="197" r="C210" t="n">
        <v>0.26</v>
      </c>
      <c s="19" r="D210" t="s">
        <v>106</v>
      </c>
    </row>
    <row customHeight="1" r="212" ht="14.0" spans="1:13">
      <c s="18" r="B212" t="s">
        <v>117</v>
      </c>
      <c s="14" r="C212" t="s">
        <v>273</v>
      </c>
      <c s="34" r="D212" t="s">
        <v>242</v>
      </c>
      <c s="35" r="E212" t="s">
        <v>114</v>
      </c>
    </row>
    <row r="213" spans="1:13">
      <c s="14" r="B213" t="s">
        <v>23</v>
      </c>
      <c s="104" r="C213" t="s"/>
      <c s="36" r="D213" t="n">
        <v>0.1003</v>
      </c>
      <c s="37" r="E213" t="n">
        <v>0.4818</v>
      </c>
    </row>
    <row r="214" spans="1:13">
      <c s="14" r="B214" t="s">
        <v>194</v>
      </c>
      <c s="20" r="C214">
        <f>(1+C213)^(1/12)-1</f>
        <v/>
      </c>
      <c s="38" r="D214">
        <f si="21" ref="D214" t="shared">(1+D213)^(1/12)-1</f>
        <v/>
      </c>
      <c s="39" r="E214">
        <f si="22" ref="E214" t="shared">(1+E213)^(1/12)-1</f>
        <v/>
      </c>
    </row>
    <row r="218" spans="1:13">
      <c s="14" r="A218" t="s">
        <v>181</v>
      </c>
      <c s="14" r="B218" t="s">
        <v>227</v>
      </c>
    </row>
    <row r="219" spans="1:13">
      <c s="14" r="A219" t="n">
        <v>0</v>
      </c>
      <c s="106" r="B219" t="n">
        <v>7051349.816074371</v>
      </c>
      <c s="21" r="C219" t="s"/>
      <c s="21" r="D219" t="s"/>
      <c s="21" r="E219" t="s"/>
    </row>
    <row r="220" spans="1:13">
      <c s="14" r="A220" t="n">
        <v>1</v>
      </c>
      <c s="40" r="B220">
        <f si="23" ref="B220:B231" t="shared">B219*(1+$C$214)</f>
        <v/>
      </c>
      <c s="21" r="C220" t="s"/>
      <c s="21" r="D220" t="s"/>
      <c s="21" r="E220" t="s"/>
    </row>
    <row r="221" spans="1:13">
      <c s="14" r="A221" t="n">
        <v>2</v>
      </c>
      <c s="40" r="B221">
        <f si="23" t="shared"/>
        <v/>
      </c>
      <c s="21" r="C221" t="s"/>
      <c s="21" r="D221" t="s"/>
      <c s="21" r="E221" t="s"/>
    </row>
    <row r="222" spans="1:13">
      <c s="14" r="A222" t="n">
        <v>3</v>
      </c>
      <c s="40" r="B222">
        <f si="23" t="shared"/>
        <v/>
      </c>
      <c s="21" r="C222" t="s"/>
      <c s="21" r="D222" t="s"/>
      <c s="21" r="E222" t="s"/>
    </row>
    <row r="223" spans="1:13">
      <c s="14" r="A223" t="n">
        <v>4</v>
      </c>
      <c s="40" r="B223">
        <f si="23" t="shared"/>
        <v/>
      </c>
      <c s="21" r="C223" t="s"/>
      <c s="21" r="D223" t="s"/>
      <c s="21" r="E223" t="s"/>
    </row>
    <row r="224" spans="1:13">
      <c s="14" r="A224" t="n">
        <v>5</v>
      </c>
      <c s="40" r="B224">
        <f si="23" t="shared"/>
        <v/>
      </c>
      <c s="21" r="C224" t="s"/>
      <c s="21" r="D224" t="s"/>
      <c s="21" r="E224" t="s"/>
    </row>
    <row r="225" spans="1:13">
      <c s="14" r="A225" t="n">
        <v>6</v>
      </c>
      <c s="40" r="B225">
        <f si="23" t="shared"/>
        <v/>
      </c>
      <c s="21" r="C225" t="s"/>
      <c s="21" r="D225" t="s"/>
      <c s="21" r="E225" t="s"/>
    </row>
    <row r="226" spans="1:13">
      <c s="14" r="A226" t="n">
        <v>7</v>
      </c>
      <c s="40" r="B226">
        <f si="23" t="shared"/>
        <v/>
      </c>
      <c s="21" r="C226" t="s"/>
      <c s="21" r="D226" t="s"/>
      <c s="21" r="E226" t="s"/>
    </row>
    <row r="227" spans="1:13">
      <c s="14" r="A227" t="n">
        <v>8</v>
      </c>
      <c s="40" r="B227">
        <f si="23" t="shared"/>
        <v/>
      </c>
      <c s="21" r="C227" t="s"/>
      <c s="21" r="D227" t="s"/>
      <c s="21" r="E227" t="s"/>
    </row>
    <row r="228" spans="1:13">
      <c s="14" r="A228" t="n">
        <v>9</v>
      </c>
      <c s="40" r="B228">
        <f si="23" t="shared"/>
        <v/>
      </c>
      <c s="21" r="C228" t="s"/>
      <c s="21" r="D228" t="s"/>
      <c s="21" r="E228" t="s"/>
    </row>
    <row r="229" spans="1:13">
      <c s="14" r="A229" t="n">
        <v>10</v>
      </c>
      <c s="40" r="B229">
        <f si="23" t="shared"/>
        <v/>
      </c>
      <c s="21" r="C229" t="s"/>
      <c s="21" r="D229" t="s"/>
      <c s="21" r="E229" t="s"/>
    </row>
    <row r="230" spans="1:13">
      <c s="14" r="A230" t="n">
        <v>11</v>
      </c>
      <c s="40" r="B230">
        <f si="23" t="shared"/>
        <v/>
      </c>
      <c s="21" r="C230" t="s"/>
      <c s="21" r="D230" t="s"/>
      <c s="21" r="E230" t="s"/>
    </row>
    <row r="231" spans="1:13">
      <c s="14" r="A231" t="n">
        <v>12</v>
      </c>
      <c s="40" r="B231">
        <f si="23" t="shared"/>
        <v/>
      </c>
      <c s="21" r="C231" t="s"/>
      <c s="21" r="D231" t="s"/>
      <c s="21" r="E231" t="s"/>
    </row>
    <row customHeight="1" r="234" ht="25.0" spans="1:13">
      <c s="17" r="B234" t="s">
        <v>171</v>
      </c>
    </row>
    <row r="236" spans="1:13">
      <c s="14" r="B236" t="s">
        <v>40</v>
      </c>
      <c s="197" r="C236" t="s"/>
      <c s="19" r="F236" t="s"/>
    </row>
    <row r="237" spans="1:13">
      <c s="14" r="B237" t="s">
        <v>41</v>
      </c>
      <c s="197" r="C237" t="n">
        <v>0.26</v>
      </c>
      <c s="19" r="D237" t="s">
        <v>106</v>
      </c>
    </row>
    <row r="239" spans="1:13">
      <c s="14" r="B239" t="s">
        <v>117</v>
      </c>
      <c s="14" r="C239" t="s">
        <v>273</v>
      </c>
      <c s="34" r="D239" t="s">
        <v>243</v>
      </c>
      <c s="41" r="E239" t="s">
        <v>113</v>
      </c>
      <c s="35" r="F239" t="s">
        <v>114</v>
      </c>
    </row>
    <row r="240" spans="1:13">
      <c s="14" r="B240" t="s">
        <v>23</v>
      </c>
      <c s="104" r="C240" t="s"/>
      <c s="36" r="D240" t="n">
        <v>2.3219</v>
      </c>
      <c s="20" r="E240" t="n">
        <v>1.6718</v>
      </c>
      <c s="37" r="F240" t="n">
        <v>0.6369</v>
      </c>
    </row>
    <row r="241" spans="1:13">
      <c s="14" r="B241" t="s">
        <v>194</v>
      </c>
      <c s="20" r="C241">
        <f>(1+C240)^(1/12)-1</f>
        <v/>
      </c>
      <c s="38" r="D241">
        <f si="24" ref="D241" t="shared">(1+D240)^(1/12)-1</f>
        <v/>
      </c>
      <c s="42" r="E241">
        <f si="25" ref="E241" t="shared">(1+E240)^(1/12)-1</f>
        <v/>
      </c>
      <c s="39" r="F241">
        <f si="26" ref="F241" t="shared">(1+F240)^(1/12)-1</f>
        <v/>
      </c>
    </row>
    <row r="243" spans="1:13">
      <c s="14" r="A243" t="s">
        <v>181</v>
      </c>
      <c s="14" r="B243" t="s">
        <v>227</v>
      </c>
    </row>
    <row r="244" spans="1:13">
      <c s="14" r="A244" t="n">
        <v>0</v>
      </c>
      <c s="106" r="B244" t="n">
        <v>2201580.0289177895</v>
      </c>
      <c s="21" r="C244" t="s"/>
      <c s="21" r="D244" t="s"/>
      <c s="21" r="E244" t="s"/>
    </row>
    <row r="245" spans="1:13">
      <c s="14" r="A245" t="n">
        <v>1</v>
      </c>
      <c s="40" r="B245">
        <f si="27" ref="B245:B256" t="shared">B244*(1+$C$241)</f>
        <v/>
      </c>
      <c s="21" r="C245" t="s"/>
      <c s="21" r="D245" t="s"/>
      <c s="21" r="E245" t="s"/>
    </row>
    <row r="246" spans="1:13">
      <c s="14" r="A246" t="n">
        <v>2</v>
      </c>
      <c s="40" r="B246">
        <f si="27" t="shared"/>
        <v/>
      </c>
      <c s="21" r="C246" t="s"/>
      <c s="21" r="D246" t="s"/>
      <c s="21" r="E246" t="s"/>
    </row>
    <row r="247" spans="1:13">
      <c s="14" r="A247" t="n">
        <v>3</v>
      </c>
      <c s="40" r="B247">
        <f si="27" t="shared"/>
        <v/>
      </c>
      <c s="21" r="C247" t="s"/>
      <c s="21" r="D247" t="s"/>
      <c s="21" r="E247" t="s"/>
    </row>
    <row r="248" spans="1:13">
      <c s="14" r="A248" t="n">
        <v>4</v>
      </c>
      <c s="40" r="B248">
        <f si="27" t="shared"/>
        <v/>
      </c>
      <c s="21" r="C248" t="s"/>
      <c s="21" r="D248" t="s"/>
      <c s="21" r="E248" t="s"/>
    </row>
    <row r="249" spans="1:13">
      <c s="14" r="A249" t="n">
        <v>5</v>
      </c>
      <c s="40" r="B249">
        <f si="27" t="shared"/>
        <v/>
      </c>
      <c s="21" r="C249" t="s"/>
      <c s="21" r="D249" t="s"/>
      <c s="21" r="E249" t="s"/>
    </row>
    <row r="250" spans="1:13">
      <c s="14" r="A250" t="n">
        <v>6</v>
      </c>
      <c s="40" r="B250">
        <f si="27" t="shared"/>
        <v/>
      </c>
      <c s="21" r="C250" t="s"/>
      <c s="21" r="D250" t="s"/>
      <c s="21" r="E250" t="s"/>
      <c s="22" r="F250" t="s"/>
    </row>
    <row r="251" spans="1:13">
      <c s="14" r="A251" t="n">
        <v>7</v>
      </c>
      <c s="40" r="B251">
        <f si="27" t="shared"/>
        <v/>
      </c>
      <c s="21" r="C251" t="s"/>
      <c s="21" r="D251" t="s"/>
      <c s="21" r="E251" t="s"/>
    </row>
    <row r="252" spans="1:13">
      <c s="14" r="A252" t="n">
        <v>8</v>
      </c>
      <c s="40" r="B252">
        <f si="27" t="shared"/>
        <v/>
      </c>
      <c s="21" r="C252" t="s"/>
      <c s="21" r="D252" t="s"/>
      <c s="21" r="E252" t="s"/>
    </row>
    <row r="253" spans="1:13">
      <c s="14" r="A253" t="n">
        <v>9</v>
      </c>
      <c s="40" r="B253">
        <f si="27" t="shared"/>
        <v/>
      </c>
      <c s="21" r="C253" t="s"/>
      <c s="21" r="D253" t="s"/>
      <c s="21" r="E253" t="s"/>
    </row>
    <row r="254" spans="1:13">
      <c s="14" r="A254" t="n">
        <v>10</v>
      </c>
      <c s="40" r="B254">
        <f si="27" t="shared"/>
        <v/>
      </c>
      <c s="21" r="C254" t="s"/>
      <c s="21" r="D254" t="s"/>
      <c s="21" r="E254" t="s"/>
      <c s="22" r="F254" t="s"/>
    </row>
    <row r="255" spans="1:13">
      <c s="14" r="A255" t="n">
        <v>11</v>
      </c>
      <c s="40" r="B255">
        <f si="27" t="shared"/>
        <v/>
      </c>
      <c s="21" r="C255" t="s"/>
      <c s="21" r="D255" t="s"/>
      <c s="21" r="E255" t="s"/>
    </row>
    <row r="256" spans="1:13">
      <c s="14" r="A256" t="n">
        <v>12</v>
      </c>
      <c s="40" r="B256">
        <f si="27" t="shared"/>
        <v/>
      </c>
      <c s="21" r="C256" t="s"/>
      <c s="21" r="D256" t="s"/>
      <c s="21" r="E256" t="s"/>
    </row>
    <row customFormat="1" ht="13.0" customHeight="1" s="14" r="261" spans="1:13">
      <c s="21" r="B261" t="s"/>
      <c s="21" r="C261" t="s"/>
      <c s="21" r="D261" t="s"/>
      <c s="21" r="E261" t="s"/>
    </row>
    <row customFormat="1" ht="29.0" customHeight="1" s="146" r="262" spans="1:13">
      <c s="144" r="B262" t="s">
        <v>58</v>
      </c>
      <c s="145" r="C262" t="s"/>
      <c s="145" r="D262" t="s"/>
    </row>
    <row customHeight="1" r="263" ht="20.0" spans="1:13">
      <c s="16" r="B263" t="s"/>
      <c s="16" r="C263" t="s"/>
      <c s="16" r="D263" t="s"/>
    </row>
    <row customHeight="1" r="264" ht="20.0" spans="1:13">
      <c s="16" r="D264" t="s"/>
    </row>
    <row r="265" spans="1:13">
      <c s="14" r="B265" t="s">
        <v>6</v>
      </c>
      <c s="110" r="C265" t="n">
        <v>0.6</v>
      </c>
      <c s="19" r="D265" t="s"/>
    </row>
    <row r="266" spans="1:13">
      <c s="14" r="B266" t="s">
        <v>5</v>
      </c>
      <c s="110" r="C266" t="n">
        <v>0.4</v>
      </c>
      <c s="19" r="D266" t="s"/>
    </row>
    <row customHeight="1" r="267" ht="20.0" spans="1:13">
      <c s="16" r="D267" t="s"/>
    </row>
    <row customHeight="1" r="268" ht="20.0" spans="1:13">
      <c s="16" r="B268" t="s"/>
      <c s="16" r="C268" t="s"/>
      <c s="16" r="D268" t="s"/>
    </row>
    <row customHeight="1" r="269" ht="20.0" spans="1:13">
      <c s="16" r="B269" t="s"/>
      <c s="16" r="C269" t="s"/>
      <c s="16" r="D269" t="s"/>
    </row>
    <row customHeight="1" r="270" ht="25.0" spans="1:13">
      <c s="17" r="B270" t="s">
        <v>73</v>
      </c>
    </row>
    <row customHeight="1" r="272" ht="14.0" spans="1:13">
      <c s="18" r="B272" t="s">
        <v>61</v>
      </c>
    </row>
    <row r="273" spans="1:13">
      <c s="14" r="B273" t="s">
        <v>40</v>
      </c>
      <c s="197" r="C273" t="s"/>
      <c s="19" r="F273" t="s"/>
    </row>
    <row r="274" spans="1:13">
      <c s="14" r="B274" t="s">
        <v>41</v>
      </c>
      <c s="197" r="C274" t="n">
        <v>0.23</v>
      </c>
      <c s="19" r="D274" t="s">
        <v>106</v>
      </c>
    </row>
    <row customHeight="1" r="276" ht="14.0" spans="1:13">
      <c s="18" r="B276" t="s">
        <v>117</v>
      </c>
      <c s="14" r="C276" t="s">
        <v>273</v>
      </c>
      <c s="34" r="D276" t="s">
        <v>242</v>
      </c>
      <c s="35" r="E276" t="s">
        <v>114</v>
      </c>
    </row>
    <row r="277" spans="1:13">
      <c s="14" r="B277" t="s">
        <v>23</v>
      </c>
      <c s="104" r="C277" t="s"/>
      <c s="36" r="D277" t="n">
        <v>0.0668</v>
      </c>
      <c s="37" r="E277" t="n">
        <v>0.5964</v>
      </c>
    </row>
    <row r="278" spans="1:13">
      <c s="14" r="B278" t="s">
        <v>194</v>
      </c>
      <c s="20" r="C278">
        <f>(1+C277)^(1/12)-1</f>
        <v/>
      </c>
      <c s="38" r="D278">
        <f si="28" ref="D278" t="shared">(1+D277)^(1/12)-1</f>
        <v/>
      </c>
      <c s="39" r="E278">
        <f si="29" ref="E278" t="shared">(1+E277)^(1/12)-1</f>
        <v/>
      </c>
    </row>
    <row r="282" spans="1:13">
      <c s="14" r="A282" t="s">
        <v>181</v>
      </c>
      <c s="14" r="B282" t="s">
        <v>227</v>
      </c>
    </row>
    <row r="283" spans="1:13">
      <c s="14" r="A283" t="n">
        <v>0</v>
      </c>
      <c s="106" r="B283" t="n">
        <v>1307440.0274848938</v>
      </c>
      <c s="21" r="C283" t="s"/>
      <c s="21" r="D283" t="s"/>
      <c s="21" r="E283" t="s"/>
    </row>
    <row r="284" spans="1:13">
      <c s="14" r="A284" t="n">
        <v>1</v>
      </c>
      <c s="40" r="B284">
        <f si="30" ref="B284:B295" t="shared">B283*(1+$C$278)</f>
        <v/>
      </c>
      <c s="21" r="C284" t="s"/>
      <c s="21" r="D284" t="s"/>
      <c s="21" r="E284" t="s"/>
    </row>
    <row r="285" spans="1:13">
      <c s="14" r="A285" t="n">
        <v>2</v>
      </c>
      <c s="40" r="B285">
        <f si="30" t="shared"/>
        <v/>
      </c>
      <c s="21" r="C285" t="s"/>
      <c s="21" r="D285" t="s"/>
      <c s="21" r="E285" t="s"/>
    </row>
    <row r="286" spans="1:13">
      <c s="14" r="A286" t="n">
        <v>3</v>
      </c>
      <c s="40" r="B286">
        <f si="30" t="shared"/>
        <v/>
      </c>
      <c s="21" r="C286" t="s"/>
      <c s="21" r="D286" t="s"/>
      <c s="21" r="E286" t="s"/>
    </row>
    <row r="287" spans="1:13">
      <c s="14" r="A287" t="n">
        <v>4</v>
      </c>
      <c s="40" r="B287">
        <f si="30" t="shared"/>
        <v/>
      </c>
      <c s="21" r="C287" t="s"/>
      <c s="21" r="D287" t="s"/>
      <c s="21" r="E287" t="s"/>
    </row>
    <row r="288" spans="1:13">
      <c s="14" r="A288" t="n">
        <v>5</v>
      </c>
      <c s="40" r="B288">
        <f si="30" t="shared"/>
        <v/>
      </c>
      <c s="21" r="C288" t="s"/>
      <c s="21" r="D288" t="s"/>
      <c s="21" r="E288" t="s"/>
    </row>
    <row r="289" spans="1:13">
      <c s="14" r="A289" t="n">
        <v>6</v>
      </c>
      <c s="40" r="B289">
        <f si="30" t="shared"/>
        <v/>
      </c>
      <c s="21" r="C289" t="s"/>
      <c s="21" r="D289" t="s"/>
      <c s="21" r="E289" t="s"/>
    </row>
    <row r="290" spans="1:13">
      <c s="14" r="A290" t="n">
        <v>7</v>
      </c>
      <c s="40" r="B290">
        <f si="30" t="shared"/>
        <v/>
      </c>
      <c s="21" r="C290" t="s"/>
      <c s="21" r="D290" t="s"/>
      <c s="21" r="E290" t="s"/>
    </row>
    <row r="291" spans="1:13">
      <c s="14" r="A291" t="n">
        <v>8</v>
      </c>
      <c s="40" r="B291">
        <f si="30" t="shared"/>
        <v/>
      </c>
      <c s="21" r="C291" t="s"/>
      <c s="21" r="D291" t="s"/>
      <c s="21" r="E291" t="s"/>
    </row>
    <row r="292" spans="1:13">
      <c s="14" r="A292" t="n">
        <v>9</v>
      </c>
      <c s="40" r="B292">
        <f si="30" t="shared"/>
        <v/>
      </c>
      <c s="21" r="C292" t="s"/>
      <c s="21" r="D292" t="s"/>
      <c s="21" r="E292" t="s"/>
    </row>
    <row r="293" spans="1:13">
      <c s="14" r="A293" t="n">
        <v>10</v>
      </c>
      <c s="40" r="B293">
        <f si="30" t="shared"/>
        <v/>
      </c>
      <c s="21" r="C293" t="s"/>
      <c s="21" r="D293" t="s"/>
      <c s="21" r="E293" t="s"/>
    </row>
    <row r="294" spans="1:13">
      <c s="14" r="A294" t="n">
        <v>11</v>
      </c>
      <c s="40" r="B294">
        <f si="30" t="shared"/>
        <v/>
      </c>
      <c s="21" r="C294" t="s"/>
      <c s="21" r="D294" t="s"/>
      <c s="21" r="E294" t="s"/>
    </row>
    <row r="295" spans="1:13">
      <c s="14" r="A295" t="n">
        <v>12</v>
      </c>
      <c s="40" r="B295">
        <f si="30" t="shared"/>
        <v/>
      </c>
      <c s="21" r="C295" t="s"/>
      <c s="21" r="D295" t="s"/>
      <c s="21" r="E295" t="s"/>
    </row>
    <row customHeight="1" r="298" ht="25.0" spans="1:13">
      <c s="17" r="B298" t="s">
        <v>171</v>
      </c>
    </row>
    <row r="300" spans="1:13">
      <c s="14" r="B300" t="s">
        <v>40</v>
      </c>
      <c s="197" r="C300" t="s"/>
      <c s="19" r="F300" t="s"/>
    </row>
    <row r="301" spans="1:13">
      <c s="14" r="B301" t="s">
        <v>41</v>
      </c>
      <c s="197" r="C301" t="n">
        <v>0.23</v>
      </c>
      <c s="19" r="D301" t="s">
        <v>106</v>
      </c>
    </row>
    <row r="303" spans="1:13">
      <c s="14" r="B303" t="s">
        <v>117</v>
      </c>
      <c s="14" r="C303" t="s">
        <v>273</v>
      </c>
      <c s="34" r="D303" t="s">
        <v>243</v>
      </c>
      <c s="41" r="E303" t="s">
        <v>113</v>
      </c>
      <c s="35" r="F303" t="s">
        <v>114</v>
      </c>
    </row>
    <row r="304" spans="1:13">
      <c s="14" r="B304" t="s">
        <v>324</v>
      </c>
      <c s="104" r="C304" t="s"/>
      <c s="36" r="D304" t="n">
        <v>1.9058</v>
      </c>
      <c s="20" r="E304" t="n">
        <v>2.2918</v>
      </c>
      <c s="37" r="F304" t="n">
        <v>1.3458</v>
      </c>
    </row>
    <row r="305" spans="1:13">
      <c s="14" r="B305" t="s">
        <v>194</v>
      </c>
      <c s="20" r="C305">
        <f>(1+C304)^(1/12)-1</f>
        <v/>
      </c>
      <c s="38" r="D305">
        <f si="31" ref="D305" t="shared">(1+D304)^(1/12)-1</f>
        <v/>
      </c>
      <c s="42" r="E305">
        <f si="32" ref="E305" t="shared">(1+E304)^(1/12)-1</f>
        <v/>
      </c>
      <c s="39" r="F305">
        <f si="33" ref="F305" t="shared">(1+F304)^(1/12)-1</f>
        <v/>
      </c>
    </row>
    <row r="307" spans="1:13">
      <c s="14" r="A307" t="s">
        <v>181</v>
      </c>
      <c s="14" r="B307" t="s">
        <v>227</v>
      </c>
    </row>
    <row r="308" spans="1:13">
      <c s="14" r="A308" t="n">
        <v>0</v>
      </c>
      <c s="106" r="B308" t="n">
        <v>700189.9808883667</v>
      </c>
      <c s="21" r="C308" t="s"/>
      <c s="21" r="D308" t="s"/>
      <c s="21" r="E308" t="s"/>
    </row>
    <row r="309" spans="1:13">
      <c s="14" r="A309" t="n">
        <v>1</v>
      </c>
      <c s="40" r="B309">
        <f si="34" ref="B309:B320" t="shared">B308*(1+$C$305)</f>
        <v/>
      </c>
      <c s="21" r="C309" t="s"/>
      <c s="21" r="D309" t="s"/>
      <c s="21" r="E309" t="s"/>
    </row>
    <row r="310" spans="1:13">
      <c s="14" r="A310" t="n">
        <v>2</v>
      </c>
      <c s="40" r="B310">
        <f si="34" t="shared"/>
        <v/>
      </c>
      <c s="21" r="C310" t="s"/>
      <c s="21" r="D310" t="s"/>
      <c s="21" r="E310" t="s"/>
    </row>
    <row r="311" spans="1:13">
      <c s="14" r="A311" t="n">
        <v>3</v>
      </c>
      <c s="40" r="B311">
        <f si="34" t="shared"/>
        <v/>
      </c>
      <c s="21" r="C311" t="s"/>
      <c s="21" r="D311" t="s"/>
      <c s="21" r="E311" t="s"/>
    </row>
    <row r="312" spans="1:13">
      <c s="14" r="A312" t="n">
        <v>4</v>
      </c>
      <c s="40" r="B312">
        <f si="34" t="shared"/>
        <v/>
      </c>
      <c s="21" r="C312" t="s"/>
      <c s="21" r="D312" t="s"/>
      <c s="21" r="E312" t="s"/>
    </row>
    <row r="313" spans="1:13">
      <c s="14" r="A313" t="n">
        <v>5</v>
      </c>
      <c s="40" r="B313">
        <f si="34" t="shared"/>
        <v/>
      </c>
      <c s="21" r="C313" t="s"/>
      <c s="21" r="D313" t="s"/>
      <c s="21" r="E313" t="s"/>
    </row>
    <row r="314" spans="1:13">
      <c s="14" r="A314" t="n">
        <v>6</v>
      </c>
      <c s="40" r="B314">
        <f si="34" t="shared"/>
        <v/>
      </c>
      <c s="21" r="C314" t="s"/>
      <c s="21" r="D314" t="s"/>
      <c s="21" r="E314" t="s"/>
    </row>
    <row r="315" spans="1:13">
      <c s="14" r="A315" t="n">
        <v>7</v>
      </c>
      <c s="40" r="B315">
        <f si="34" t="shared"/>
        <v/>
      </c>
      <c s="21" r="C315" t="s"/>
      <c s="21" r="D315" t="s"/>
      <c s="21" r="E315" t="s"/>
    </row>
    <row r="316" spans="1:13">
      <c s="14" r="A316" t="n">
        <v>8</v>
      </c>
      <c s="40" r="B316">
        <f si="34" t="shared"/>
        <v/>
      </c>
      <c s="21" r="C316" t="s"/>
      <c s="21" r="D316" t="s"/>
      <c s="21" r="E316" t="s"/>
    </row>
    <row r="317" spans="1:13">
      <c s="14" r="A317" t="n">
        <v>9</v>
      </c>
      <c s="40" r="B317">
        <f si="34" t="shared"/>
        <v/>
      </c>
      <c s="21" r="C317" t="s"/>
      <c s="21" r="D317" t="s"/>
      <c s="21" r="E317" t="s"/>
    </row>
    <row r="318" spans="1:13">
      <c s="14" r="A318" t="n">
        <v>10</v>
      </c>
      <c s="40" r="B318">
        <f si="34" t="shared"/>
        <v/>
      </c>
      <c s="21" r="C318" t="s"/>
      <c s="21" r="D318" t="s"/>
      <c s="21" r="E318" t="s"/>
    </row>
    <row r="319" spans="1:13">
      <c s="14" r="A319" t="n">
        <v>11</v>
      </c>
      <c s="40" r="B319">
        <f si="34" t="shared"/>
        <v/>
      </c>
      <c s="21" r="C319" t="s"/>
      <c s="21" r="D319" t="s"/>
      <c s="21" r="E319" t="s"/>
    </row>
    <row r="320" spans="1:13">
      <c s="14" r="A320" t="n">
        <v>12</v>
      </c>
      <c s="40" r="B320">
        <f si="34" t="shared"/>
        <v/>
      </c>
      <c s="21" r="C320" t="s"/>
      <c s="21" r="D320" t="s"/>
      <c s="21" r="E320" t="s"/>
    </row>
    <row customFormat="1" ht="29.0" customHeight="1" s="146" r="326" spans="1:13">
      <c s="144" r="B326" t="s">
        <v>78</v>
      </c>
      <c s="145" r="C326" t="s"/>
      <c s="145" r="D326" t="s"/>
    </row>
    <row customHeight="1" r="327" ht="20.0" spans="1:13">
      <c s="16" r="B327" t="s"/>
      <c s="16" r="C327" t="s"/>
      <c s="16" r="D327" t="s"/>
    </row>
    <row customHeight="1" r="328" ht="20.0" spans="1:13">
      <c s="16" r="D328" t="s"/>
    </row>
    <row r="329" spans="1:13">
      <c s="14" r="B329" t="s">
        <v>6</v>
      </c>
      <c s="110" r="C329" t="n">
        <v>0.65</v>
      </c>
      <c s="19" r="D329" t="s"/>
    </row>
    <row r="330" spans="1:13">
      <c s="14" r="B330" t="s">
        <v>5</v>
      </c>
      <c s="110" r="C330" t="n">
        <v>0.35</v>
      </c>
      <c s="19" r="D330" t="s"/>
    </row>
    <row customHeight="1" r="331" ht="20.0" spans="1:13">
      <c s="16" r="D331" t="s"/>
    </row>
    <row customHeight="1" r="332" ht="20.0" spans="1:13">
      <c s="16" r="B332" t="s"/>
      <c s="16" r="C332" t="s"/>
      <c s="16" r="D332" t="s"/>
    </row>
    <row customHeight="1" r="333" ht="20.0" spans="1:13">
      <c s="16" r="B333" t="s"/>
      <c s="16" r="C333" t="s"/>
      <c s="16" r="D333" t="s"/>
    </row>
    <row customHeight="1" r="334" ht="25.0" spans="1:13">
      <c s="17" r="B334" t="s">
        <v>73</v>
      </c>
    </row>
    <row customHeight="1" r="336" ht="14.0" spans="1:13">
      <c s="18" r="B336" t="s">
        <v>61</v>
      </c>
    </row>
    <row r="337" spans="1:13">
      <c s="14" r="B337" t="s">
        <v>40</v>
      </c>
      <c s="197" r="C337" t="s"/>
      <c s="19" r="F337" t="s"/>
    </row>
    <row r="338" spans="1:13">
      <c s="14" r="B338" t="s">
        <v>41</v>
      </c>
      <c s="197" r="C338" t="n">
        <v>0.21</v>
      </c>
      <c s="19" r="D338" t="s">
        <v>106</v>
      </c>
    </row>
    <row customHeight="1" r="340" ht="14.0" spans="1:13">
      <c s="18" r="B340" t="s">
        <v>117</v>
      </c>
      <c s="14" r="C340" t="s">
        <v>273</v>
      </c>
      <c s="34" r="D340" t="s">
        <v>242</v>
      </c>
      <c s="35" r="E340" t="s">
        <v>114</v>
      </c>
    </row>
    <row r="341" spans="1:13">
      <c s="14" r="B341" t="s">
        <v>23</v>
      </c>
      <c s="104" r="C341" t="s"/>
      <c s="36" r="D341" t="n">
        <v>0.0696</v>
      </c>
      <c s="37" r="E341" t="n">
        <v>0.043</v>
      </c>
    </row>
    <row r="342" spans="1:13">
      <c s="14" r="B342" t="s">
        <v>194</v>
      </c>
      <c s="20" r="C342">
        <f>(1+C341)^(1/12)-1</f>
        <v/>
      </c>
      <c s="38" r="D342">
        <f si="35" ref="D342" t="shared">(1+D341)^(1/12)-1</f>
        <v/>
      </c>
      <c s="39" r="E342">
        <f si="36" ref="E342" t="shared">(1+E341)^(1/12)-1</f>
        <v/>
      </c>
    </row>
    <row r="346" spans="1:13">
      <c s="14" r="A346" t="s">
        <v>181</v>
      </c>
      <c s="14" r="B346" t="s">
        <v>227</v>
      </c>
    </row>
    <row r="347" spans="1:13">
      <c s="14" r="A347" t="n">
        <v>0</v>
      </c>
      <c s="106" r="B347" t="n">
        <v>1222490.0345039368</v>
      </c>
      <c s="21" r="C347" t="s"/>
      <c s="21" r="D347" t="s"/>
      <c s="21" r="E347" t="s"/>
    </row>
    <row r="348" spans="1:13">
      <c s="14" r="A348" t="n">
        <v>1</v>
      </c>
      <c s="40" r="B348">
        <f si="37" ref="B348:B359" t="shared">B347*(1+$C$342)</f>
        <v/>
      </c>
      <c s="21" r="C348" t="s"/>
      <c s="21" r="D348" t="s"/>
      <c s="21" r="E348" t="s"/>
    </row>
    <row r="349" spans="1:13">
      <c s="14" r="A349" t="n">
        <v>2</v>
      </c>
      <c s="40" r="B349">
        <f si="37" t="shared"/>
        <v/>
      </c>
      <c s="21" r="C349" t="s"/>
      <c s="21" r="D349" t="s"/>
      <c s="21" r="E349" t="s"/>
    </row>
    <row r="350" spans="1:13">
      <c s="14" r="A350" t="n">
        <v>3</v>
      </c>
      <c s="40" r="B350">
        <f si="37" t="shared"/>
        <v/>
      </c>
      <c s="21" r="C350" t="s"/>
      <c s="21" r="D350" t="s"/>
      <c s="21" r="E350" t="s"/>
    </row>
    <row r="351" spans="1:13">
      <c s="14" r="A351" t="n">
        <v>4</v>
      </c>
      <c s="40" r="B351">
        <f si="37" t="shared"/>
        <v/>
      </c>
      <c s="21" r="C351" t="s"/>
      <c s="21" r="D351" t="s"/>
      <c s="21" r="E351" t="s"/>
    </row>
    <row r="352" spans="1:13">
      <c s="14" r="A352" t="n">
        <v>5</v>
      </c>
      <c s="40" r="B352">
        <f si="37" t="shared"/>
        <v/>
      </c>
      <c s="21" r="C352" t="s"/>
      <c s="21" r="D352" t="s"/>
      <c s="21" r="E352" t="s"/>
    </row>
    <row r="353" spans="1:13">
      <c s="14" r="A353" t="n">
        <v>6</v>
      </c>
      <c s="40" r="B353">
        <f si="37" t="shared"/>
        <v/>
      </c>
      <c s="21" r="C353" t="s"/>
      <c s="21" r="D353" t="s"/>
      <c s="21" r="E353" t="s"/>
    </row>
    <row r="354" spans="1:13">
      <c s="14" r="A354" t="n">
        <v>7</v>
      </c>
      <c s="40" r="B354">
        <f si="37" t="shared"/>
        <v/>
      </c>
      <c s="21" r="C354" t="s"/>
      <c s="21" r="D354" t="s"/>
      <c s="21" r="E354" t="s"/>
    </row>
    <row r="355" spans="1:13">
      <c s="14" r="A355" t="n">
        <v>8</v>
      </c>
      <c s="40" r="B355">
        <f si="37" t="shared"/>
        <v/>
      </c>
      <c s="21" r="C355" t="s"/>
      <c s="21" r="D355" t="s"/>
      <c s="21" r="E355" t="s"/>
    </row>
    <row r="356" spans="1:13">
      <c s="14" r="A356" t="n">
        <v>9</v>
      </c>
      <c s="40" r="B356">
        <f si="37" t="shared"/>
        <v/>
      </c>
      <c s="21" r="C356" t="s"/>
      <c s="21" r="D356" t="s"/>
      <c s="21" r="E356" t="s"/>
    </row>
    <row r="357" spans="1:13">
      <c s="14" r="A357" t="n">
        <v>10</v>
      </c>
      <c s="40" r="B357">
        <f si="37" t="shared"/>
        <v/>
      </c>
      <c s="21" r="C357" t="s"/>
      <c s="21" r="D357" t="s"/>
      <c s="21" r="E357" t="s"/>
    </row>
    <row r="358" spans="1:13">
      <c s="14" r="A358" t="n">
        <v>11</v>
      </c>
      <c s="40" r="B358">
        <f si="37" t="shared"/>
        <v/>
      </c>
      <c s="21" r="C358" t="s"/>
      <c s="21" r="D358" t="s"/>
      <c s="21" r="E358" t="s"/>
    </row>
    <row r="359" spans="1:13">
      <c s="14" r="A359" t="n">
        <v>12</v>
      </c>
      <c s="40" r="B359">
        <f si="37" t="shared"/>
        <v/>
      </c>
      <c s="21" r="C359" t="s"/>
      <c s="21" r="D359" t="s"/>
      <c s="21" r="E359" t="s"/>
    </row>
    <row customHeight="1" r="362" ht="25.0" spans="1:13">
      <c s="17" r="B362" t="s">
        <v>171</v>
      </c>
    </row>
    <row r="364" spans="1:13">
      <c s="14" r="B364" t="s">
        <v>40</v>
      </c>
      <c s="197" r="C364" t="s"/>
      <c s="19" r="F364" t="s"/>
    </row>
    <row r="365" spans="1:13">
      <c s="14" r="B365" t="s">
        <v>41</v>
      </c>
      <c s="197" r="C365" t="n">
        <v>0.21</v>
      </c>
      <c s="19" r="D365" t="s">
        <v>106</v>
      </c>
    </row>
    <row r="367" spans="1:13">
      <c s="14" r="B367" t="s">
        <v>117</v>
      </c>
      <c s="14" r="C367" t="s">
        <v>273</v>
      </c>
      <c s="34" r="D367" t="s">
        <v>243</v>
      </c>
      <c s="41" r="E367" t="s">
        <v>113</v>
      </c>
      <c s="35" r="F367" t="s">
        <v>114</v>
      </c>
    </row>
    <row r="368" spans="1:13">
      <c s="14" r="B368" t="s">
        <v>324</v>
      </c>
      <c s="104" r="C368" t="s"/>
      <c s="36" r="D368" t="n">
        <v>1.875</v>
      </c>
      <c s="20" r="E368" t="n">
        <v>1.5483</v>
      </c>
      <c s="37" r="F368" t="n">
        <v>0.7493</v>
      </c>
    </row>
    <row r="369" spans="1:13">
      <c s="14" r="B369" t="s">
        <v>194</v>
      </c>
      <c s="20" r="C369">
        <f>(1+C368)^(1/12)-1</f>
        <v/>
      </c>
      <c s="38" r="D369">
        <f si="38" ref="D369" t="shared">(1+D368)^(1/12)-1</f>
        <v/>
      </c>
      <c s="42" r="E369">
        <f si="39" ref="E369" t="shared">(1+E368)^(1/12)-1</f>
        <v/>
      </c>
      <c s="39" r="F369">
        <f si="40" ref="F369" t="shared">(1+F368)^(1/12)-1</f>
        <v/>
      </c>
    </row>
    <row r="371" spans="1:13">
      <c s="14" r="A371" t="s">
        <v>181</v>
      </c>
      <c s="14" r="B371" t="s">
        <v>227</v>
      </c>
    </row>
    <row r="372" spans="1:13">
      <c s="14" r="A372" t="n">
        <v>0</v>
      </c>
      <c s="106" r="B372" t="n">
        <v>510999.9878048897</v>
      </c>
      <c s="21" r="C372" t="s"/>
      <c s="21" r="D372" t="s"/>
      <c s="21" r="E372" t="s"/>
    </row>
    <row r="373" spans="1:13">
      <c s="14" r="A373" t="n">
        <v>1</v>
      </c>
      <c s="40" r="B373">
        <f si="41" ref="B373:B384" t="shared">B372*(1+$C$369)</f>
        <v/>
      </c>
      <c s="21" r="C373" t="s"/>
      <c s="21" r="D373" t="s"/>
      <c s="21" r="E373" t="s"/>
    </row>
    <row r="374" spans="1:13">
      <c s="14" r="A374" t="n">
        <v>2</v>
      </c>
      <c s="40" r="B374">
        <f si="41" t="shared"/>
        <v/>
      </c>
      <c s="21" r="C374" t="s"/>
      <c s="21" r="D374" t="s"/>
      <c s="21" r="E374" t="s"/>
    </row>
    <row r="375" spans="1:13">
      <c s="14" r="A375" t="n">
        <v>3</v>
      </c>
      <c s="40" r="B375">
        <f si="41" t="shared"/>
        <v/>
      </c>
      <c s="21" r="C375" t="s"/>
      <c s="21" r="D375" t="s"/>
      <c s="21" r="E375" t="s"/>
    </row>
    <row r="376" spans="1:13">
      <c s="14" r="A376" t="n">
        <v>4</v>
      </c>
      <c s="40" r="B376">
        <f si="41" t="shared"/>
        <v/>
      </c>
      <c s="21" r="C376" t="s"/>
      <c s="21" r="D376" t="s"/>
      <c s="21" r="E376" t="s"/>
    </row>
    <row r="377" spans="1:13">
      <c s="14" r="A377" t="n">
        <v>5</v>
      </c>
      <c s="40" r="B377">
        <f si="41" t="shared"/>
        <v/>
      </c>
      <c s="21" r="C377" t="s"/>
      <c s="21" r="D377" t="s"/>
      <c s="21" r="E377" t="s"/>
    </row>
    <row r="378" spans="1:13">
      <c s="14" r="A378" t="n">
        <v>6</v>
      </c>
      <c s="40" r="B378">
        <f si="41" t="shared"/>
        <v/>
      </c>
      <c s="21" r="C378" t="s"/>
      <c s="21" r="D378" t="s"/>
      <c s="21" r="E378" t="s"/>
    </row>
    <row r="379" spans="1:13">
      <c s="14" r="A379" t="n">
        <v>7</v>
      </c>
      <c s="40" r="B379">
        <f si="41" t="shared"/>
        <v/>
      </c>
      <c s="21" r="C379" t="s"/>
      <c s="21" r="D379" t="s"/>
      <c s="21" r="E379" t="s"/>
    </row>
    <row r="380" spans="1:13">
      <c s="14" r="A380" t="n">
        <v>8</v>
      </c>
      <c s="40" r="B380">
        <f si="41" t="shared"/>
        <v/>
      </c>
      <c s="21" r="C380" t="s"/>
      <c s="21" r="D380" t="s"/>
      <c s="21" r="E380" t="s"/>
    </row>
    <row r="381" spans="1:13">
      <c s="14" r="A381" t="n">
        <v>9</v>
      </c>
      <c s="40" r="B381">
        <f si="41" t="shared"/>
        <v/>
      </c>
      <c s="21" r="C381" t="s"/>
      <c s="21" r="D381" t="s"/>
      <c s="21" r="E381" t="s"/>
    </row>
    <row r="382" spans="1:13">
      <c s="14" r="A382" t="n">
        <v>10</v>
      </c>
      <c s="40" r="B382">
        <f si="41" t="shared"/>
        <v/>
      </c>
      <c s="21" r="C382" t="s"/>
      <c s="21" r="D382" t="s"/>
      <c s="21" r="E382" t="s"/>
    </row>
    <row r="383" spans="1:13">
      <c s="14" r="A383" t="n">
        <v>11</v>
      </c>
      <c s="40" r="B383">
        <f si="41" t="shared"/>
        <v/>
      </c>
      <c s="21" r="C383" t="s"/>
      <c s="21" r="D383" t="s"/>
      <c s="21" r="E383" t="s"/>
    </row>
    <row r="384" spans="1:13">
      <c s="14" r="A384" t="n">
        <v>12</v>
      </c>
      <c s="40" r="B384">
        <f si="41" t="shared"/>
        <v/>
      </c>
      <c s="21" r="C384" t="s"/>
      <c s="21" r="D384" t="s"/>
      <c s="21" r="E384" t="s"/>
    </row>
    <row customFormat="1" ht="13.0" customHeight="1" s="14" r="385" spans="1:13">
      <c s="21" r="B385" t="s"/>
      <c s="21" r="C385" t="s"/>
      <c s="21" r="D385" t="s"/>
      <c s="21" r="E385" t="s"/>
    </row>
    <row customFormat="1" ht="13.0" customHeight="1" s="14" r="386" spans="1:13">
      <c s="21" r="B386" t="s"/>
      <c s="21" r="C386" t="s"/>
      <c s="21" r="D386" t="s"/>
      <c s="21" r="E386" t="s"/>
    </row>
    <row customFormat="1" ht="13.0" customHeight="1" s="14" r="387" spans="1:13">
      <c s="21" r="B387" t="s"/>
      <c s="21" r="C387" t="s"/>
      <c s="21" r="D387" t="s"/>
      <c s="21" r="E387" t="s"/>
    </row>
    <row customFormat="1" ht="13.0" customHeight="1" s="14" r="388" spans="1:13">
      <c s="21" r="B388" t="s"/>
      <c s="21" r="C388" t="s"/>
      <c s="21" r="D388" t="s"/>
      <c s="21" r="E388" t="s"/>
    </row>
    <row customFormat="1" ht="13.0" customHeight="1" s="14" r="389" spans="1:13">
      <c s="21" r="B389" t="s"/>
      <c s="21" r="C389" t="s"/>
      <c s="21" r="D389" t="s"/>
      <c s="21" r="E389" t="s"/>
    </row>
    <row customFormat="1" ht="29.0" customHeight="1" s="146" r="390" spans="1:13">
      <c s="144" r="B390" t="s">
        <v>90</v>
      </c>
      <c s="145" r="C390" t="s"/>
      <c s="145" r="D390" t="s"/>
    </row>
    <row customHeight="1" r="391" ht="20.0" spans="1:13">
      <c s="16" r="B391" t="s"/>
      <c s="16" r="C391" t="s"/>
      <c s="16" r="D391" t="s"/>
    </row>
    <row customHeight="1" r="392" ht="20.0" spans="1:13">
      <c s="16" r="D392" t="s"/>
    </row>
    <row r="393" spans="1:13">
      <c s="14" r="B393" t="s">
        <v>6</v>
      </c>
      <c s="110" r="C393" t="n">
        <v>0.83</v>
      </c>
      <c s="19" r="D393" t="s"/>
    </row>
    <row r="394" spans="1:13">
      <c s="14" r="B394" t="s">
        <v>5</v>
      </c>
      <c s="110" r="C394" t="n">
        <v>0.17</v>
      </c>
      <c s="19" r="D394" t="s"/>
    </row>
    <row customHeight="1" r="395" ht="20.0" spans="1:13">
      <c s="16" r="D395" t="s"/>
    </row>
    <row customHeight="1" r="396" ht="20.0" spans="1:13">
      <c s="16" r="B396" t="s"/>
      <c s="16" r="C396" t="s"/>
      <c s="16" r="D396" t="s"/>
    </row>
    <row customHeight="1" r="397" ht="20.0" spans="1:13">
      <c s="16" r="B397" t="s"/>
      <c s="16" r="C397" t="s"/>
      <c s="16" r="D397" t="s"/>
    </row>
    <row customHeight="1" r="398" ht="25.0" spans="1:13">
      <c s="17" r="B398" t="s">
        <v>73</v>
      </c>
    </row>
    <row customHeight="1" r="400" ht="14.0" spans="1:13">
      <c s="18" r="B400" t="s">
        <v>61</v>
      </c>
    </row>
    <row r="401" spans="1:13">
      <c s="14" r="B401" t="s">
        <v>40</v>
      </c>
      <c s="197" r="C401" t="s"/>
      <c s="19" r="F401" t="s"/>
    </row>
    <row r="402" spans="1:13">
      <c s="14" r="B402" t="s">
        <v>41</v>
      </c>
      <c s="197" r="C402" t="n">
        <v>0.26</v>
      </c>
      <c s="19" r="D402" t="s">
        <v>106</v>
      </c>
    </row>
    <row customHeight="1" r="404" ht="14.0" spans="1:13">
      <c s="18" r="B404" t="s">
        <v>117</v>
      </c>
      <c s="14" r="C404" t="s">
        <v>273</v>
      </c>
      <c s="34" r="D404" t="s">
        <v>242</v>
      </c>
      <c s="35" r="E404" t="s">
        <v>114</v>
      </c>
    </row>
    <row r="405" spans="1:13">
      <c s="14" r="B405" t="s">
        <v>23</v>
      </c>
      <c s="104" r="C405" t="s"/>
      <c s="36" r="D405" t="n">
        <v>0.2677</v>
      </c>
      <c s="37" r="E405" t="n">
        <v>0.2878</v>
      </c>
    </row>
    <row r="406" spans="1:13">
      <c s="14" r="B406" t="s">
        <v>194</v>
      </c>
      <c s="20" r="C406">
        <f>(1+C405)^(1/12)-1</f>
        <v/>
      </c>
      <c s="38" r="D406">
        <f si="42" ref="D406" t="shared">(1+D405)^(1/12)-1</f>
        <v/>
      </c>
      <c s="39" r="E406">
        <f si="43" ref="E406" t="shared">(1+E405)^(1/12)-1</f>
        <v/>
      </c>
    </row>
    <row r="410" spans="1:13">
      <c s="14" r="A410" t="s">
        <v>181</v>
      </c>
      <c s="14" r="B410" t="s">
        <v>227</v>
      </c>
    </row>
    <row r="411" spans="1:13">
      <c s="14" r="A411" t="n">
        <v>0</v>
      </c>
      <c s="106" r="B411" t="n">
        <v>2410810.07376194</v>
      </c>
      <c s="21" r="C411" t="s"/>
      <c s="21" r="D411" t="s"/>
      <c s="21" r="E411" t="s"/>
    </row>
    <row r="412" spans="1:13">
      <c s="14" r="A412" t="n">
        <v>1</v>
      </c>
      <c s="40" r="B412">
        <f si="44" ref="B412:B423" t="shared">B411*(1+$C$406)</f>
        <v/>
      </c>
      <c s="21" r="C412" t="s"/>
      <c s="21" r="D412" t="s"/>
      <c s="21" r="E412" t="s"/>
    </row>
    <row r="413" spans="1:13">
      <c s="14" r="A413" t="n">
        <v>2</v>
      </c>
      <c s="40" r="B413">
        <f si="44" t="shared"/>
        <v/>
      </c>
      <c s="21" r="C413" t="s"/>
      <c s="21" r="D413" t="s"/>
      <c s="21" r="E413" t="s"/>
    </row>
    <row r="414" spans="1:13">
      <c s="14" r="A414" t="n">
        <v>3</v>
      </c>
      <c s="40" r="B414">
        <f si="44" t="shared"/>
        <v/>
      </c>
      <c s="21" r="C414" t="s"/>
      <c s="21" r="D414" t="s"/>
      <c s="21" r="E414" t="s"/>
    </row>
    <row r="415" spans="1:13">
      <c s="14" r="A415" t="n">
        <v>4</v>
      </c>
      <c s="40" r="B415">
        <f si="44" t="shared"/>
        <v/>
      </c>
      <c s="21" r="C415" t="s"/>
      <c s="21" r="D415" t="s"/>
      <c s="21" r="E415" t="s"/>
    </row>
    <row r="416" spans="1:13">
      <c s="14" r="A416" t="n">
        <v>5</v>
      </c>
      <c s="40" r="B416">
        <f si="44" t="shared"/>
        <v/>
      </c>
      <c s="21" r="C416" t="s"/>
      <c s="21" r="D416" t="s"/>
      <c s="21" r="E416" t="s"/>
    </row>
    <row r="417" spans="1:13">
      <c s="14" r="A417" t="n">
        <v>6</v>
      </c>
      <c s="40" r="B417">
        <f si="44" t="shared"/>
        <v/>
      </c>
      <c s="21" r="C417" t="s"/>
      <c s="21" r="D417" t="s"/>
      <c s="21" r="E417" t="s"/>
    </row>
    <row r="418" spans="1:13">
      <c s="14" r="A418" t="n">
        <v>7</v>
      </c>
      <c s="40" r="B418">
        <f si="44" t="shared"/>
        <v/>
      </c>
      <c s="21" r="C418" t="s"/>
      <c s="21" r="D418" t="s"/>
      <c s="21" r="E418" t="s"/>
    </row>
    <row r="419" spans="1:13">
      <c s="14" r="A419" t="n">
        <v>8</v>
      </c>
      <c s="40" r="B419">
        <f si="44" t="shared"/>
        <v/>
      </c>
      <c s="21" r="C419" t="s"/>
      <c s="21" r="D419" t="s"/>
      <c s="21" r="E419" t="s"/>
    </row>
    <row r="420" spans="1:13">
      <c s="14" r="A420" t="n">
        <v>9</v>
      </c>
      <c s="40" r="B420">
        <f si="44" t="shared"/>
        <v/>
      </c>
      <c s="21" r="C420" t="s"/>
      <c s="21" r="D420" t="s"/>
      <c s="21" r="E420" t="s"/>
    </row>
    <row r="421" spans="1:13">
      <c s="14" r="A421" t="n">
        <v>10</v>
      </c>
      <c s="40" r="B421">
        <f si="44" t="shared"/>
        <v/>
      </c>
      <c s="21" r="C421" t="s"/>
      <c s="21" r="D421" t="s"/>
      <c s="21" r="E421" t="s"/>
    </row>
    <row r="422" spans="1:13">
      <c s="14" r="A422" t="n">
        <v>11</v>
      </c>
      <c s="40" r="B422">
        <f si="44" t="shared"/>
        <v/>
      </c>
      <c s="21" r="C422" t="s"/>
      <c s="21" r="D422" t="s"/>
      <c s="21" r="E422" t="s"/>
    </row>
    <row r="423" spans="1:13">
      <c s="14" r="A423" t="n">
        <v>12</v>
      </c>
      <c s="40" r="B423">
        <f si="44" t="shared"/>
        <v/>
      </c>
      <c s="21" r="C423" t="s"/>
      <c s="21" r="D423" t="s"/>
      <c s="21" r="E423" t="s"/>
    </row>
    <row customHeight="1" r="426" ht="25.0" spans="1:13">
      <c s="17" r="B426" t="s">
        <v>171</v>
      </c>
    </row>
    <row r="428" spans="1:13">
      <c s="14" r="B428" t="s">
        <v>40</v>
      </c>
      <c s="197" r="C428" t="s"/>
      <c s="19" r="F428" t="s"/>
    </row>
    <row r="429" spans="1:13">
      <c s="14" r="B429" t="s">
        <v>41</v>
      </c>
      <c s="197" r="C429" t="n">
        <v>0.26</v>
      </c>
      <c s="19" r="D429" t="s">
        <v>106</v>
      </c>
    </row>
    <row r="431" spans="1:13">
      <c s="14" r="B431" t="s">
        <v>117</v>
      </c>
      <c s="14" r="C431" t="s">
        <v>273</v>
      </c>
      <c s="34" r="D431" t="s">
        <v>243</v>
      </c>
      <c s="41" r="E431" t="s">
        <v>113</v>
      </c>
      <c s="35" r="F431" t="s">
        <v>114</v>
      </c>
    </row>
    <row r="432" spans="1:13">
      <c s="14" r="B432" t="s">
        <v>324</v>
      </c>
      <c s="104" r="C432" t="s"/>
      <c s="36" r="D432" t="n">
        <v>1.818</v>
      </c>
      <c s="20" r="E432" t="n">
        <v>2.9404</v>
      </c>
      <c s="37" r="F432" t="n">
        <v>0.8118</v>
      </c>
    </row>
    <row r="433" spans="1:13">
      <c s="14" r="B433" t="s">
        <v>194</v>
      </c>
      <c s="20" r="C433">
        <f>(1+C432)^(1/12)-1</f>
        <v/>
      </c>
      <c s="38" r="D433">
        <f si="45" ref="D433" t="shared">(1+D432)^(1/12)-1</f>
        <v/>
      </c>
      <c s="42" r="E433">
        <f si="46" ref="E433" t="shared">(1+E432)^(1/12)-1</f>
        <v/>
      </c>
      <c s="39" r="F433">
        <f si="47" ref="F433" t="shared">(1+F432)^(1/12)-1</f>
        <v/>
      </c>
    </row>
    <row r="435" spans="1:13">
      <c s="14" r="A435" t="s">
        <v>181</v>
      </c>
      <c s="14" r="B435" t="s">
        <v>227</v>
      </c>
    </row>
    <row r="436" spans="1:13">
      <c s="14" r="A436" t="n">
        <v>0</v>
      </c>
      <c s="106" r="B436" t="n">
        <v>611399.9979543686</v>
      </c>
      <c s="21" r="C436" t="s"/>
      <c s="21" r="D436" t="s"/>
      <c s="21" r="E436" t="s"/>
    </row>
    <row r="437" spans="1:13">
      <c s="14" r="A437" t="n">
        <v>1</v>
      </c>
      <c s="40" r="B437">
        <f si="48" ref="B437:B448" t="shared">B436*(1+$C$433)</f>
        <v/>
      </c>
      <c s="21" r="C437" t="s"/>
      <c s="21" r="D437" t="s"/>
      <c s="21" r="E437" t="s"/>
    </row>
    <row r="438" spans="1:13">
      <c s="14" r="A438" t="n">
        <v>2</v>
      </c>
      <c s="40" r="B438">
        <f si="48" t="shared"/>
        <v/>
      </c>
      <c s="21" r="C438" t="s"/>
      <c s="21" r="D438" t="s"/>
      <c s="21" r="E438" t="s"/>
    </row>
    <row r="439" spans="1:13">
      <c s="14" r="A439" t="n">
        <v>3</v>
      </c>
      <c s="40" r="B439">
        <f si="48" t="shared"/>
        <v/>
      </c>
      <c s="21" r="C439" t="s"/>
      <c s="21" r="D439" t="s"/>
      <c s="21" r="E439" t="s"/>
    </row>
    <row r="440" spans="1:13">
      <c s="14" r="A440" t="n">
        <v>4</v>
      </c>
      <c s="40" r="B440">
        <f si="48" t="shared"/>
        <v/>
      </c>
      <c s="21" r="C440" t="s"/>
      <c s="21" r="D440" t="s"/>
      <c s="21" r="E440" t="s"/>
    </row>
    <row r="441" spans="1:13">
      <c s="14" r="A441" t="n">
        <v>5</v>
      </c>
      <c s="40" r="B441">
        <f si="48" t="shared"/>
        <v/>
      </c>
      <c s="21" r="C441" t="s"/>
      <c s="21" r="D441" t="s"/>
      <c s="21" r="E441" t="s"/>
    </row>
    <row r="442" spans="1:13">
      <c s="14" r="A442" t="n">
        <v>6</v>
      </c>
      <c s="40" r="B442">
        <f si="48" t="shared"/>
        <v/>
      </c>
      <c s="21" r="C442" t="s"/>
      <c s="21" r="D442" t="s"/>
      <c s="21" r="E442" t="s"/>
    </row>
    <row r="443" spans="1:13">
      <c s="14" r="A443" t="n">
        <v>7</v>
      </c>
      <c s="40" r="B443">
        <f si="48" t="shared"/>
        <v/>
      </c>
      <c s="21" r="C443" t="s"/>
      <c s="21" r="D443" t="s"/>
      <c s="21" r="E443" t="s"/>
    </row>
    <row r="444" spans="1:13">
      <c s="14" r="A444" t="n">
        <v>8</v>
      </c>
      <c s="40" r="B444">
        <f si="48" t="shared"/>
        <v/>
      </c>
      <c s="21" r="C444" t="s"/>
      <c s="21" r="D444" t="s"/>
      <c s="21" r="E444" t="s"/>
    </row>
    <row r="445" spans="1:13">
      <c s="14" r="A445" t="n">
        <v>9</v>
      </c>
      <c s="40" r="B445">
        <f si="48" t="shared"/>
        <v/>
      </c>
      <c s="21" r="C445" t="s"/>
      <c s="21" r="D445" t="s"/>
      <c s="21" r="E445" t="s"/>
    </row>
    <row r="446" spans="1:13">
      <c s="14" r="A446" t="n">
        <v>10</v>
      </c>
      <c s="40" r="B446">
        <f si="48" t="shared"/>
        <v/>
      </c>
      <c s="21" r="C446" t="s"/>
      <c s="21" r="D446" t="s"/>
      <c s="21" r="E446" t="s"/>
    </row>
    <row r="447" spans="1:13">
      <c s="14" r="A447" t="n">
        <v>11</v>
      </c>
      <c s="40" r="B447">
        <f si="48" t="shared"/>
        <v/>
      </c>
      <c s="21" r="C447" t="s"/>
      <c s="21" r="D447" t="s"/>
      <c s="21" r="E447" t="s"/>
    </row>
    <row r="448" spans="1:13">
      <c s="14" r="A448" t="n">
        <v>12</v>
      </c>
      <c s="40" r="B448">
        <f si="48" t="shared"/>
        <v/>
      </c>
      <c s="21" r="C448" t="s"/>
      <c s="21" r="D448" t="s"/>
      <c s="21" r="E448" t="s"/>
    </row>
    <row customFormat="1" ht="13.0" customHeight="1" s="14" r="452" spans="1:13">
      <c s="21" r="B452" t="s"/>
      <c s="21" r="C452" t="s"/>
      <c s="21" r="D452" t="s"/>
      <c s="21" r="E452" t="s"/>
    </row>
    <row customFormat="1" ht="29.0" customHeight="1" s="146" r="454" spans="1:13">
      <c s="144" r="B454" t="s">
        <v>170</v>
      </c>
    </row>
    <row customHeight="1" r="455" ht="20.0" spans="1:13">
      <c s="16" r="B455" t="s"/>
    </row>
    <row r="457" spans="1:13">
      <c s="10" r="B457" t="s">
        <v>6</v>
      </c>
      <c s="73" r="C457" t="n">
        <v>0.71</v>
      </c>
      <c s="19" r="D457" t="s"/>
    </row>
    <row r="458" spans="1:13">
      <c s="10" r="B458" t="s">
        <v>5</v>
      </c>
      <c s="73" r="C458" t="n">
        <v>0.29</v>
      </c>
      <c s="19" r="D458" t="s"/>
    </row>
    <row customHeight="1" r="460" ht="20.0" spans="1:13">
      <c s="16" r="C460" t="s"/>
      <c s="16" r="D460" t="s"/>
    </row>
    <row customHeight="1" r="461" ht="25.0" spans="1:13">
      <c s="17" r="B461" t="s">
        <v>73</v>
      </c>
      <c s="17" r="C461" t="s"/>
    </row>
    <row r="463" spans="1:13">
      <c s="49" r="B463" t="s">
        <v>61</v>
      </c>
      <c s="10" r="C463" t="s"/>
      <c s="10" r="D463" t="s"/>
      <c s="10" r="E463" t="s"/>
      <c s="10" r="F463" t="s"/>
    </row>
    <row r="464" spans="1:13">
      <c s="10" r="B464" t="s">
        <v>40</v>
      </c>
      <c s="262" r="C464" t="s"/>
      <c s="10" r="D464" t="s"/>
      <c s="10" r="E464" t="s"/>
      <c s="10" r="F464" t="s"/>
    </row>
    <row r="465" spans="1:13">
      <c s="10" r="B465" t="s">
        <v>41</v>
      </c>
      <c s="263" r="C465" t="n">
        <v>0.28</v>
      </c>
      <c s="10" r="D465" t="s">
        <v>106</v>
      </c>
      <c s="10" r="E465" t="s"/>
    </row>
    <row r="466" spans="1:13">
      <c s="10" r="B466" t="s"/>
      <c s="10" r="C466" t="s"/>
      <c s="10" r="D466" t="s"/>
      <c s="10" r="E466" t="s"/>
      <c s="10" r="F466" t="s"/>
    </row>
    <row r="467" spans="1:13">
      <c s="49" r="B467" t="s">
        <v>117</v>
      </c>
      <c s="10" r="C467" t="s">
        <v>273</v>
      </c>
      <c s="51" r="D467" t="s">
        <v>242</v>
      </c>
      <c s="52" r="E467" t="s">
        <v>114</v>
      </c>
      <c s="10" r="F467" t="s"/>
    </row>
    <row r="468" spans="1:13">
      <c s="10" r="B468" t="s">
        <v>23</v>
      </c>
      <c s="100" r="C468" t="s"/>
      <c s="53" r="D468" t="n">
        <v>0.0471</v>
      </c>
      <c s="54" r="E468" t="n">
        <v>0.1495</v>
      </c>
      <c s="10" r="F468" t="s"/>
    </row>
    <row r="469" spans="1:13">
      <c s="10" r="B469" t="s">
        <v>194</v>
      </c>
      <c s="55" r="C469">
        <f>(1+C468)^(1/12)-1</f>
        <v/>
      </c>
      <c s="56" r="D469">
        <f si="49" ref="D469:E469" t="shared">(1+D468)^(1/12)-1</f>
        <v/>
      </c>
      <c s="57" r="E469">
        <f si="49" t="shared"/>
        <v/>
      </c>
      <c s="10" r="F469" t="s"/>
    </row>
    <row r="470" spans="1:13">
      <c s="10" r="B470" t="s"/>
      <c s="10" r="C470" t="s"/>
      <c s="10" r="D470" t="s"/>
      <c s="10" r="E470" t="s"/>
      <c s="10" r="F470" t="s"/>
    </row>
    <row r="471" spans="1:13">
      <c s="10" r="B471" t="s"/>
      <c s="10" r="C471" t="s"/>
      <c s="10" r="D471" t="s"/>
      <c s="10" r="E471" t="s"/>
      <c s="10" r="F471" t="s"/>
    </row>
    <row r="472" spans="1:13">
      <c s="14" r="A472" t="s">
        <v>181</v>
      </c>
      <c s="10" r="B472" t="s">
        <v>227</v>
      </c>
      <c s="10" r="C472" t="s"/>
      <c s="10" r="D472" t="s"/>
      <c s="10" r="E472" t="s"/>
      <c s="10" r="F472" t="s"/>
    </row>
    <row r="473" spans="1:13">
      <c s="14" r="A473" t="n">
        <v>0</v>
      </c>
      <c s="101" r="B473" t="n">
        <v>24698039.827575684</v>
      </c>
      <c s="58" r="C473" t="s"/>
      <c s="58" r="D473" t="s"/>
      <c s="58" r="E473" t="s"/>
      <c s="10" r="F473" t="s"/>
    </row>
    <row r="474" spans="1:13">
      <c s="14" r="A474" t="n">
        <v>1</v>
      </c>
      <c s="30" r="B474">
        <f si="50" ref="B474:B485" t="shared">B473*(1+$C$469)</f>
        <v/>
      </c>
      <c s="58" r="C474" t="s"/>
      <c s="58" r="D474" t="s"/>
      <c s="58" r="E474" t="s"/>
      <c s="10" r="F474" t="s"/>
    </row>
    <row r="475" spans="1:13">
      <c s="14" r="A475" t="n">
        <v>2</v>
      </c>
      <c s="30" r="B475">
        <f si="50" t="shared"/>
        <v/>
      </c>
      <c s="58" r="C475" t="s"/>
      <c s="58" r="D475" t="s"/>
      <c s="58" r="E475" t="s"/>
      <c s="10" r="F475" t="s"/>
    </row>
    <row r="476" spans="1:13">
      <c s="14" r="A476" t="n">
        <v>3</v>
      </c>
      <c s="30" r="B476">
        <f si="50" t="shared"/>
        <v/>
      </c>
      <c s="58" r="C476" t="s"/>
      <c s="58" r="D476" t="s"/>
      <c s="58" r="E476" t="s"/>
      <c s="10" r="F476" t="s"/>
    </row>
    <row r="477" spans="1:13">
      <c s="14" r="A477" t="n">
        <v>4</v>
      </c>
      <c s="30" r="B477">
        <f si="50" t="shared"/>
        <v/>
      </c>
      <c s="58" r="C477" t="s"/>
      <c s="58" r="D477" t="s"/>
      <c s="58" r="E477" t="s"/>
      <c s="10" r="F477" t="s"/>
    </row>
    <row r="478" spans="1:13">
      <c s="14" r="A478" t="n">
        <v>5</v>
      </c>
      <c s="30" r="B478">
        <f si="50" t="shared"/>
        <v/>
      </c>
      <c s="58" r="C478" t="s"/>
      <c s="58" r="D478" t="s"/>
      <c s="58" r="E478" t="s"/>
      <c s="10" r="F478" t="s"/>
    </row>
    <row r="479" spans="1:13">
      <c s="14" r="A479" t="n">
        <v>6</v>
      </c>
      <c s="30" r="B479">
        <f si="50" t="shared"/>
        <v/>
      </c>
      <c s="58" r="C479" t="s"/>
      <c s="58" r="D479" t="s"/>
      <c s="58" r="E479" t="s"/>
      <c s="10" r="F479" t="s"/>
    </row>
    <row r="480" spans="1:13">
      <c s="14" r="A480" t="n">
        <v>7</v>
      </c>
      <c s="30" r="B480">
        <f si="50" t="shared"/>
        <v/>
      </c>
      <c s="58" r="C480" t="s"/>
      <c s="58" r="D480" t="s"/>
      <c s="58" r="E480" t="s"/>
      <c s="10" r="F480" t="s"/>
    </row>
    <row r="481" spans="1:13">
      <c s="14" r="A481" t="n">
        <v>8</v>
      </c>
      <c s="30" r="B481">
        <f si="50" t="shared"/>
        <v/>
      </c>
      <c s="58" r="C481" t="s"/>
      <c s="58" r="D481" t="s"/>
      <c s="58" r="E481" t="s"/>
      <c s="10" r="F481" t="s"/>
    </row>
    <row r="482" spans="1:13">
      <c s="14" r="A482" t="n">
        <v>9</v>
      </c>
      <c s="30" r="B482">
        <f si="50" t="shared"/>
        <v/>
      </c>
      <c s="58" r="C482" t="s"/>
      <c s="58" r="D482" t="s"/>
      <c s="58" r="E482" t="s"/>
      <c s="10" r="F482" t="s"/>
    </row>
    <row r="483" spans="1:13">
      <c s="14" r="A483" t="n">
        <v>10</v>
      </c>
      <c s="30" r="B483">
        <f si="50" t="shared"/>
        <v/>
      </c>
      <c s="58" r="C483" t="s"/>
      <c s="58" r="D483" t="s"/>
      <c s="58" r="E483" t="s"/>
      <c s="10" r="F483" t="s"/>
    </row>
    <row r="484" spans="1:13">
      <c s="14" r="A484" t="n">
        <v>11</v>
      </c>
      <c s="30" r="B484">
        <f si="50" t="shared"/>
        <v/>
      </c>
      <c s="58" r="C484" t="s"/>
      <c s="58" r="D484" t="s"/>
      <c s="58" r="E484" t="s"/>
      <c s="10" r="F484" t="s"/>
    </row>
    <row r="485" spans="1:13">
      <c s="14" r="A485" t="n">
        <v>12</v>
      </c>
      <c s="30" r="B485">
        <f si="50" t="shared"/>
        <v/>
      </c>
      <c s="58" r="C485" t="s"/>
      <c s="58" r="D485" t="s"/>
      <c s="58" r="E485" t="s"/>
      <c s="10" r="F485" t="s"/>
    </row>
    <row customHeight="1" r="488" ht="25.0" spans="1:13">
      <c s="17" r="B488" t="s">
        <v>171</v>
      </c>
      <c s="14" r="M488" t="s">
        <v>213</v>
      </c>
    </row>
    <row customHeight="1" r="489" ht="16.0" spans="1:13">
      <c s="10" r="A489" t="s"/>
      <c s="49" r="B489" t="s"/>
      <c s="10" r="C489" t="s"/>
      <c s="10" r="D489" t="s"/>
      <c s="10" r="E489" t="s"/>
      <c s="10" r="F489" t="s"/>
    </row>
    <row r="490" spans="1:13">
      <c s="10" r="A490" t="s"/>
      <c s="10" r="B490" t="s">
        <v>40</v>
      </c>
      <c s="262" r="C490" t="s"/>
      <c s="10" r="D490" t="s"/>
      <c s="10" r="E490" t="s"/>
      <c s="50" r="F490" t="s"/>
    </row>
    <row r="491" spans="1:13">
      <c s="10" r="A491" t="s"/>
      <c s="10" r="B491" t="s">
        <v>41</v>
      </c>
      <c s="262" r="C491" t="n">
        <v>0.28</v>
      </c>
      <c s="50" r="D491" t="s">
        <v>106</v>
      </c>
      <c s="10" r="E491" t="s"/>
    </row>
    <row r="492" spans="1:13">
      <c s="10" r="A492" t="s"/>
      <c s="10" r="B492" t="s"/>
      <c s="10" r="C492" t="s"/>
      <c s="10" r="D492" t="s"/>
      <c s="10" r="E492" t="s"/>
      <c s="10" r="F492" t="s"/>
    </row>
    <row r="493" spans="1:13">
      <c s="10" r="A493" t="s"/>
      <c s="10" r="B493" t="s">
        <v>117</v>
      </c>
      <c s="10" r="C493" t="s">
        <v>273</v>
      </c>
      <c s="51" r="D493" t="s">
        <v>243</v>
      </c>
      <c s="59" r="E493" t="s">
        <v>113</v>
      </c>
      <c s="52" r="F493" t="s">
        <v>114</v>
      </c>
    </row>
    <row r="494" spans="1:13">
      <c s="10" r="A494" t="s"/>
      <c s="10" r="B494" t="s">
        <v>23</v>
      </c>
      <c s="100" r="C494" t="s"/>
      <c s="53" r="D494" t="n">
        <v>1.7117</v>
      </c>
      <c s="55" r="E494" t="n">
        <v>1.8309</v>
      </c>
      <c s="54" r="F494" t="n">
        <v>0.6429</v>
      </c>
    </row>
    <row r="495" spans="1:13">
      <c s="10" r="A495" t="s"/>
      <c s="10" r="B495" t="s">
        <v>194</v>
      </c>
      <c s="55" r="C495">
        <f>(1+C494)^(1/12)-1</f>
        <v/>
      </c>
      <c s="56" r="D495">
        <f si="51" ref="D495:F495" t="shared">(1+D494)^(1/12)-1</f>
        <v/>
      </c>
      <c s="60" r="E495">
        <f si="51" t="shared"/>
        <v/>
      </c>
      <c s="57" r="F495">
        <f si="51" t="shared"/>
        <v/>
      </c>
    </row>
    <row r="496" spans="1:13">
      <c s="10" r="A496" t="s"/>
      <c s="10" r="B496" t="s"/>
      <c s="10" r="C496" t="s"/>
      <c s="10" r="D496" t="s"/>
      <c s="10" r="E496" t="s"/>
      <c s="10" r="F496" t="s"/>
    </row>
    <row r="497" spans="1:13">
      <c s="10" r="A497" t="s">
        <v>181</v>
      </c>
      <c s="10" r="B497" t="s">
        <v>227</v>
      </c>
      <c s="10" r="C497" t="s"/>
      <c s="10" r="D497" t="s"/>
      <c s="10" r="E497" t="s"/>
      <c s="10" r="F497" t="s"/>
    </row>
    <row r="498" spans="1:13">
      <c s="10" r="A498" t="n">
        <v>0</v>
      </c>
      <c s="102" r="B498" t="n">
        <v>13589890.265622139</v>
      </c>
      <c s="58" r="C498" t="s"/>
      <c s="58" r="D498" t="s"/>
      <c s="58" r="E498" t="s"/>
      <c s="10" r="F498" t="s"/>
    </row>
    <row r="499" spans="1:13">
      <c s="10" r="A499" t="n">
        <v>1</v>
      </c>
      <c s="30" r="B499">
        <f>B498*(1+$C$495)</f>
        <v/>
      </c>
      <c s="58" r="C499" t="s"/>
      <c s="58" r="D499" t="s"/>
      <c s="58" r="E499" t="s"/>
      <c s="10" r="F499" t="s"/>
    </row>
    <row r="500" spans="1:13">
      <c s="10" r="A500" t="n">
        <v>2</v>
      </c>
      <c s="30" r="B500">
        <f si="52" ref="B500:B510" t="shared">B499*(1+$C$495)</f>
        <v/>
      </c>
      <c s="58" r="C500" t="s"/>
      <c s="58" r="D500" t="s"/>
      <c s="58" r="E500" t="s"/>
      <c s="10" r="F500" t="s"/>
    </row>
    <row r="501" spans="1:13">
      <c s="10" r="A501" t="n">
        <v>3</v>
      </c>
      <c s="30" r="B501">
        <f si="52" t="shared"/>
        <v/>
      </c>
      <c s="58" r="C501" t="s"/>
      <c s="58" r="D501" t="s"/>
      <c s="58" r="E501" t="s"/>
      <c s="10" r="F501" t="s"/>
    </row>
    <row r="502" spans="1:13">
      <c s="10" r="A502" t="n">
        <v>4</v>
      </c>
      <c s="30" r="B502">
        <f si="52" t="shared"/>
        <v/>
      </c>
      <c s="58" r="C502" t="s"/>
      <c s="58" r="D502" t="s"/>
      <c s="58" r="E502" t="s"/>
      <c s="10" r="F502" t="s"/>
    </row>
    <row r="503" spans="1:13">
      <c s="10" r="A503" t="n">
        <v>5</v>
      </c>
      <c s="30" r="B503">
        <f si="52" t="shared"/>
        <v/>
      </c>
      <c s="58" r="C503" t="s"/>
      <c s="58" r="D503" t="s"/>
      <c s="58" r="E503" t="s"/>
      <c s="10" r="F503" t="s"/>
    </row>
    <row r="504" spans="1:13">
      <c s="10" r="A504" t="n">
        <v>6</v>
      </c>
      <c s="30" r="B504">
        <f si="52" t="shared"/>
        <v/>
      </c>
      <c s="58" r="C504" t="s"/>
      <c s="58" r="D504" t="s"/>
      <c s="58" r="E504" t="s"/>
      <c s="10" r="F504" t="s"/>
    </row>
    <row r="505" spans="1:13">
      <c s="10" r="A505" t="n">
        <v>7</v>
      </c>
      <c s="30" r="B505">
        <f si="52" t="shared"/>
        <v/>
      </c>
      <c s="58" r="C505" t="s"/>
      <c s="58" r="D505" t="s"/>
      <c s="58" r="E505" t="s"/>
      <c s="10" r="F505" t="s"/>
    </row>
    <row r="506" spans="1:13">
      <c s="10" r="A506" t="n">
        <v>8</v>
      </c>
      <c s="30" r="B506">
        <f si="52" t="shared"/>
        <v/>
      </c>
      <c s="58" r="C506" t="s"/>
      <c s="58" r="D506" t="s"/>
      <c s="58" r="E506" t="s"/>
      <c s="10" r="F506" t="s"/>
    </row>
    <row r="507" spans="1:13">
      <c s="10" r="A507" t="n">
        <v>9</v>
      </c>
      <c s="30" r="B507">
        <f si="52" t="shared"/>
        <v/>
      </c>
      <c s="58" r="C507" t="s"/>
      <c s="58" r="D507" t="s"/>
      <c s="58" r="E507" t="s"/>
      <c s="10" r="F507" t="s"/>
    </row>
    <row r="508" spans="1:13">
      <c s="10" r="A508" t="n">
        <v>10</v>
      </c>
      <c s="30" r="B508">
        <f si="52" t="shared"/>
        <v/>
      </c>
      <c s="58" r="C508" t="s"/>
      <c s="58" r="D508" t="s"/>
      <c s="58" r="E508" t="s"/>
      <c s="10" r="F508" t="s"/>
    </row>
    <row r="509" spans="1:13">
      <c s="10" r="A509" t="n">
        <v>11</v>
      </c>
      <c s="30" r="B509">
        <f si="52" t="shared"/>
        <v/>
      </c>
      <c s="58" r="C509" t="s"/>
      <c s="58" r="D509" t="s"/>
      <c s="58" r="E509" t="s"/>
      <c s="10" r="F509" t="s"/>
    </row>
    <row r="510" spans="1:13">
      <c s="10" r="A510" t="n">
        <v>12</v>
      </c>
      <c s="30" r="B510">
        <f si="52" t="shared"/>
        <v/>
      </c>
      <c s="58" r="C510" t="s"/>
      <c s="58" r="D510" t="s"/>
      <c s="58" r="E510" t="s"/>
      <c s="10" r="F510" t="s"/>
    </row>
    <row r="511" spans="1:13">
      <c s="10" r="A511" t="s"/>
      <c s="50" r="B511" t="s"/>
      <c s="50" r="C511" t="s"/>
      <c s="50" r="D511" t="s"/>
      <c s="50" r="E511" t="s"/>
      <c s="10" r="F511" t="s"/>
    </row>
    <row r="512" spans="1:13">
      <c s="10" r="A512" t="s"/>
      <c s="50" r="B512" t="s"/>
      <c s="50" r="C512" t="s"/>
      <c s="50" r="D512" t="s"/>
      <c s="50" r="E512" t="s"/>
      <c s="10" r="F512" t="s"/>
    </row>
    <row r="513" spans="1:13">
      <c s="19" r="B513" t="s"/>
      <c s="19" r="C513" t="s"/>
      <c s="19" r="D513" t="s"/>
      <c s="19" r="E513" t="s"/>
    </row>
    <row r="514" spans="1:13">
      <c s="19" r="B514" t="s"/>
      <c s="19" r="C514" t="s"/>
      <c s="19" r="D514" t="s"/>
      <c s="19" r="E514" t="s"/>
    </row>
    <row customFormat="1" ht="29.0" customHeight="1" s="146" r="516" spans="1:13">
      <c s="144" r="B516" t="s">
        <v>223</v>
      </c>
      <c s="145" r="C516" t="s"/>
      <c s="145" r="D516" t="s"/>
    </row>
    <row customHeight="1" r="517" ht="20.0" spans="1:13">
      <c s="16" r="B517" t="s"/>
      <c s="16" r="C517" t="s"/>
      <c s="16" r="D517" t="s"/>
    </row>
    <row customHeight="1" r="518" ht="20.0" spans="1:13">
      <c s="16" r="D518" t="s"/>
    </row>
    <row r="519" spans="1:13">
      <c s="14" r="B519" t="s">
        <v>6</v>
      </c>
      <c s="110" r="C519" t="n">
        <v>0.82</v>
      </c>
      <c s="19" r="D519" t="s"/>
    </row>
    <row r="520" spans="1:13">
      <c s="14" r="B520" t="s">
        <v>5</v>
      </c>
      <c s="110" r="C520" t="n">
        <v>0.18</v>
      </c>
      <c s="19" r="D520" t="s"/>
    </row>
    <row customHeight="1" r="521" ht="20.0" spans="1:13">
      <c s="16" r="D521" t="s"/>
    </row>
    <row customHeight="1" r="522" ht="20.0" spans="1:13">
      <c s="16" r="B522" t="s"/>
      <c s="16" r="C522" t="s"/>
      <c s="16" r="D522" t="s"/>
    </row>
    <row customHeight="1" r="523" ht="20.0" spans="1:13">
      <c s="16" r="B523" t="s"/>
      <c s="16" r="C523" t="s"/>
      <c s="16" r="D523" t="s"/>
    </row>
    <row customHeight="1" r="524" ht="25.0" spans="1:13">
      <c s="17" r="B524" t="s">
        <v>73</v>
      </c>
    </row>
    <row customHeight="1" r="526" ht="14.0" spans="1:13">
      <c s="18" r="B526" t="s">
        <v>61</v>
      </c>
    </row>
    <row r="527" spans="1:13">
      <c s="14" r="B527" t="s">
        <v>40</v>
      </c>
      <c s="197" r="C527" t="s"/>
      <c s="19" r="F527" t="s"/>
    </row>
    <row r="528" spans="1:13">
      <c s="14" r="B528" t="s">
        <v>41</v>
      </c>
      <c s="197" r="C528" t="n">
        <v>0.25</v>
      </c>
      <c s="19" r="D528" t="s">
        <v>106</v>
      </c>
    </row>
    <row customHeight="1" r="530" ht="14.0" spans="1:13">
      <c s="18" r="B530" t="s">
        <v>117</v>
      </c>
      <c s="14" r="C530" t="s">
        <v>273</v>
      </c>
      <c s="34" r="D530" t="s">
        <v>242</v>
      </c>
      <c s="35" r="E530" t="s">
        <v>114</v>
      </c>
    </row>
    <row r="531" spans="1:13">
      <c s="14" r="B531" t="s">
        <v>23</v>
      </c>
      <c s="104" r="C531" t="s"/>
      <c s="36" r="D531" t="n">
        <v>0.2128</v>
      </c>
      <c s="37" r="E531" t="n">
        <v>0.1997</v>
      </c>
    </row>
    <row r="532" spans="1:13">
      <c s="14" r="B532" t="s">
        <v>194</v>
      </c>
      <c s="20" r="C532">
        <f>(1+C531)^(1/12)-1</f>
        <v/>
      </c>
      <c s="38" r="D532">
        <f si="53" ref="D532" t="shared">(1+D531)^(1/12)-1</f>
        <v/>
      </c>
      <c s="39" r="E532">
        <f si="54" ref="E532" t="shared">(1+E531)^(1/12)-1</f>
        <v/>
      </c>
    </row>
    <row r="536" spans="1:13">
      <c s="14" r="A536" t="s">
        <v>181</v>
      </c>
      <c s="14" r="B536" t="s">
        <v>227</v>
      </c>
    </row>
    <row r="537" spans="1:13">
      <c s="14" r="A537" t="n">
        <v>0</v>
      </c>
      <c s="106" r="B537" t="n">
        <v>8241389.792394638</v>
      </c>
      <c s="21" r="C537" t="s"/>
      <c s="21" r="D537" t="s"/>
      <c s="21" r="E537" t="s"/>
    </row>
    <row r="538" spans="1:13">
      <c s="14" r="A538" t="n">
        <v>1</v>
      </c>
      <c s="40" r="B538">
        <f>B537*(1+$C$532)</f>
        <v/>
      </c>
      <c s="21" r="C538" t="s"/>
      <c s="21" r="D538" t="s"/>
      <c s="21" r="E538" t="s"/>
    </row>
    <row r="539" spans="1:13">
      <c s="14" r="A539" t="n">
        <v>2</v>
      </c>
      <c s="40" r="B539">
        <f si="55" ref="B539:B549" t="shared">B538*(1+$C$532)</f>
        <v/>
      </c>
      <c s="21" r="C539" t="s"/>
      <c s="21" r="D539" t="s"/>
      <c s="21" r="E539" t="s"/>
    </row>
    <row r="540" spans="1:13">
      <c s="14" r="A540" t="n">
        <v>3</v>
      </c>
      <c s="40" r="B540">
        <f si="55" t="shared"/>
        <v/>
      </c>
      <c s="21" r="C540" t="s"/>
      <c s="21" r="D540" t="s"/>
      <c s="21" r="E540" t="s"/>
    </row>
    <row r="541" spans="1:13">
      <c s="14" r="A541" t="n">
        <v>4</v>
      </c>
      <c s="40" r="B541">
        <f si="55" t="shared"/>
        <v/>
      </c>
      <c s="21" r="C541" t="s"/>
      <c s="21" r="D541" t="s"/>
      <c s="21" r="E541" t="s"/>
    </row>
    <row r="542" spans="1:13">
      <c s="14" r="A542" t="n">
        <v>5</v>
      </c>
      <c s="40" r="B542">
        <f si="55" t="shared"/>
        <v/>
      </c>
      <c s="21" r="C542" t="s"/>
      <c s="21" r="D542" t="s"/>
      <c s="21" r="E542" t="s"/>
    </row>
    <row r="543" spans="1:13">
      <c s="14" r="A543" t="n">
        <v>6</v>
      </c>
      <c s="40" r="B543">
        <f si="55" t="shared"/>
        <v/>
      </c>
      <c s="21" r="C543" t="s"/>
      <c s="21" r="D543" t="s"/>
      <c s="21" r="E543" t="s"/>
    </row>
    <row r="544" spans="1:13">
      <c s="14" r="A544" t="n">
        <v>7</v>
      </c>
      <c s="40" r="B544">
        <f si="55" t="shared"/>
        <v/>
      </c>
      <c s="21" r="C544" t="s"/>
      <c s="21" r="D544" t="s"/>
      <c s="21" r="E544" t="s"/>
    </row>
    <row r="545" spans="1:13">
      <c s="14" r="A545" t="n">
        <v>8</v>
      </c>
      <c s="40" r="B545">
        <f si="55" t="shared"/>
        <v/>
      </c>
      <c s="21" r="C545" t="s"/>
      <c s="21" r="D545" t="s"/>
      <c s="21" r="E545" t="s"/>
    </row>
    <row r="546" spans="1:13">
      <c s="14" r="A546" t="n">
        <v>9</v>
      </c>
      <c s="40" r="B546">
        <f si="55" t="shared"/>
        <v/>
      </c>
      <c s="21" r="C546" t="s"/>
      <c s="21" r="D546" t="s"/>
      <c s="21" r="E546" t="s"/>
    </row>
    <row r="547" spans="1:13">
      <c s="14" r="A547" t="n">
        <v>10</v>
      </c>
      <c s="40" r="B547">
        <f si="55" t="shared"/>
        <v/>
      </c>
      <c s="21" r="C547" t="s"/>
      <c s="21" r="D547" t="s"/>
      <c s="21" r="E547" t="s"/>
    </row>
    <row r="548" spans="1:13">
      <c s="14" r="A548" t="n">
        <v>11</v>
      </c>
      <c s="40" r="B548">
        <f si="55" t="shared"/>
        <v/>
      </c>
      <c s="21" r="C548" t="s"/>
      <c s="21" r="D548" t="s"/>
      <c s="21" r="E548" t="s"/>
    </row>
    <row r="549" spans="1:13">
      <c s="14" r="A549" t="n">
        <v>12</v>
      </c>
      <c s="40" r="B549">
        <f si="55" t="shared"/>
        <v/>
      </c>
      <c s="21" r="C549" t="s"/>
      <c s="21" r="D549" t="s"/>
      <c s="21" r="E549" t="s"/>
    </row>
    <row customHeight="1" r="552" ht="25.0" spans="1:13">
      <c s="17" r="B552" t="s">
        <v>171</v>
      </c>
    </row>
    <row r="554" spans="1:13">
      <c s="14" r="B554" t="s">
        <v>40</v>
      </c>
      <c s="197" r="C554" t="s"/>
      <c s="19" r="F554" t="s"/>
    </row>
    <row r="555" spans="1:13">
      <c s="14" r="B555" t="s">
        <v>41</v>
      </c>
      <c s="197" r="C555" t="n">
        <v>0.25</v>
      </c>
      <c s="19" r="D555" t="s">
        <v>106</v>
      </c>
    </row>
    <row r="557" spans="1:13">
      <c s="14" r="B557" t="s">
        <v>117</v>
      </c>
      <c s="14" r="C557" t="s">
        <v>273</v>
      </c>
      <c s="34" r="D557" t="s">
        <v>243</v>
      </c>
      <c s="41" r="E557" t="s">
        <v>113</v>
      </c>
      <c s="35" r="F557" t="s">
        <v>114</v>
      </c>
    </row>
    <row r="558" spans="1:13">
      <c s="14" r="B558" t="s">
        <v>23</v>
      </c>
      <c s="104" r="C558" t="s"/>
      <c s="36" r="D558" t="n">
        <v>2.2204</v>
      </c>
      <c s="20" r="E558" t="n">
        <v>2.3009</v>
      </c>
      <c s="37" r="F558" t="n">
        <v>1.2088</v>
      </c>
    </row>
    <row r="559" spans="1:13">
      <c s="14" r="B559" t="s">
        <v>194</v>
      </c>
      <c s="20" r="C559">
        <f>(1+C558)^(1/12)-1</f>
        <v/>
      </c>
      <c s="38" r="D559">
        <f si="56" ref="D559" t="shared">(1+D558)^(1/12)-1</f>
        <v/>
      </c>
      <c s="42" r="E559">
        <f si="57" ref="E559" t="shared">(1+E558)^(1/12)-1</f>
        <v/>
      </c>
      <c s="39" r="F559">
        <f si="58" ref="F559" t="shared">(1+F558)^(1/12)-1</f>
        <v/>
      </c>
    </row>
    <row r="561" spans="1:13">
      <c s="14" r="A561" t="s">
        <v>181</v>
      </c>
      <c s="14" r="B561" t="s">
        <v>227</v>
      </c>
    </row>
    <row r="562" spans="1:13">
      <c s="14" r="A562" t="n">
        <v>0</v>
      </c>
      <c s="106" r="B562" t="n">
        <v>1460319.9903941154</v>
      </c>
      <c s="21" r="C562" t="s"/>
      <c s="21" r="D562" t="s"/>
      <c s="21" r="E562" t="s"/>
    </row>
    <row r="563" spans="1:13">
      <c s="14" r="A563" t="n">
        <v>1</v>
      </c>
      <c s="40" r="B563">
        <f>B562*(1+$C$559)</f>
        <v/>
      </c>
      <c s="21" r="C563" t="s"/>
      <c s="21" r="D563" t="s"/>
      <c s="21" r="E563" t="s"/>
    </row>
    <row r="564" spans="1:13">
      <c s="14" r="A564" t="n">
        <v>2</v>
      </c>
      <c s="40" r="B564">
        <f si="59" ref="B564:B574" t="shared">B563*(1+$C$559)</f>
        <v/>
      </c>
      <c s="21" r="C564" t="s"/>
      <c s="21" r="D564" t="s"/>
      <c s="21" r="E564" t="s"/>
    </row>
    <row r="565" spans="1:13">
      <c s="14" r="A565" t="n">
        <v>3</v>
      </c>
      <c s="40" r="B565">
        <f si="59" t="shared"/>
        <v/>
      </c>
      <c s="21" r="C565" t="s"/>
      <c s="21" r="D565" t="s"/>
      <c s="21" r="E565" t="s"/>
    </row>
    <row r="566" spans="1:13">
      <c s="14" r="A566" t="n">
        <v>4</v>
      </c>
      <c s="40" r="B566">
        <f si="59" t="shared"/>
        <v/>
      </c>
      <c s="21" r="C566" t="s"/>
      <c s="21" r="D566" t="s"/>
      <c s="21" r="E566" t="s"/>
    </row>
    <row r="567" spans="1:13">
      <c s="14" r="A567" t="n">
        <v>5</v>
      </c>
      <c s="40" r="B567">
        <f si="59" t="shared"/>
        <v/>
      </c>
      <c s="21" r="C567" t="s"/>
      <c s="21" r="D567" t="s"/>
      <c s="21" r="E567" t="s"/>
    </row>
    <row r="568" spans="1:13">
      <c s="14" r="A568" t="n">
        <v>6</v>
      </c>
      <c s="40" r="B568">
        <f si="59" t="shared"/>
        <v/>
      </c>
      <c s="21" r="C568" t="s"/>
      <c s="21" r="D568" t="s"/>
      <c s="21" r="E568" t="s"/>
    </row>
    <row r="569" spans="1:13">
      <c s="14" r="A569" t="n">
        <v>7</v>
      </c>
      <c s="40" r="B569">
        <f si="59" t="shared"/>
        <v/>
      </c>
      <c s="21" r="C569" t="s"/>
      <c s="21" r="D569" t="s"/>
      <c s="21" r="E569" t="s"/>
    </row>
    <row r="570" spans="1:13">
      <c s="14" r="A570" t="n">
        <v>8</v>
      </c>
      <c s="40" r="B570">
        <f si="59" t="shared"/>
        <v/>
      </c>
      <c s="21" r="C570" t="s"/>
      <c s="21" r="D570" t="s"/>
      <c s="21" r="E570" t="s"/>
    </row>
    <row r="571" spans="1:13">
      <c s="14" r="A571" t="n">
        <v>9</v>
      </c>
      <c s="40" r="B571">
        <f si="59" t="shared"/>
        <v/>
      </c>
      <c s="21" r="C571" t="s"/>
      <c s="21" r="D571" t="s"/>
      <c s="21" r="E571" t="s"/>
    </row>
    <row r="572" spans="1:13">
      <c s="14" r="A572" t="n">
        <v>10</v>
      </c>
      <c s="40" r="B572">
        <f si="59" t="shared"/>
        <v/>
      </c>
      <c s="21" r="C572" t="s"/>
      <c s="21" r="D572" t="s"/>
      <c s="21" r="E572" t="s"/>
    </row>
    <row r="573" spans="1:13">
      <c s="14" r="A573" t="n">
        <v>11</v>
      </c>
      <c s="40" r="B573">
        <f si="59" t="shared"/>
        <v/>
      </c>
      <c s="21" r="C573" t="s"/>
      <c s="21" r="D573" t="s"/>
      <c s="21" r="E573" t="s"/>
    </row>
    <row r="574" spans="1:13">
      <c s="14" r="A574" t="n">
        <v>12</v>
      </c>
      <c s="40" r="B574">
        <f si="59" t="shared"/>
        <v/>
      </c>
      <c s="21" r="C574" t="s"/>
      <c s="21" r="D574" t="s"/>
      <c s="21" r="E574" t="s"/>
    </row>
    <row r="575" spans="1:13">
      <c s="21" r="B575" t="s"/>
      <c s="21" r="C575" t="s"/>
      <c s="21" r="D575" t="s"/>
      <c s="21" r="E575" t="s"/>
    </row>
    <row r="576" spans="1:13">
      <c s="21" r="B576" t="s"/>
      <c s="21" r="C576" t="s"/>
      <c s="21" r="D576" t="s"/>
      <c s="21" r="E576" t="s"/>
    </row>
    <row r="577" spans="1:13">
      <c s="21" r="B577" t="s"/>
      <c s="21" r="C577" t="s"/>
      <c s="21" r="D577" t="s"/>
      <c s="21" r="E577" t="s"/>
    </row>
    <row r="578" spans="1:13">
      <c s="21" r="B578" t="s"/>
      <c s="21" r="C578" t="s"/>
      <c s="21" r="D578" t="s"/>
      <c s="21" r="E578" t="s"/>
    </row>
    <row customFormat="1" ht="29.0" customHeight="1" s="146" r="580" spans="1:13">
      <c s="144" r="B580" t="s">
        <v>305</v>
      </c>
      <c s="145" r="C580" t="s"/>
      <c s="145" r="D580" t="s"/>
    </row>
    <row customFormat="1" ht="20.0" customHeight="1" s="14" r="581" spans="1:13">
      <c s="16" r="B581" t="s"/>
      <c s="16" r="C581" t="s"/>
      <c s="16" r="D581" t="s"/>
    </row>
    <row customHeight="1" r="582" ht="20.0" spans="1:13">
      <c s="16" r="D582" t="s"/>
    </row>
    <row r="583" spans="1:13">
      <c s="14" r="B583" t="s">
        <v>6</v>
      </c>
      <c s="111" r="C583" t="n">
        <v>0.8</v>
      </c>
      <c s="19" r="D583" t="s"/>
    </row>
    <row r="584" spans="1:13">
      <c s="14" r="B584" t="s">
        <v>5</v>
      </c>
      <c s="111" r="C584" t="n">
        <v>0.2</v>
      </c>
      <c s="19" r="D584" t="s"/>
    </row>
    <row customHeight="1" r="585" ht="20.0" spans="1:13">
      <c s="16" r="D585" t="s"/>
    </row>
    <row customHeight="1" r="586" ht="20.0" spans="1:13">
      <c s="16" r="B586" t="s"/>
      <c s="16" r="C586" t="s"/>
      <c s="16" r="D586" t="s"/>
    </row>
    <row customHeight="1" r="587" ht="20.0" spans="1:13">
      <c s="16" r="B587" t="s"/>
      <c s="16" r="C587" t="s"/>
      <c s="16" r="D587" t="s"/>
    </row>
    <row customHeight="1" r="588" ht="25.0" spans="1:13">
      <c s="17" r="B588" t="s">
        <v>73</v>
      </c>
    </row>
    <row customHeight="1" r="590" ht="14.0" spans="1:13">
      <c s="18" r="B590" t="s">
        <v>61</v>
      </c>
    </row>
    <row r="591" spans="1:13">
      <c s="14" r="B591" t="s">
        <v>40</v>
      </c>
      <c s="197" r="C591" t="s"/>
      <c s="19" r="F591" t="s"/>
    </row>
    <row r="592" spans="1:13">
      <c s="14" r="B592" t="s">
        <v>41</v>
      </c>
      <c s="197" r="C592" t="n">
        <v>0.27</v>
      </c>
      <c s="19" r="D592" t="s">
        <v>106</v>
      </c>
    </row>
    <row customHeight="1" r="594" ht="14.0" spans="1:13">
      <c s="18" r="B594" t="s">
        <v>117</v>
      </c>
      <c s="14" r="C594" t="s">
        <v>273</v>
      </c>
      <c s="34" r="D594" t="s">
        <v>242</v>
      </c>
      <c s="35" r="E594" t="s">
        <v>114</v>
      </c>
    </row>
    <row r="595" spans="1:13">
      <c s="14" r="B595" t="s">
        <v>23</v>
      </c>
      <c s="104" r="C595" t="s"/>
      <c s="36" r="D595" t="n">
        <v>0.1991</v>
      </c>
      <c s="37" r="E595" t="n">
        <v>-0.2925</v>
      </c>
    </row>
    <row r="596" spans="1:13">
      <c s="14" r="B596" t="s">
        <v>194</v>
      </c>
      <c s="20" r="C596">
        <f>(1+C595)^(1/12)-1</f>
        <v/>
      </c>
      <c s="38" r="D596">
        <f si="60" ref="D596" t="shared">(1+D595)^(1/12)-1</f>
        <v/>
      </c>
      <c s="39" r="E596">
        <f si="61" ref="E596" t="shared">(1+E595)^(1/12)-1</f>
        <v/>
      </c>
    </row>
    <row r="600" spans="1:13">
      <c s="14" r="A600" t="s">
        <v>181</v>
      </c>
      <c s="14" r="B600" t="s">
        <v>227</v>
      </c>
    </row>
    <row r="601" spans="1:13">
      <c s="14" r="A601" t="n">
        <v>0</v>
      </c>
      <c s="106" r="B601" t="n">
        <v>1245639.9879455566</v>
      </c>
      <c s="21" r="C601" t="s"/>
      <c s="21" r="D601" t="s"/>
      <c s="21" r="E601" t="s"/>
    </row>
    <row r="602" spans="1:13">
      <c s="14" r="A602" t="n">
        <v>1</v>
      </c>
      <c s="40" r="B602">
        <f si="62" ref="B602:B613" t="shared">B601*(1+$C$596)</f>
        <v/>
      </c>
      <c s="21" r="C602" t="s"/>
      <c s="21" r="D602" t="s"/>
      <c s="21" r="E602" t="s"/>
    </row>
    <row r="603" spans="1:13">
      <c s="14" r="A603" t="n">
        <v>2</v>
      </c>
      <c s="40" r="B603">
        <f si="62" t="shared"/>
        <v/>
      </c>
      <c s="21" r="C603" t="s"/>
      <c s="21" r="D603" t="s"/>
      <c s="21" r="E603" t="s"/>
    </row>
    <row r="604" spans="1:13">
      <c s="14" r="A604" t="n">
        <v>3</v>
      </c>
      <c s="40" r="B604">
        <f si="62" t="shared"/>
        <v/>
      </c>
      <c s="21" r="C604" t="s"/>
      <c s="21" r="D604" t="s"/>
      <c s="21" r="E604" t="s"/>
    </row>
    <row r="605" spans="1:13">
      <c s="14" r="A605" t="n">
        <v>4</v>
      </c>
      <c s="40" r="B605">
        <f si="62" t="shared"/>
        <v/>
      </c>
      <c s="21" r="C605" t="s"/>
      <c s="21" r="D605" t="s"/>
      <c s="21" r="E605" t="s"/>
    </row>
    <row r="606" spans="1:13">
      <c s="14" r="A606" t="n">
        <v>5</v>
      </c>
      <c s="40" r="B606">
        <f si="62" t="shared"/>
        <v/>
      </c>
      <c s="21" r="C606" t="s"/>
      <c s="21" r="D606" t="s"/>
      <c s="21" r="E606" t="s"/>
    </row>
    <row r="607" spans="1:13">
      <c s="14" r="A607" t="n">
        <v>6</v>
      </c>
      <c s="40" r="B607">
        <f si="62" t="shared"/>
        <v/>
      </c>
      <c s="21" r="C607" t="s"/>
      <c s="21" r="D607" t="s"/>
      <c s="21" r="E607" t="s"/>
    </row>
    <row r="608" spans="1:13">
      <c s="14" r="A608" t="n">
        <v>7</v>
      </c>
      <c s="40" r="B608">
        <f si="62" t="shared"/>
        <v/>
      </c>
      <c s="21" r="C608" t="s"/>
      <c s="21" r="D608" t="s"/>
      <c s="21" r="E608" t="s"/>
    </row>
    <row r="609" spans="1:13">
      <c s="14" r="A609" t="n">
        <v>8</v>
      </c>
      <c s="40" r="B609">
        <f si="62" t="shared"/>
        <v/>
      </c>
      <c s="21" r="C609" t="s"/>
      <c s="21" r="D609" t="s"/>
      <c s="21" r="E609" t="s"/>
    </row>
    <row r="610" spans="1:13">
      <c s="14" r="A610" t="n">
        <v>9</v>
      </c>
      <c s="40" r="B610">
        <f si="62" t="shared"/>
        <v/>
      </c>
      <c s="21" r="C610" t="s"/>
      <c s="21" r="D610" t="s"/>
      <c s="21" r="E610" t="s"/>
    </row>
    <row r="611" spans="1:13">
      <c s="14" r="A611" t="n">
        <v>10</v>
      </c>
      <c s="40" r="B611">
        <f si="62" t="shared"/>
        <v/>
      </c>
      <c s="21" r="C611" t="s"/>
      <c s="21" r="D611" t="s"/>
      <c s="21" r="E611" t="s"/>
    </row>
    <row r="612" spans="1:13">
      <c s="14" r="A612" t="n">
        <v>11</v>
      </c>
      <c s="40" r="B612">
        <f si="62" t="shared"/>
        <v/>
      </c>
      <c s="21" r="C612" t="s"/>
      <c s="21" r="D612" t="s"/>
      <c s="21" r="E612" t="s"/>
    </row>
    <row r="613" spans="1:13">
      <c s="14" r="A613" t="n">
        <v>12</v>
      </c>
      <c s="40" r="B613">
        <f si="62" t="shared"/>
        <v/>
      </c>
      <c s="21" r="C613" t="s"/>
      <c s="21" r="D613" t="s"/>
      <c s="21" r="E613" t="s"/>
    </row>
    <row customHeight="1" r="616" ht="25.0" spans="1:13">
      <c s="17" r="B616" t="s">
        <v>171</v>
      </c>
    </row>
    <row r="618" spans="1:13">
      <c s="14" r="B618" t="s">
        <v>40</v>
      </c>
      <c s="197" r="C618" t="s"/>
      <c s="19" r="F618" t="s"/>
    </row>
    <row r="619" spans="1:13">
      <c s="14" r="B619" t="s">
        <v>41</v>
      </c>
      <c s="197" r="C619" t="n">
        <v>0.27</v>
      </c>
      <c s="19" r="D619" t="s">
        <v>106</v>
      </c>
    </row>
    <row r="621" spans="1:13">
      <c s="14" r="B621" t="s">
        <v>117</v>
      </c>
      <c s="14" r="C621" t="s">
        <v>273</v>
      </c>
      <c s="34" r="D621" t="s">
        <v>243</v>
      </c>
      <c s="41" r="E621" t="s">
        <v>113</v>
      </c>
      <c s="35" r="F621" t="s">
        <v>114</v>
      </c>
    </row>
    <row r="622" spans="1:13">
      <c s="14" r="B622" t="s">
        <v>324</v>
      </c>
      <c s="104" r="C622" t="s"/>
      <c s="36" r="D622" t="n">
        <v>3.0997</v>
      </c>
      <c s="20" r="E622" t="n">
        <v>6.8647</v>
      </c>
      <c s="37" r="F622" t="n">
        <v>1.3102</v>
      </c>
    </row>
    <row r="623" spans="1:13">
      <c s="14" r="B623" t="s">
        <v>194</v>
      </c>
      <c s="20" r="C623">
        <f>(1+C622)^(1/12)-1</f>
        <v/>
      </c>
      <c s="38" r="D623">
        <f si="63" ref="D623" t="shared">(1+D622)^(1/12)-1</f>
        <v/>
      </c>
      <c s="42" r="E623">
        <f si="64" ref="E623" t="shared">(1+E622)^(1/12)-1</f>
        <v/>
      </c>
      <c s="39" r="F623">
        <f si="65" ref="F623" t="shared">(1+F622)^(1/12)-1</f>
        <v/>
      </c>
    </row>
    <row r="625" spans="1:13">
      <c s="14" r="A625" t="s">
        <v>181</v>
      </c>
      <c s="14" r="B625" t="s">
        <v>227</v>
      </c>
    </row>
    <row r="626" spans="1:13">
      <c s="14" r="A626" t="n">
        <v>0</v>
      </c>
      <c s="106" r="B626" t="n">
        <v>162049.99445915222</v>
      </c>
      <c s="21" r="C626" t="s"/>
      <c s="21" r="D626" t="s"/>
      <c s="21" r="E626" t="s"/>
    </row>
    <row r="627" spans="1:13">
      <c s="14" r="A627" t="n">
        <v>1</v>
      </c>
      <c s="40" r="B627">
        <f si="66" ref="B627:B638" t="shared">B626*(1+$C$623)</f>
        <v/>
      </c>
      <c s="21" r="C627" t="s"/>
      <c s="21" r="D627" t="s"/>
      <c s="21" r="E627" t="s"/>
    </row>
    <row r="628" spans="1:13">
      <c s="14" r="A628" t="n">
        <v>2</v>
      </c>
      <c s="40" r="B628">
        <f si="66" t="shared"/>
        <v/>
      </c>
      <c s="21" r="C628" t="s"/>
      <c s="21" r="D628" t="s"/>
      <c s="21" r="E628" t="s"/>
    </row>
    <row r="629" spans="1:13">
      <c s="14" r="A629" t="n">
        <v>3</v>
      </c>
      <c s="40" r="B629">
        <f si="66" t="shared"/>
        <v/>
      </c>
      <c s="21" r="C629" t="s"/>
      <c s="21" r="D629" t="s"/>
      <c s="21" r="E629" t="s"/>
    </row>
    <row r="630" spans="1:13">
      <c s="14" r="A630" t="n">
        <v>4</v>
      </c>
      <c s="40" r="B630">
        <f si="66" t="shared"/>
        <v/>
      </c>
      <c s="21" r="C630" t="s"/>
      <c s="21" r="D630" t="s"/>
      <c s="21" r="E630" t="s"/>
    </row>
    <row r="631" spans="1:13">
      <c s="14" r="A631" t="n">
        <v>5</v>
      </c>
      <c s="40" r="B631">
        <f si="66" t="shared"/>
        <v/>
      </c>
      <c s="21" r="C631" t="s"/>
      <c s="21" r="D631" t="s"/>
      <c s="21" r="E631" t="s"/>
    </row>
    <row r="632" spans="1:13">
      <c s="14" r="A632" t="n">
        <v>6</v>
      </c>
      <c s="40" r="B632">
        <f si="66" t="shared"/>
        <v/>
      </c>
      <c s="21" r="C632" t="s"/>
      <c s="21" r="D632" t="s"/>
      <c s="21" r="E632" t="s"/>
    </row>
    <row r="633" spans="1:13">
      <c s="14" r="A633" t="n">
        <v>7</v>
      </c>
      <c s="40" r="B633">
        <f si="66" t="shared"/>
        <v/>
      </c>
      <c s="21" r="C633" t="s"/>
      <c s="21" r="D633" t="s"/>
      <c s="21" r="E633" t="s"/>
    </row>
    <row r="634" spans="1:13">
      <c s="14" r="A634" t="n">
        <v>8</v>
      </c>
      <c s="40" r="B634">
        <f si="66" t="shared"/>
        <v/>
      </c>
      <c s="21" r="C634" t="s"/>
      <c s="21" r="D634" t="s"/>
      <c s="21" r="E634" t="s"/>
    </row>
    <row r="635" spans="1:13">
      <c s="14" r="A635" t="n">
        <v>9</v>
      </c>
      <c s="40" r="B635">
        <f si="66" t="shared"/>
        <v/>
      </c>
      <c s="21" r="C635" t="s"/>
      <c s="21" r="D635" t="s"/>
      <c s="21" r="E635" t="s"/>
    </row>
    <row r="636" spans="1:13">
      <c s="14" r="A636" t="n">
        <v>10</v>
      </c>
      <c s="40" r="B636">
        <f si="66" t="shared"/>
        <v/>
      </c>
      <c s="21" r="C636" t="s"/>
      <c s="21" r="D636" t="s"/>
      <c s="21" r="E636" t="s"/>
    </row>
    <row r="637" spans="1:13">
      <c s="14" r="A637" t="n">
        <v>11</v>
      </c>
      <c s="40" r="B637">
        <f si="66" t="shared"/>
        <v/>
      </c>
      <c s="21" r="C637" t="s"/>
      <c s="21" r="D637" t="s"/>
      <c s="21" r="E637" t="s"/>
    </row>
    <row r="638" spans="1:13">
      <c s="14" r="A638" t="n">
        <v>12</v>
      </c>
      <c s="40" r="B638">
        <f si="66" t="shared"/>
        <v/>
      </c>
      <c s="21" r="C638" t="s"/>
      <c s="21" r="D638" t="s"/>
      <c s="21" r="E638" t="s"/>
    </row>
    <row r="639" spans="1:13">
      <c s="21" r="B639" t="s"/>
      <c s="21" r="C639" t="s"/>
      <c s="21" r="D639" t="s"/>
      <c s="21" r="E639" t="s"/>
    </row>
    <row r="640" spans="1:13">
      <c s="21" r="B640" t="s"/>
      <c s="21" r="C640" t="s"/>
      <c s="21" r="D640" t="s"/>
      <c s="21" r="E640" t="s"/>
    </row>
    <row r="641" spans="1:13">
      <c s="21" r="B641" t="s"/>
      <c s="21" r="C641" t="s"/>
      <c s="21" r="D641" t="s"/>
      <c s="21" r="E641" t="s"/>
    </row>
    <row r="642" spans="1:13">
      <c s="21" r="B642" t="s"/>
      <c s="21" r="C642" t="s"/>
      <c s="21" r="D642" t="s"/>
      <c s="21" r="E642" t="s"/>
    </row>
    <row customFormat="1" ht="29.0" customHeight="1" s="146" r="644" spans="1:13">
      <c s="144" r="B644" t="s">
        <v>310</v>
      </c>
      <c s="145" r="C644" t="s"/>
      <c s="145" r="D644" t="s"/>
    </row>
    <row customHeight="1" r="645" ht="20.0" spans="1:13">
      <c s="16" r="B645" t="s"/>
      <c s="16" r="C645" t="s"/>
      <c s="16" r="D645" t="s"/>
    </row>
    <row customHeight="1" r="646" ht="20.0" spans="1:13">
      <c s="16" r="D646" t="s"/>
    </row>
    <row r="647" spans="1:13">
      <c s="14" r="B647" t="s">
        <v>6</v>
      </c>
      <c s="110" r="C647" t="n">
        <v>0.7</v>
      </c>
      <c s="19" r="D647" t="s"/>
    </row>
    <row r="648" spans="1:13">
      <c s="14" r="B648" t="s">
        <v>5</v>
      </c>
      <c s="110" r="C648" t="n">
        <v>0.3</v>
      </c>
      <c s="19" r="D648" t="s"/>
    </row>
    <row customHeight="1" r="649" ht="20.0" spans="1:13">
      <c s="16" r="D649" t="s"/>
    </row>
    <row customHeight="1" r="650" ht="20.0" spans="1:13">
      <c s="16" r="B650" t="s"/>
      <c s="16" r="C650" t="s"/>
      <c s="16" r="D650" t="s"/>
    </row>
    <row customHeight="1" r="651" ht="20.0" spans="1:13">
      <c s="16" r="B651" t="s"/>
      <c s="16" r="C651" t="s"/>
      <c s="16" r="D651" t="s"/>
    </row>
    <row customHeight="1" r="652" ht="25.0" spans="1:13">
      <c s="17" r="B652" t="s">
        <v>73</v>
      </c>
    </row>
    <row customHeight="1" r="654" ht="14.0" spans="1:13">
      <c s="18" r="B654" t="s">
        <v>61</v>
      </c>
    </row>
    <row r="655" spans="1:13">
      <c s="14" r="B655" t="s">
        <v>40</v>
      </c>
      <c s="197" r="C655" t="s"/>
      <c s="19" r="F655" t="s"/>
    </row>
    <row r="656" spans="1:13">
      <c s="14" r="B656" t="s">
        <v>41</v>
      </c>
      <c s="197" r="C656" t="n">
        <v>0.22</v>
      </c>
      <c s="19" r="D656" t="s">
        <v>106</v>
      </c>
    </row>
    <row customHeight="1" r="658" ht="14.0" spans="1:13">
      <c s="18" r="B658" t="s">
        <v>117</v>
      </c>
      <c s="14" r="C658" t="s">
        <v>273</v>
      </c>
      <c s="34" r="D658" t="s">
        <v>242</v>
      </c>
      <c s="35" r="E658" t="s">
        <v>114</v>
      </c>
    </row>
    <row r="659" spans="1:13">
      <c s="14" r="B659" t="s">
        <v>23</v>
      </c>
      <c s="104" r="C659" t="s"/>
      <c s="36" r="D659" t="n">
        <v>0.1328</v>
      </c>
      <c s="37" r="E659" t="n">
        <v>0.0338</v>
      </c>
    </row>
    <row r="660" spans="1:13">
      <c s="14" r="B660" t="s">
        <v>194</v>
      </c>
      <c s="20" r="C660">
        <f>(1+C659)^(1/12)-1</f>
        <v/>
      </c>
      <c s="38" r="D660">
        <f si="67" ref="D660" t="shared">(1+D659)^(1/12)-1</f>
        <v/>
      </c>
      <c s="39" r="E660">
        <f si="68" ref="E660" t="shared">(1+E659)^(1/12)-1</f>
        <v/>
      </c>
    </row>
    <row r="664" spans="1:13">
      <c s="14" r="A664" t="s">
        <v>181</v>
      </c>
      <c s="14" r="B664" t="s">
        <v>227</v>
      </c>
    </row>
    <row r="665" spans="1:13">
      <c s="14" r="A665" t="n">
        <v>0</v>
      </c>
      <c s="106" r="B665" t="n">
        <v>6855399.926891327</v>
      </c>
      <c s="21" r="C665" t="s"/>
      <c s="21" r="D665" t="s"/>
      <c s="21" r="E665" t="s"/>
    </row>
    <row r="666" spans="1:13">
      <c s="14" r="A666" t="n">
        <v>1</v>
      </c>
      <c s="40" r="B666">
        <f>B665*(1+$C$660)</f>
        <v/>
      </c>
      <c s="21" r="C666" t="s"/>
      <c s="21" r="D666" t="s"/>
      <c s="21" r="E666" t="s"/>
    </row>
    <row r="667" spans="1:13">
      <c s="14" r="A667" t="n">
        <v>2</v>
      </c>
      <c s="40" r="B667">
        <f si="69" ref="B667:B677" t="shared">B666*(1+$C$660)</f>
        <v/>
      </c>
      <c s="21" r="C667" t="s"/>
      <c s="21" r="D667" t="s"/>
      <c s="21" r="E667" t="s"/>
    </row>
    <row r="668" spans="1:13">
      <c s="14" r="A668" t="n">
        <v>3</v>
      </c>
      <c s="40" r="B668">
        <f si="69" t="shared"/>
        <v/>
      </c>
      <c s="21" r="C668" t="s"/>
      <c s="21" r="D668" t="s"/>
      <c s="21" r="E668" t="s"/>
    </row>
    <row r="669" spans="1:13">
      <c s="14" r="A669" t="n">
        <v>4</v>
      </c>
      <c s="40" r="B669">
        <f si="69" t="shared"/>
        <v/>
      </c>
      <c s="21" r="C669" t="s"/>
      <c s="21" r="D669" t="s"/>
      <c s="21" r="E669" t="s"/>
    </row>
    <row r="670" spans="1:13">
      <c s="14" r="A670" t="n">
        <v>5</v>
      </c>
      <c s="40" r="B670">
        <f si="69" t="shared"/>
        <v/>
      </c>
      <c s="21" r="C670" t="s"/>
      <c s="21" r="D670" t="s"/>
      <c s="21" r="E670" t="s"/>
    </row>
    <row r="671" spans="1:13">
      <c s="14" r="A671" t="n">
        <v>6</v>
      </c>
      <c s="40" r="B671">
        <f si="69" t="shared"/>
        <v/>
      </c>
      <c s="21" r="C671" t="s"/>
      <c s="21" r="D671" t="s"/>
      <c s="21" r="E671" t="s"/>
    </row>
    <row r="672" spans="1:13">
      <c s="14" r="A672" t="n">
        <v>7</v>
      </c>
      <c s="40" r="B672">
        <f si="69" t="shared"/>
        <v/>
      </c>
      <c s="21" r="C672" t="s"/>
      <c s="21" r="D672" t="s"/>
      <c s="21" r="E672" t="s"/>
    </row>
    <row r="673" spans="1:13">
      <c s="14" r="A673" t="n">
        <v>8</v>
      </c>
      <c s="40" r="B673">
        <f si="69" t="shared"/>
        <v/>
      </c>
      <c s="21" r="C673" t="s"/>
      <c s="21" r="D673" t="s"/>
      <c s="21" r="E673" t="s"/>
    </row>
    <row r="674" spans="1:13">
      <c s="14" r="A674" t="n">
        <v>9</v>
      </c>
      <c s="40" r="B674">
        <f si="69" t="shared"/>
        <v/>
      </c>
      <c s="21" r="C674" t="s"/>
      <c s="21" r="D674" t="s"/>
      <c s="21" r="E674" t="s"/>
    </row>
    <row r="675" spans="1:13">
      <c s="14" r="A675" t="n">
        <v>10</v>
      </c>
      <c s="40" r="B675">
        <f si="69" t="shared"/>
        <v/>
      </c>
      <c s="21" r="C675" t="s"/>
      <c s="21" r="D675" t="s"/>
      <c s="21" r="E675" t="s"/>
    </row>
    <row r="676" spans="1:13">
      <c s="14" r="A676" t="n">
        <v>11</v>
      </c>
      <c s="40" r="B676">
        <f si="69" t="shared"/>
        <v/>
      </c>
      <c s="21" r="C676" t="s"/>
      <c s="21" r="D676" t="s"/>
      <c s="21" r="E676" t="s"/>
    </row>
    <row r="677" spans="1:13">
      <c s="14" r="A677" t="n">
        <v>12</v>
      </c>
      <c s="40" r="B677">
        <f si="69" t="shared"/>
        <v/>
      </c>
      <c s="21" r="C677" t="s"/>
      <c s="21" r="D677" t="s"/>
      <c s="21" r="E677" t="s"/>
    </row>
    <row customHeight="1" r="680" ht="25.0" spans="1:13">
      <c s="17" r="B680" t="s">
        <v>171</v>
      </c>
    </row>
    <row r="682" spans="1:13">
      <c s="14" r="B682" t="s">
        <v>40</v>
      </c>
      <c s="197" r="C682" t="s"/>
      <c s="19" r="F682" t="s"/>
    </row>
    <row r="683" spans="1:13">
      <c s="14" r="B683" t="s">
        <v>41</v>
      </c>
      <c s="197" r="C683" t="n">
        <v>0.22</v>
      </c>
      <c s="19" r="D683" t="s">
        <v>106</v>
      </c>
    </row>
    <row r="685" spans="1:13">
      <c s="14" r="B685" t="s">
        <v>117</v>
      </c>
      <c s="14" r="C685" t="s">
        <v>273</v>
      </c>
      <c s="34" r="D685" t="s">
        <v>243</v>
      </c>
      <c s="41" r="E685" t="s">
        <v>113</v>
      </c>
      <c s="35" r="F685" t="s">
        <v>114</v>
      </c>
    </row>
    <row r="686" spans="1:13">
      <c s="14" r="B686" t="s">
        <v>324</v>
      </c>
      <c s="104" r="C686" t="s"/>
      <c s="36" r="D686" t="n">
        <v>1.6819</v>
      </c>
      <c s="20" r="E686" t="n">
        <v>3.0069</v>
      </c>
      <c s="37" r="F686" t="n">
        <v>1.3403</v>
      </c>
    </row>
    <row r="687" spans="1:13">
      <c s="14" r="B687" t="s">
        <v>194</v>
      </c>
      <c s="20" r="C687">
        <f>(1+C686)^(1/12)-1</f>
        <v/>
      </c>
      <c s="38" r="D687">
        <f si="70" ref="D687" t="shared">(1+D686)^(1/12)-1</f>
        <v/>
      </c>
      <c s="42" r="E687">
        <f si="71" ref="E687" t="shared">(1+E686)^(1/12)-1</f>
        <v/>
      </c>
      <c s="39" r="F687">
        <f si="72" ref="F687" t="shared">(1+F686)^(1/12)-1</f>
        <v/>
      </c>
    </row>
    <row r="689" spans="1:13">
      <c s="14" r="A689" t="s">
        <v>181</v>
      </c>
      <c s="14" r="B689" t="s">
        <v>227</v>
      </c>
    </row>
    <row r="690" spans="1:13">
      <c s="14" r="A690" t="n">
        <v>0</v>
      </c>
      <c s="106" r="B690" t="n">
        <v>1396330.018043518</v>
      </c>
      <c s="21" r="C690" t="s"/>
      <c s="21" r="D690" t="s"/>
      <c s="21" r="E690" t="s"/>
    </row>
    <row r="691" spans="1:13">
      <c s="14" r="A691" t="n">
        <v>1</v>
      </c>
      <c s="40" r="B691">
        <f>B690*(1+$C$687)</f>
        <v/>
      </c>
      <c s="21" r="C691" t="s"/>
      <c s="21" r="D691" t="s"/>
      <c s="21" r="E691" t="s"/>
    </row>
    <row r="692" spans="1:13">
      <c s="14" r="A692" t="n">
        <v>2</v>
      </c>
      <c s="40" r="B692">
        <f si="73" ref="B692:B702" t="shared">B691*(1+$C$687)</f>
        <v/>
      </c>
      <c s="21" r="C692" t="s"/>
      <c s="21" r="D692" t="s"/>
      <c s="21" r="E692" t="s"/>
    </row>
    <row r="693" spans="1:13">
      <c s="14" r="A693" t="n">
        <v>3</v>
      </c>
      <c s="40" r="B693">
        <f si="73" t="shared"/>
        <v/>
      </c>
      <c s="21" r="C693" t="s"/>
      <c s="21" r="D693" t="s"/>
      <c s="21" r="E693" t="s"/>
    </row>
    <row r="694" spans="1:13">
      <c s="14" r="A694" t="n">
        <v>4</v>
      </c>
      <c s="40" r="B694">
        <f si="73" t="shared"/>
        <v/>
      </c>
      <c s="21" r="C694" t="s"/>
      <c s="21" r="D694" t="s"/>
      <c s="21" r="E694" t="s"/>
    </row>
    <row r="695" spans="1:13">
      <c s="14" r="A695" t="n">
        <v>5</v>
      </c>
      <c s="40" r="B695">
        <f si="73" t="shared"/>
        <v/>
      </c>
      <c s="21" r="C695" t="s"/>
      <c s="21" r="D695" t="s"/>
      <c s="21" r="E695" t="s"/>
    </row>
    <row r="696" spans="1:13">
      <c s="14" r="A696" t="n">
        <v>6</v>
      </c>
      <c s="40" r="B696">
        <f si="73" t="shared"/>
        <v/>
      </c>
      <c s="21" r="C696" t="s"/>
      <c s="21" r="D696" t="s"/>
      <c s="21" r="E696" t="s"/>
    </row>
    <row r="697" spans="1:13">
      <c s="14" r="A697" t="n">
        <v>7</v>
      </c>
      <c s="40" r="B697">
        <f si="73" t="shared"/>
        <v/>
      </c>
      <c s="21" r="C697" t="s"/>
      <c s="21" r="D697" t="s"/>
      <c s="21" r="E697" t="s"/>
    </row>
    <row r="698" spans="1:13">
      <c s="14" r="A698" t="n">
        <v>8</v>
      </c>
      <c s="40" r="B698">
        <f si="73" t="shared"/>
        <v/>
      </c>
      <c s="21" r="C698" t="s"/>
      <c s="21" r="D698" t="s"/>
      <c s="21" r="E698" t="s"/>
    </row>
    <row r="699" spans="1:13">
      <c s="14" r="A699" t="n">
        <v>9</v>
      </c>
      <c s="40" r="B699">
        <f si="73" t="shared"/>
        <v/>
      </c>
      <c s="21" r="C699" t="s"/>
      <c s="21" r="D699" t="s"/>
      <c s="21" r="E699" t="s"/>
    </row>
    <row r="700" spans="1:13">
      <c s="14" r="A700" t="n">
        <v>10</v>
      </c>
      <c s="40" r="B700">
        <f si="73" t="shared"/>
        <v/>
      </c>
      <c s="21" r="C700" t="s"/>
      <c s="21" r="D700" t="s"/>
      <c s="21" r="E700" t="s"/>
    </row>
    <row r="701" spans="1:13">
      <c s="14" r="A701" t="n">
        <v>11</v>
      </c>
      <c s="40" r="B701">
        <f si="73" t="shared"/>
        <v/>
      </c>
      <c s="21" r="C701" t="s"/>
      <c s="21" r="D701" t="s"/>
      <c s="21" r="E701" t="s"/>
    </row>
    <row r="702" spans="1:13">
      <c s="14" r="A702" t="n">
        <v>12</v>
      </c>
      <c s="40" r="B702">
        <f si="73" t="shared"/>
        <v/>
      </c>
      <c s="21" r="C702" t="s"/>
      <c s="21" r="D702" t="s"/>
      <c s="21" r="E702" t="s"/>
    </row>
    <row customFormat="1" ht="13.0" customHeight="1" s="14" r="708" spans="1:13">
      <c s="21" r="B708" t="s"/>
      <c s="21" r="C708" t="s"/>
      <c s="21" r="D708" t="s"/>
      <c s="21" r="E708" t="s"/>
    </row>
    <row customFormat="1" ht="13.0" customHeight="1" s="14" r="709" spans="1:13">
      <c s="21" r="B709" t="s"/>
      <c s="21" r="C709" t="s"/>
      <c s="21" r="D709" t="s"/>
      <c s="21" r="E709" t="s"/>
    </row>
    <row customFormat="1" ht="13.0" customHeight="1" s="14" r="710" spans="1:13">
      <c s="21" r="B710" t="s"/>
      <c s="21" r="C710" t="s"/>
      <c s="21" r="D710" t="s"/>
      <c s="21" r="E710" t="s"/>
    </row>
    <row r="711" spans="1:13">
      <c s="21" r="B711" t="s"/>
      <c s="21" r="C711" t="s"/>
      <c s="21" r="D711" t="s"/>
      <c s="21" r="E711" t="s"/>
    </row>
    <row r="712" spans="1:13">
      <c s="21" r="B712" t="s"/>
      <c s="21" r="C712" t="s"/>
      <c s="21" r="D712" t="s"/>
      <c s="21" r="E712" t="s"/>
    </row>
  </sheetData>
  <pageMargins right="0.75" footer="0.5" top="1" bottom="1" header="0.5" left="0.75"/>
  <pageSetup orientation="portrait"/>
</worksheet>
</file>

<file path=xl/worksheets/sheet11.xml><?xml version="1.0" encoding="utf-8"?>
<worksheet xmlns="http://schemas.openxmlformats.org/spreadsheetml/2006/main" xmlns:r="http://schemas.openxmlformats.org/officeDocument/2006/relationships">
  <sheetPr>
    <outlinePr summaryRight="1" summaryBelow="1"/>
  </sheetPr>
  <dimension ref="A1:M959"/>
  <sheetViews>
    <sheetView workbookViewId="0">
      <selection sqref="A1" activeCell="A1"/>
    </sheetView>
  </sheetViews>
  <sheetFormatPr defaultRowHeight="15" baseColWidth="10"/>
  <cols>
    <col width="10.83203125" style="14" min="1" customWidth="1" max="1"/>
    <col bestFit="1" width="40" style="14" customWidth="1" min="2" max="2"/>
    <col bestFit="1" width="37.6640625" style="14" customWidth="1" min="3" max="3"/>
    <col bestFit="1" width="38.1640625" style="14" customWidth="1" min="4" max="4"/>
    <col bestFit="1" width="35.1640625" style="14" customWidth="1" min="5" max="5"/>
    <col bestFit="1" width="35.1640625" style="14" customWidth="1" min="6" max="6"/>
  </cols>
  <sheetData>
    <row customFormat="1" ht="29.0" customHeight="1" s="146" r="5" spans="1:13">
      <c s="144" r="B5" t="s">
        <v>11</v>
      </c>
    </row>
    <row customHeight="1" r="6" ht="20.0" spans="1:13">
      <c s="16" r="B6" t="s"/>
    </row>
    <row r="8" spans="1:13">
      <c s="10" r="B8" t="s">
        <v>6</v>
      </c>
      <c s="73" r="C8" t="n">
        <v>0.2537</v>
      </c>
      <c s="19" r="D8" t="s">
        <v>202</v>
      </c>
    </row>
    <row r="9" spans="1:13">
      <c s="10" r="B9" t="s">
        <v>5</v>
      </c>
      <c s="73" r="C9" t="n">
        <v>0.7195</v>
      </c>
      <c s="19" r="D9" t="s"/>
    </row>
    <row customHeight="1" r="11" ht="20.0" spans="1:13">
      <c s="16" r="C11" t="s"/>
      <c s="16" r="D11" t="s"/>
    </row>
    <row customHeight="1" r="12" ht="25.0" spans="1:13">
      <c s="17" r="B12" t="s">
        <v>73</v>
      </c>
      <c s="17" r="C12" t="s"/>
    </row>
    <row r="14" spans="1:13">
      <c s="49" r="B14" t="s">
        <v>61</v>
      </c>
      <c s="10" r="C14" t="s"/>
      <c s="10" r="D14" t="s"/>
      <c s="10" r="E14" t="s"/>
      <c s="10" r="F14" t="s"/>
    </row>
    <row r="15" spans="1:13">
      <c s="10" r="B15" t="s">
        <v>40</v>
      </c>
      <c s="262" r="C15" t="s"/>
      <c s="10" r="D15" t="s"/>
      <c s="10" r="E15" t="s"/>
      <c s="10" r="F15" t="s"/>
    </row>
    <row r="16" spans="1:13">
      <c s="10" r="B16" t="s">
        <v>41</v>
      </c>
      <c s="263" r="C16" t="n">
        <v>0.38</v>
      </c>
      <c s="10" r="D16" t="s">
        <v>106</v>
      </c>
      <c s="10" r="E16" t="s"/>
    </row>
    <row r="17" spans="1:13">
      <c s="10" r="B17" t="s"/>
      <c s="10" r="C17" t="s"/>
      <c s="10" r="D17" t="s"/>
      <c s="10" r="E17" t="s"/>
      <c s="10" r="F17" t="s"/>
    </row>
    <row r="18" spans="1:13">
      <c s="49" r="B18" t="s">
        <v>117</v>
      </c>
      <c s="10" r="C18" t="s">
        <v>273</v>
      </c>
      <c s="51" r="D18" t="s">
        <v>242</v>
      </c>
      <c s="52" r="E18" t="s">
        <v>114</v>
      </c>
      <c s="10" r="F18" t="s"/>
    </row>
    <row r="19" spans="1:13">
      <c s="10" r="B19" t="s">
        <v>23</v>
      </c>
      <c s="100" r="C19" t="s"/>
      <c s="53" r="D19" t="n">
        <v>0.3891</v>
      </c>
      <c s="54" r="E19" t="n">
        <v>-0.1046</v>
      </c>
      <c s="10" r="F19" t="s"/>
    </row>
    <row r="20" spans="1:13">
      <c s="10" r="B20" t="s">
        <v>194</v>
      </c>
      <c s="55" r="C20">
        <f>(1+C19)^(1/12)-1</f>
        <v/>
      </c>
      <c s="56" r="D20">
        <f si="0" ref="D20:E20" t="shared">(1+D19)^(1/12)-1</f>
        <v/>
      </c>
      <c s="57" r="E20">
        <f si="0" t="shared"/>
        <v/>
      </c>
      <c s="10" r="F20" t="s"/>
    </row>
    <row r="21" spans="1:13">
      <c s="10" r="B21" t="s"/>
      <c s="10" r="C21" t="s"/>
      <c s="10" r="D21" t="s"/>
      <c s="10" r="E21" t="s"/>
      <c s="10" r="F21" t="s"/>
    </row>
    <row r="22" spans="1:13">
      <c s="10" r="B22" t="s"/>
      <c s="10" r="C22" t="s"/>
      <c s="10" r="D22" t="s"/>
      <c s="10" r="E22" t="s"/>
      <c s="10" r="F22" t="s"/>
    </row>
    <row r="23" spans="1:13">
      <c s="14" r="A23" t="s">
        <v>181</v>
      </c>
      <c s="10" r="B23" t="s">
        <v>227</v>
      </c>
      <c s="10" r="C23" t="s"/>
      <c s="10" r="D23" t="s"/>
      <c s="10" r="E23" t="s"/>
      <c s="10" r="F23" t="s"/>
    </row>
    <row r="24" spans="1:13">
      <c s="14" r="A24" t="n">
        <v>0</v>
      </c>
      <c s="101" r="B24" t="n">
        <v>512109.9845504761</v>
      </c>
      <c s="58" r="C24" t="s"/>
      <c s="58" r="D24" t="s"/>
      <c s="58" r="E24" t="s"/>
      <c s="10" r="F24" t="s"/>
    </row>
    <row r="25" spans="1:13">
      <c s="14" r="A25" t="n">
        <v>1</v>
      </c>
      <c s="30" r="B25">
        <f si="1" ref="B25:B36" t="shared">B24*(1+$C$20)</f>
        <v/>
      </c>
      <c s="58" r="C25" t="s"/>
      <c s="58" r="D25" t="s"/>
      <c s="58" r="E25" t="s"/>
      <c s="10" r="F25" t="s"/>
    </row>
    <row r="26" spans="1:13">
      <c s="14" r="A26" t="n">
        <v>2</v>
      </c>
      <c s="30" r="B26">
        <f si="1" t="shared"/>
        <v/>
      </c>
      <c s="58" r="C26" t="s"/>
      <c s="58" r="D26" t="s"/>
      <c s="58" r="E26" t="s"/>
      <c s="10" r="F26" t="s"/>
    </row>
    <row r="27" spans="1:13">
      <c s="14" r="A27" t="n">
        <v>3</v>
      </c>
      <c s="30" r="B27">
        <f si="1" t="shared"/>
        <v/>
      </c>
      <c s="58" r="C27" t="s"/>
      <c s="58" r="D27" t="s"/>
      <c s="58" r="E27" t="s"/>
      <c s="10" r="F27" t="s"/>
    </row>
    <row r="28" spans="1:13">
      <c s="14" r="A28" t="n">
        <v>4</v>
      </c>
      <c s="30" r="B28">
        <f si="1" t="shared"/>
        <v/>
      </c>
      <c s="58" r="C28" t="s"/>
      <c s="58" r="D28" t="s"/>
      <c s="58" r="E28" t="s"/>
      <c s="10" r="F28" t="s"/>
    </row>
    <row r="29" spans="1:13">
      <c s="14" r="A29" t="n">
        <v>5</v>
      </c>
      <c s="30" r="B29">
        <f si="1" t="shared"/>
        <v/>
      </c>
      <c s="58" r="C29" t="s"/>
      <c s="58" r="D29" t="s"/>
      <c s="58" r="E29" t="s"/>
      <c s="10" r="F29" t="s"/>
    </row>
    <row r="30" spans="1:13">
      <c s="14" r="A30" t="n">
        <v>6</v>
      </c>
      <c s="30" r="B30">
        <f si="1" t="shared"/>
        <v/>
      </c>
      <c s="58" r="C30" t="s"/>
      <c s="58" r="D30" t="s"/>
      <c s="58" r="E30" t="s"/>
      <c s="10" r="F30" t="s"/>
    </row>
    <row r="31" spans="1:13">
      <c s="14" r="A31" t="n">
        <v>7</v>
      </c>
      <c s="30" r="B31">
        <f si="1" t="shared"/>
        <v/>
      </c>
      <c s="58" r="C31" t="s"/>
      <c s="58" r="D31" t="s"/>
      <c s="58" r="E31" t="s"/>
      <c s="10" r="F31" t="s"/>
    </row>
    <row r="32" spans="1:13">
      <c s="14" r="A32" t="n">
        <v>8</v>
      </c>
      <c s="30" r="B32">
        <f si="1" t="shared"/>
        <v/>
      </c>
      <c s="58" r="C32" t="s"/>
      <c s="58" r="D32" t="s"/>
      <c s="58" r="E32" t="s"/>
      <c s="10" r="F32" t="s"/>
    </row>
    <row r="33" spans="1:13">
      <c s="14" r="A33" t="n">
        <v>9</v>
      </c>
      <c s="30" r="B33">
        <f si="1" t="shared"/>
        <v/>
      </c>
      <c s="58" r="C33" t="s"/>
      <c s="58" r="D33" t="s"/>
      <c s="58" r="E33" t="s"/>
      <c s="10" r="F33" t="s"/>
    </row>
    <row r="34" spans="1:13">
      <c s="14" r="A34" t="n">
        <v>10</v>
      </c>
      <c s="30" r="B34">
        <f si="1" t="shared"/>
        <v/>
      </c>
      <c s="58" r="C34" t="s"/>
      <c s="58" r="D34" t="s"/>
      <c s="58" r="E34" t="s"/>
      <c s="10" r="F34" t="s"/>
    </row>
    <row r="35" spans="1:13">
      <c s="14" r="A35" t="n">
        <v>11</v>
      </c>
      <c s="30" r="B35">
        <f si="1" t="shared"/>
        <v/>
      </c>
      <c s="58" r="C35" t="s"/>
      <c s="58" r="D35" t="s"/>
      <c s="58" r="E35" t="s"/>
      <c s="10" r="F35" t="s"/>
    </row>
    <row r="36" spans="1:13">
      <c s="14" r="A36" t="n">
        <v>12</v>
      </c>
      <c s="30" r="B36">
        <f si="1" t="shared"/>
        <v/>
      </c>
      <c s="58" r="C36" t="s"/>
      <c s="58" r="D36" t="s"/>
      <c s="58" r="E36" t="s"/>
      <c s="10" r="F36" t="s"/>
    </row>
    <row customHeight="1" r="39" ht="25.0" spans="1:13">
      <c s="17" r="B39" t="s">
        <v>171</v>
      </c>
      <c s="14" r="M39" t="s">
        <v>213</v>
      </c>
    </row>
    <row customHeight="1" r="40" ht="16.0" spans="1:13">
      <c s="10" r="A40" t="s"/>
      <c s="49" r="B40" t="s"/>
      <c s="10" r="C40" t="s"/>
      <c s="10" r="D40" t="s"/>
      <c s="10" r="E40" t="s"/>
      <c s="10" r="F40" t="s"/>
    </row>
    <row r="41" spans="1:13">
      <c s="10" r="A41" t="s"/>
      <c s="10" r="B41" t="s">
        <v>40</v>
      </c>
      <c s="262" r="C41" t="s"/>
      <c s="10" r="D41" t="s"/>
      <c s="10" r="E41" t="s"/>
      <c s="50" r="F41" t="s"/>
    </row>
    <row r="42" spans="1:13">
      <c s="10" r="A42" t="s"/>
      <c s="10" r="B42" t="s">
        <v>41</v>
      </c>
      <c s="262" r="C42" t="n">
        <v>0.38</v>
      </c>
      <c s="50" r="D42" t="s">
        <v>106</v>
      </c>
      <c s="10" r="E42" t="s"/>
    </row>
    <row r="43" spans="1:13">
      <c s="10" r="A43" t="s"/>
      <c s="10" r="B43" t="s"/>
      <c s="10" r="C43" t="s"/>
      <c s="10" r="D43" t="s"/>
      <c s="10" r="E43" t="s"/>
      <c s="10" r="F43" t="s"/>
    </row>
    <row r="44" spans="1:13">
      <c s="10" r="A44" t="s"/>
      <c s="10" r="B44" t="s">
        <v>117</v>
      </c>
      <c s="10" r="C44" t="s">
        <v>273</v>
      </c>
      <c s="51" r="D44" t="s">
        <v>243</v>
      </c>
      <c s="59" r="E44" t="s">
        <v>113</v>
      </c>
      <c s="52" r="F44" t="s">
        <v>114</v>
      </c>
    </row>
    <row r="45" spans="1:13">
      <c s="10" r="A45" t="s"/>
      <c s="10" r="B45" t="s">
        <v>23</v>
      </c>
      <c s="100" r="C45" t="s"/>
      <c s="53" r="D45" t="n">
        <v>2.681</v>
      </c>
      <c s="55" r="E45" t="n">
        <v>0.9161</v>
      </c>
      <c s="54" r="F45" t="n">
        <v>0.2082</v>
      </c>
    </row>
    <row r="46" spans="1:13">
      <c s="10" r="A46" t="s"/>
      <c s="10" r="B46" t="s">
        <v>194</v>
      </c>
      <c s="55" r="C46">
        <f>(1+C45)^(1/12)-1</f>
        <v/>
      </c>
      <c s="56" r="D46">
        <f si="2" ref="D46:F46" t="shared">(1+D45)^(1/12)-1</f>
        <v/>
      </c>
      <c s="60" r="E46">
        <f si="2" t="shared"/>
        <v/>
      </c>
      <c s="57" r="F46">
        <f si="2" t="shared"/>
        <v/>
      </c>
    </row>
    <row r="47" spans="1:13">
      <c s="10" r="A47" t="s"/>
      <c s="10" r="B47" t="s"/>
      <c s="10" r="C47" t="s"/>
      <c s="10" r="D47" t="s"/>
      <c s="10" r="E47" t="s"/>
      <c s="10" r="F47" t="s"/>
    </row>
    <row r="48" spans="1:13">
      <c s="10" r="A48" t="s">
        <v>181</v>
      </c>
      <c s="10" r="B48" t="s">
        <v>227</v>
      </c>
      <c s="10" r="C48" t="s"/>
      <c s="10" r="D48" t="s"/>
      <c s="10" r="E48" t="s"/>
      <c s="10" r="F48" t="s"/>
    </row>
    <row r="49" spans="1:13">
      <c s="10" r="A49" t="n">
        <v>0</v>
      </c>
      <c s="102" r="B49" t="n">
        <v>94119.9976348877</v>
      </c>
      <c s="58" r="C49" t="s"/>
      <c s="58" r="D49" t="s"/>
      <c s="58" r="E49" t="s"/>
      <c s="10" r="F49" t="s"/>
    </row>
    <row r="50" spans="1:13">
      <c s="10" r="A50" t="n">
        <v>1</v>
      </c>
      <c s="30" r="B50">
        <f>B49*(1+$C$46)</f>
        <v/>
      </c>
      <c s="58" r="C50" t="s"/>
      <c s="58" r="D50" t="s"/>
      <c s="58" r="E50" t="s"/>
      <c s="10" r="F50" t="s"/>
    </row>
    <row r="51" spans="1:13">
      <c s="10" r="A51" t="n">
        <v>2</v>
      </c>
      <c s="30" r="B51">
        <f si="3" ref="B51:B61" t="shared">B50*(1+$C$46)</f>
        <v/>
      </c>
      <c s="58" r="C51" t="s"/>
      <c s="58" r="D51" t="s"/>
      <c s="58" r="E51" t="s"/>
      <c s="10" r="F51" t="s"/>
    </row>
    <row r="52" spans="1:13">
      <c s="10" r="A52" t="n">
        <v>3</v>
      </c>
      <c s="30" r="B52">
        <f si="3" t="shared"/>
        <v/>
      </c>
      <c s="58" r="C52" t="s"/>
      <c s="58" r="D52" t="s"/>
      <c s="58" r="E52" t="s"/>
      <c s="10" r="F52" t="s"/>
    </row>
    <row r="53" spans="1:13">
      <c s="10" r="A53" t="n">
        <v>4</v>
      </c>
      <c s="30" r="B53">
        <f si="3" t="shared"/>
        <v/>
      </c>
      <c s="58" r="C53" t="s"/>
      <c s="58" r="D53" t="s"/>
      <c s="58" r="E53" t="s"/>
      <c s="10" r="F53" t="s"/>
    </row>
    <row r="54" spans="1:13">
      <c s="10" r="A54" t="n">
        <v>5</v>
      </c>
      <c s="30" r="B54">
        <f si="3" t="shared"/>
        <v/>
      </c>
      <c s="58" r="C54" t="s"/>
      <c s="58" r="D54" t="s"/>
      <c s="58" r="E54" t="s"/>
      <c s="10" r="F54" t="s"/>
    </row>
    <row r="55" spans="1:13">
      <c s="10" r="A55" t="n">
        <v>6</v>
      </c>
      <c s="30" r="B55">
        <f si="3" t="shared"/>
        <v/>
      </c>
      <c s="58" r="C55" t="s"/>
      <c s="58" r="D55" t="s"/>
      <c s="58" r="E55" t="s"/>
      <c s="10" r="F55" t="s"/>
    </row>
    <row r="56" spans="1:13">
      <c s="10" r="A56" t="n">
        <v>7</v>
      </c>
      <c s="30" r="B56">
        <f si="3" t="shared"/>
        <v/>
      </c>
      <c s="58" r="C56" t="s"/>
      <c s="58" r="D56" t="s"/>
      <c s="58" r="E56" t="s"/>
      <c s="10" r="F56" t="s"/>
    </row>
    <row r="57" spans="1:13">
      <c s="10" r="A57" t="n">
        <v>8</v>
      </c>
      <c s="30" r="B57">
        <f si="3" t="shared"/>
        <v/>
      </c>
      <c s="58" r="C57" t="s"/>
      <c s="58" r="D57" t="s"/>
      <c s="58" r="E57" t="s"/>
      <c s="10" r="F57" t="s"/>
    </row>
    <row r="58" spans="1:13">
      <c s="10" r="A58" t="n">
        <v>9</v>
      </c>
      <c s="30" r="B58">
        <f si="3" t="shared"/>
        <v/>
      </c>
      <c s="58" r="C58" t="s"/>
      <c s="58" r="D58" t="s"/>
      <c s="58" r="E58" t="s"/>
      <c s="10" r="F58" t="s"/>
    </row>
    <row r="59" spans="1:13">
      <c s="10" r="A59" t="n">
        <v>10</v>
      </c>
      <c s="30" r="B59">
        <f si="3" t="shared"/>
        <v/>
      </c>
      <c s="58" r="C59" t="s"/>
      <c s="58" r="D59" t="s"/>
      <c s="58" r="E59" t="s"/>
      <c s="10" r="F59" t="s"/>
    </row>
    <row r="60" spans="1:13">
      <c s="10" r="A60" t="n">
        <v>11</v>
      </c>
      <c s="30" r="B60">
        <f si="3" t="shared"/>
        <v/>
      </c>
      <c s="58" r="C60" t="s"/>
      <c s="58" r="D60" t="s"/>
      <c s="58" r="E60" t="s"/>
      <c s="10" r="F60" t="s"/>
    </row>
    <row r="61" spans="1:13">
      <c s="10" r="A61" t="n">
        <v>12</v>
      </c>
      <c s="30" r="B61">
        <f si="3" t="shared"/>
        <v/>
      </c>
      <c s="58" r="C61" t="s"/>
      <c s="58" r="D61" t="s"/>
      <c s="58" r="E61" t="s"/>
      <c s="10" r="F61" t="s"/>
    </row>
    <row r="62" spans="1:13">
      <c s="10" r="A62" t="s"/>
      <c s="50" r="B62" t="s"/>
      <c s="50" r="C62" t="s"/>
      <c s="50" r="D62" t="s"/>
      <c s="50" r="E62" t="s"/>
      <c s="10" r="F62" t="s"/>
    </row>
    <row r="63" spans="1:13">
      <c s="10" r="A63" t="s"/>
      <c s="50" r="B63" t="s"/>
      <c s="50" r="C63" t="s"/>
      <c s="50" r="D63" t="s"/>
      <c s="50" r="E63" t="s"/>
      <c s="10" r="F63" t="s"/>
    </row>
    <row r="64" spans="1:13">
      <c s="10" r="A64" t="s"/>
      <c s="50" r="B64" t="s"/>
      <c s="50" r="C64" t="s"/>
      <c s="50" r="D64" t="s"/>
      <c s="50" r="E64" t="s"/>
      <c s="10" r="F64" t="s"/>
    </row>
    <row r="65" spans="1:13">
      <c s="19" r="B65" t="s"/>
      <c s="19" r="C65" t="s"/>
      <c s="19" r="D65" t="s"/>
      <c s="19" r="E65" t="s"/>
    </row>
    <row r="66" spans="1:13">
      <c s="19" r="B66" t="s"/>
      <c s="19" r="C66" t="s"/>
      <c s="19" r="D66" t="s"/>
      <c s="19" r="E66" t="s"/>
    </row>
    <row r="67" spans="1:13">
      <c s="19" r="B67" t="s"/>
      <c s="19" r="C67" t="s"/>
      <c s="19" r="D67" t="s"/>
      <c s="19" r="E67" t="s"/>
    </row>
    <row customFormat="1" ht="29.0" customHeight="1" s="146" r="68" spans="1:13">
      <c s="144" r="B68" t="s">
        <v>91</v>
      </c>
    </row>
    <row r="69" spans="1:13">
      <c s="19" r="B69" t="s"/>
      <c s="19" r="C69" t="s"/>
      <c s="19" r="D69" t="s"/>
      <c s="19" r="E69" t="s"/>
    </row>
    <row r="70" spans="1:13">
      <c s="19" r="D70" t="s"/>
      <c s="19" r="E70" t="s"/>
    </row>
    <row r="71" spans="1:13">
      <c s="14" r="B71" t="s">
        <v>6</v>
      </c>
      <c s="110" r="C71" t="n">
        <v>0.0251</v>
      </c>
      <c s="19" r="D71" t="s"/>
      <c s="19" r="E71" t="s"/>
    </row>
    <row r="72" spans="1:13">
      <c s="14" r="B72" t="s">
        <v>5</v>
      </c>
      <c s="110" r="C72" t="n">
        <v>0.9645</v>
      </c>
      <c s="19" r="D72" t="s"/>
      <c s="19" r="E72" t="s"/>
    </row>
    <row r="73" spans="1:13">
      <c s="19" r="D73" t="s"/>
      <c s="19" r="E73" t="s"/>
    </row>
    <row customHeight="1" r="74" ht="20.0" spans="1:13">
      <c s="16" r="C74" t="s"/>
      <c s="16" r="D74" t="s"/>
    </row>
    <row customHeight="1" r="76" ht="25.0" spans="1:13">
      <c s="17" r="B76" t="s">
        <v>73</v>
      </c>
    </row>
    <row customHeight="1" r="77" ht="25.0" spans="1:13">
      <c s="17" r="B77" t="s"/>
    </row>
    <row customHeight="1" r="78" ht="14.0" spans="1:13">
      <c s="18" r="B78" t="s">
        <v>61</v>
      </c>
    </row>
    <row r="79" spans="1:13">
      <c s="14" r="B79" t="s">
        <v>40</v>
      </c>
      <c s="197" r="C79" t="s"/>
      <c s="19" r="F79" t="s"/>
    </row>
    <row r="80" spans="1:13">
      <c s="14" r="B80" t="s">
        <v>41</v>
      </c>
      <c s="197" r="C80" t="n">
        <v>0.39</v>
      </c>
      <c s="19" r="D80" t="s">
        <v>106</v>
      </c>
    </row>
    <row customHeight="1" r="82" ht="14.0" spans="1:13">
      <c s="18" r="B82" t="s">
        <v>117</v>
      </c>
      <c s="14" r="C82" t="s">
        <v>273</v>
      </c>
      <c s="34" r="D82" t="s">
        <v>242</v>
      </c>
      <c s="35" r="E82" t="s">
        <v>114</v>
      </c>
    </row>
    <row r="83" spans="1:13">
      <c s="14" r="B83" t="s">
        <v>23</v>
      </c>
      <c s="104" r="C83" t="s"/>
      <c s="36" r="D83" t="n">
        <v>0.2062</v>
      </c>
      <c s="37" r="E83" t="n">
        <v>0.2176</v>
      </c>
    </row>
    <row r="84" spans="1:13">
      <c s="14" r="B84" t="s">
        <v>194</v>
      </c>
      <c s="20" r="C84">
        <f>(1+C83)^(1/12)-1</f>
        <v/>
      </c>
      <c s="38" r="D84">
        <f si="4" ref="D84:E84" t="shared">(1+D83)^(1/12)-1</f>
        <v/>
      </c>
      <c s="39" r="E84">
        <f si="4" t="shared"/>
        <v/>
      </c>
    </row>
    <row customFormat="1" ht="14.0" customHeight="1" s="18" r="87" spans="1:13">
      <c s="18" r="A87" t="s">
        <v>181</v>
      </c>
      <c s="14" r="B87" t="s">
        <v>227</v>
      </c>
    </row>
    <row r="88" spans="1:13">
      <c s="14" r="A88" t="n">
        <v>0</v>
      </c>
      <c s="106" r="B88" t="n">
        <v>1215340.0514698029</v>
      </c>
      <c s="21" r="C88" t="s"/>
      <c s="21" r="D88" t="s"/>
      <c s="21" r="E88" t="s"/>
    </row>
    <row r="89" spans="1:13">
      <c s="14" r="A89" t="n">
        <v>1</v>
      </c>
      <c s="40" r="B89">
        <f>B88*(1+$C$84)</f>
        <v/>
      </c>
      <c s="21" r="C89" t="s"/>
      <c s="21" r="D89" t="s"/>
      <c s="21" r="E89" t="s"/>
    </row>
    <row r="90" spans="1:13">
      <c s="14" r="A90" t="n">
        <v>2</v>
      </c>
      <c s="40" r="B90">
        <f si="5" ref="B90:B100" t="shared">B89*(1+$C$84)</f>
        <v/>
      </c>
      <c s="21" r="C90" t="s"/>
      <c s="21" r="D90" t="s"/>
      <c s="21" r="E90" t="s"/>
    </row>
    <row r="91" spans="1:13">
      <c s="14" r="A91" t="n">
        <v>3</v>
      </c>
      <c s="40" r="B91">
        <f si="5" t="shared"/>
        <v/>
      </c>
      <c s="21" r="C91" t="s"/>
      <c s="21" r="D91" t="s"/>
      <c s="21" r="E91" t="s"/>
    </row>
    <row r="92" spans="1:13">
      <c s="14" r="A92" t="n">
        <v>4</v>
      </c>
      <c s="40" r="B92">
        <f si="5" t="shared"/>
        <v/>
      </c>
      <c s="21" r="C92" t="s"/>
      <c s="21" r="D92" t="s"/>
      <c s="21" r="E92" t="s"/>
    </row>
    <row r="93" spans="1:13">
      <c s="14" r="A93" t="n">
        <v>5</v>
      </c>
      <c s="40" r="B93">
        <f si="5" t="shared"/>
        <v/>
      </c>
      <c s="21" r="C93" t="s"/>
      <c s="21" r="D93" t="s"/>
      <c s="21" r="E93" t="s"/>
    </row>
    <row r="94" spans="1:13">
      <c s="14" r="A94" t="n">
        <v>6</v>
      </c>
      <c s="40" r="B94">
        <f si="5" t="shared"/>
        <v/>
      </c>
      <c s="21" r="C94" t="s"/>
      <c s="21" r="D94" t="s"/>
      <c s="21" r="E94" t="s"/>
    </row>
    <row r="95" spans="1:13">
      <c s="14" r="A95" t="n">
        <v>7</v>
      </c>
      <c s="40" r="B95">
        <f si="5" t="shared"/>
        <v/>
      </c>
      <c s="21" r="C95" t="s"/>
      <c s="21" r="D95" t="s"/>
      <c s="21" r="E95" t="s"/>
    </row>
    <row r="96" spans="1:13">
      <c s="14" r="A96" t="n">
        <v>8</v>
      </c>
      <c s="40" r="B96">
        <f si="5" t="shared"/>
        <v/>
      </c>
      <c s="21" r="C96" t="s"/>
      <c s="21" r="D96" t="s"/>
      <c s="21" r="E96" t="s"/>
    </row>
    <row r="97" spans="1:13">
      <c s="14" r="A97" t="n">
        <v>9</v>
      </c>
      <c s="40" r="B97">
        <f si="5" t="shared"/>
        <v/>
      </c>
      <c s="21" r="C97" t="s"/>
      <c s="21" r="D97" t="s"/>
      <c s="21" r="E97" t="s"/>
    </row>
    <row r="98" spans="1:13">
      <c s="14" r="A98" t="n">
        <v>10</v>
      </c>
      <c s="40" r="B98">
        <f si="5" t="shared"/>
        <v/>
      </c>
      <c s="21" r="C98" t="s"/>
      <c s="21" r="D98" t="s"/>
      <c s="21" r="E98" t="s"/>
    </row>
    <row r="99" spans="1:13">
      <c s="14" r="A99" t="n">
        <v>11</v>
      </c>
      <c s="40" r="B99">
        <f si="5" t="shared"/>
        <v/>
      </c>
      <c s="21" r="C99" t="s"/>
      <c s="21" r="D99" t="s"/>
      <c s="21" r="E99" t="s"/>
    </row>
    <row r="100" spans="1:13">
      <c s="14" r="A100" t="n">
        <v>12</v>
      </c>
      <c s="40" r="B100">
        <f si="5" t="shared"/>
        <v/>
      </c>
      <c s="21" r="C100" t="s"/>
      <c s="21" r="D100" t="s"/>
      <c s="21" r="E100" t="s"/>
    </row>
    <row r="101" spans="1:13">
      <c s="19" r="B101" t="s"/>
      <c s="19" r="C101" t="s"/>
      <c s="19" r="D101" t="s"/>
      <c s="19" r="E101" t="s"/>
    </row>
    <row r="102" spans="1:13">
      <c s="19" r="B102" t="s"/>
      <c s="19" r="C102" t="s"/>
      <c s="19" r="D102" t="s"/>
      <c s="19" r="E102" t="s"/>
    </row>
    <row customHeight="1" r="103" ht="25.0" spans="1:13">
      <c s="17" r="B103" t="s">
        <v>171</v>
      </c>
    </row>
    <row customHeight="1" r="104" ht="25.0" spans="1:13">
      <c s="17" r="B104" t="s"/>
    </row>
    <row customHeight="1" r="105" ht="14.0" spans="1:13">
      <c s="18" r="B105" t="s">
        <v>61</v>
      </c>
    </row>
    <row r="106" spans="1:13">
      <c s="14" r="B106" t="s">
        <v>40</v>
      </c>
      <c s="197" r="C106" t="s"/>
      <c s="19" r="F106" t="s"/>
    </row>
    <row r="107" spans="1:13">
      <c s="14" r="B107" t="s">
        <v>41</v>
      </c>
      <c s="197" r="C107" t="n">
        <v>0.39</v>
      </c>
      <c s="19" r="D107" t="s">
        <v>106</v>
      </c>
    </row>
    <row customHeight="1" r="109" ht="14.0" spans="1:13">
      <c s="18" r="B109" t="s">
        <v>117</v>
      </c>
      <c s="14" r="C109" t="s">
        <v>273</v>
      </c>
      <c s="34" r="D109" t="s">
        <v>243</v>
      </c>
      <c s="41" r="E109" t="s">
        <v>113</v>
      </c>
      <c s="35" r="F109" t="s">
        <v>114</v>
      </c>
    </row>
    <row r="110" spans="1:13">
      <c s="14" r="B110" t="s">
        <v>23</v>
      </c>
      <c s="104" r="C110" t="s"/>
      <c s="36" r="D110" t="n">
        <v>2.0309</v>
      </c>
      <c s="20" r="E110" t="n">
        <v>4.6621</v>
      </c>
      <c s="37" r="F110" t="n">
        <v>1.6614</v>
      </c>
    </row>
    <row r="111" spans="1:13">
      <c s="14" r="B111" t="s">
        <v>194</v>
      </c>
      <c s="20" r="C111">
        <f>(1+C110)^(1/12)-1</f>
        <v/>
      </c>
      <c s="38" r="D111">
        <f si="6" ref="D111:F111" t="shared">(1+D110)^(1/12)-1</f>
        <v/>
      </c>
      <c s="42" r="E111">
        <f si="6" t="shared"/>
        <v/>
      </c>
      <c s="39" r="F111">
        <f si="6" t="shared"/>
        <v/>
      </c>
    </row>
    <row customFormat="1" ht="14.0" customHeight="1" s="18" r="113" spans="1:13">
      <c s="18" r="A113" t="s">
        <v>181</v>
      </c>
      <c s="14" r="B113" t="s">
        <v>227</v>
      </c>
    </row>
    <row r="114" spans="1:13">
      <c s="14" r="A114" t="n">
        <v>0</v>
      </c>
      <c s="105" r="B114" t="n">
        <v>305540.0044083595</v>
      </c>
      <c s="21" r="C114" t="s"/>
      <c s="21" r="D114" t="s"/>
      <c s="21" r="E114" t="s"/>
    </row>
    <row r="115" spans="1:13">
      <c s="14" r="A115" t="n">
        <v>1</v>
      </c>
      <c s="40" r="B115">
        <f>B114*(1+$C$111)</f>
        <v/>
      </c>
      <c s="21" r="C115" t="s"/>
      <c s="21" r="D115" t="s"/>
      <c s="21" r="E115" t="s"/>
    </row>
    <row r="116" spans="1:13">
      <c s="14" r="A116" t="n">
        <v>2</v>
      </c>
      <c s="40" r="B116">
        <f si="7" ref="B116:B126" t="shared">B115*(1+$C$111)</f>
        <v/>
      </c>
      <c s="21" r="C116" t="s"/>
      <c s="21" r="D116" t="s"/>
      <c s="21" r="E116" t="s"/>
    </row>
    <row r="117" spans="1:13">
      <c s="14" r="A117" t="n">
        <v>3</v>
      </c>
      <c s="40" r="B117">
        <f si="7" t="shared"/>
        <v/>
      </c>
      <c s="21" r="C117" t="s"/>
      <c s="21" r="D117" t="s"/>
      <c s="21" r="E117" t="s"/>
    </row>
    <row r="118" spans="1:13">
      <c s="14" r="A118" t="n">
        <v>4</v>
      </c>
      <c s="40" r="B118">
        <f si="7" t="shared"/>
        <v/>
      </c>
      <c s="21" r="C118" t="s"/>
      <c s="21" r="D118" t="s"/>
      <c s="21" r="E118" t="s"/>
    </row>
    <row r="119" spans="1:13">
      <c s="14" r="A119" t="n">
        <v>5</v>
      </c>
      <c s="40" r="B119">
        <f si="7" t="shared"/>
        <v/>
      </c>
      <c s="21" r="C119" t="s"/>
      <c s="21" r="D119" t="s"/>
      <c s="21" r="E119" t="s"/>
    </row>
    <row r="120" spans="1:13">
      <c s="14" r="A120" t="n">
        <v>6</v>
      </c>
      <c s="40" r="B120">
        <f si="7" t="shared"/>
        <v/>
      </c>
      <c s="21" r="C120" t="s"/>
      <c s="21" r="D120" t="s"/>
      <c s="21" r="E120" t="s"/>
    </row>
    <row r="121" spans="1:13">
      <c s="14" r="A121" t="n">
        <v>7</v>
      </c>
      <c s="40" r="B121">
        <f si="7" t="shared"/>
        <v/>
      </c>
      <c s="21" r="C121" t="s"/>
      <c s="21" r="D121" t="s"/>
      <c s="21" r="E121" t="s"/>
    </row>
    <row r="122" spans="1:13">
      <c s="14" r="A122" t="n">
        <v>8</v>
      </c>
      <c s="40" r="B122">
        <f si="7" t="shared"/>
        <v/>
      </c>
      <c s="21" r="C122" t="s"/>
      <c s="21" r="D122" t="s"/>
      <c s="21" r="E122" t="s"/>
    </row>
    <row r="123" spans="1:13">
      <c s="14" r="A123" t="n">
        <v>9</v>
      </c>
      <c s="40" r="B123">
        <f si="7" t="shared"/>
        <v/>
      </c>
      <c s="21" r="C123" t="s"/>
      <c s="21" r="D123" t="s"/>
      <c s="21" r="E123" t="s"/>
    </row>
    <row r="124" spans="1:13">
      <c s="14" r="A124" t="n">
        <v>10</v>
      </c>
      <c s="40" r="B124">
        <f si="7" t="shared"/>
        <v/>
      </c>
      <c s="21" r="C124" t="s"/>
      <c s="21" r="D124" t="s"/>
      <c s="21" r="E124" t="s"/>
    </row>
    <row r="125" spans="1:13">
      <c s="14" r="A125" t="n">
        <v>11</v>
      </c>
      <c s="40" r="B125">
        <f si="7" t="shared"/>
        <v/>
      </c>
      <c s="21" r="C125" t="s"/>
      <c s="21" r="D125" t="s"/>
      <c s="21" r="E125" t="s"/>
    </row>
    <row r="126" spans="1:13">
      <c s="14" r="A126" t="n">
        <v>12</v>
      </c>
      <c s="40" r="B126">
        <f si="7" t="shared"/>
        <v/>
      </c>
      <c s="21" r="C126" t="s"/>
      <c s="21" r="D126" t="s"/>
      <c s="21" r="E126" t="s"/>
    </row>
    <row r="127" spans="1:13">
      <c s="19" r="B127" t="s"/>
      <c s="19" r="C127" t="s"/>
      <c s="19" r="D127" t="s"/>
      <c s="19" r="E127" t="s"/>
    </row>
    <row r="128" spans="1:13">
      <c s="19" r="B128" t="s"/>
      <c s="19" r="C128" t="s"/>
      <c s="19" r="D128" t="s"/>
      <c s="19" r="E128" t="s"/>
    </row>
    <row r="129" spans="1:13">
      <c s="19" r="B129" t="s"/>
      <c s="19" r="C129" t="s"/>
      <c s="19" r="D129" t="s"/>
      <c s="19" r="E129" t="s"/>
    </row>
    <row r="130" spans="1:13">
      <c s="19" r="B130" t="s"/>
      <c s="19" r="C130" t="s"/>
      <c s="19" r="D130" t="s"/>
      <c s="19" r="E130" t="s"/>
    </row>
    <row r="131" spans="1:13">
      <c s="19" r="B131" t="s"/>
      <c s="19" r="C131" t="s"/>
      <c s="19" r="D131" t="s"/>
      <c s="19" r="E131" t="s"/>
    </row>
    <row customFormat="1" ht="29.0" customHeight="1" s="146" r="132" spans="1:13">
      <c s="144" r="B132" t="s">
        <v>130</v>
      </c>
      <c s="145" r="C132" t="s"/>
      <c s="145" r="D132" t="s"/>
    </row>
    <row customHeight="1" r="133" ht="18.0" spans="1:13">
      <c s="15" r="B133" t="s"/>
      <c s="16" r="C133" t="s"/>
      <c s="16" r="D133" t="s"/>
    </row>
    <row customHeight="1" r="134" ht="16.0" spans="1:13">
      <c s="16" r="D134" t="s"/>
    </row>
    <row r="135" spans="1:13">
      <c s="14" r="B135" t="s">
        <v>6</v>
      </c>
      <c s="110" r="C135" t="n">
        <v>0.057</v>
      </c>
      <c s="19" r="D135" t="s"/>
    </row>
    <row r="136" spans="1:13">
      <c s="14" r="B136" t="s">
        <v>5</v>
      </c>
      <c s="110" r="C136" t="n">
        <v>0.8989</v>
      </c>
      <c s="19" r="D136" t="s"/>
    </row>
    <row customHeight="1" r="140" ht="25.0" spans="1:13">
      <c s="17" r="B140" t="s">
        <v>73</v>
      </c>
    </row>
    <row customHeight="1" r="141" ht="25.0" spans="1:13">
      <c s="17" r="B141" t="s"/>
    </row>
    <row customHeight="1" r="142" ht="14.0" spans="1:13">
      <c s="18" r="B142" t="s">
        <v>61</v>
      </c>
    </row>
    <row r="143" spans="1:13">
      <c s="14" r="B143" t="s">
        <v>40</v>
      </c>
      <c s="197" r="C143" t="s"/>
      <c s="19" r="F143" t="s"/>
    </row>
    <row r="144" spans="1:13">
      <c s="14" r="B144" t="s">
        <v>41</v>
      </c>
      <c s="197" r="C144" t="n">
        <v>0.4</v>
      </c>
      <c s="19" r="D144" t="s">
        <v>106</v>
      </c>
    </row>
    <row customHeight="1" r="146" ht="14.0" spans="1:13">
      <c s="18" r="B146" t="s">
        <v>117</v>
      </c>
      <c s="14" r="C146" t="s">
        <v>273</v>
      </c>
      <c s="34" r="D146" t="s">
        <v>242</v>
      </c>
      <c s="35" r="E146" t="s">
        <v>114</v>
      </c>
    </row>
    <row r="147" spans="1:13">
      <c s="14" r="B147" t="s">
        <v>23</v>
      </c>
      <c s="104" r="C147" t="s"/>
      <c s="36" r="D147" t="n">
        <v>0.1052</v>
      </c>
      <c s="37" r="E147" t="n">
        <v>0.0895</v>
      </c>
    </row>
    <row r="148" spans="1:13">
      <c s="14" r="B148" t="s">
        <v>194</v>
      </c>
      <c s="20" r="C148">
        <f>(1+C147)^(1/12)-1</f>
        <v/>
      </c>
      <c s="38" r="D148">
        <f si="8" ref="D148:E148" t="shared">(1+D147)^(1/12)-1</f>
        <v/>
      </c>
      <c s="39" r="E148">
        <f si="8" t="shared"/>
        <v/>
      </c>
    </row>
    <row customFormat="1" ht="14.0" customHeight="1" s="18" r="151" spans="1:13">
      <c s="18" r="A151" t="s">
        <v>181</v>
      </c>
      <c s="14" r="B151" t="s">
        <v>227</v>
      </c>
    </row>
    <row r="152" spans="1:13">
      <c s="14" r="A152" t="n">
        <v>0</v>
      </c>
      <c s="109" r="B152" t="n">
        <v>3305979.9151325226</v>
      </c>
      <c s="21" r="C152" t="s"/>
      <c s="21" r="D152" t="s"/>
      <c s="21" r="E152" t="s"/>
    </row>
    <row r="153" spans="1:13">
      <c s="14" r="A153" t="n">
        <v>1</v>
      </c>
      <c s="40" r="B153">
        <f>B152*(1+$C$148)</f>
        <v/>
      </c>
      <c s="21" r="C153" t="s"/>
      <c s="21" r="D153" t="s"/>
      <c s="21" r="E153" t="s"/>
    </row>
    <row r="154" spans="1:13">
      <c s="14" r="A154" t="n">
        <v>2</v>
      </c>
      <c s="40" r="B154">
        <f si="9" ref="B154:B164" t="shared">B153*(1+$C$148)</f>
        <v/>
      </c>
      <c s="21" r="C154" t="s"/>
      <c s="21" r="D154" t="s"/>
      <c s="21" r="E154" t="s"/>
    </row>
    <row r="155" spans="1:13">
      <c s="14" r="A155" t="n">
        <v>3</v>
      </c>
      <c s="40" r="B155">
        <f si="9" t="shared"/>
        <v/>
      </c>
      <c s="21" r="C155" t="s"/>
      <c s="21" r="D155" t="s"/>
      <c s="21" r="E155" t="s"/>
    </row>
    <row r="156" spans="1:13">
      <c s="14" r="A156" t="n">
        <v>4</v>
      </c>
      <c s="40" r="B156">
        <f si="9" t="shared"/>
        <v/>
      </c>
      <c s="21" r="C156" t="s"/>
      <c s="21" r="D156" t="s"/>
      <c s="21" r="E156" t="s"/>
    </row>
    <row r="157" spans="1:13">
      <c s="14" r="A157" t="n">
        <v>5</v>
      </c>
      <c s="40" r="B157">
        <f si="9" t="shared"/>
        <v/>
      </c>
      <c s="21" r="C157" t="s"/>
      <c s="21" r="D157" t="s"/>
      <c s="21" r="E157" t="s"/>
    </row>
    <row r="158" spans="1:13">
      <c s="14" r="A158" t="n">
        <v>6</v>
      </c>
      <c s="40" r="B158">
        <f si="9" t="shared"/>
        <v/>
      </c>
      <c s="21" r="C158" t="s"/>
      <c s="21" r="D158" t="s"/>
      <c s="21" r="E158" t="s"/>
    </row>
    <row r="159" spans="1:13">
      <c s="14" r="A159" t="n">
        <v>7</v>
      </c>
      <c s="40" r="B159">
        <f si="9" t="shared"/>
        <v/>
      </c>
      <c s="21" r="C159" t="s"/>
      <c s="21" r="D159" t="s"/>
      <c s="21" r="E159" t="s"/>
    </row>
    <row r="160" spans="1:13">
      <c s="14" r="A160" t="n">
        <v>8</v>
      </c>
      <c s="40" r="B160">
        <f si="9" t="shared"/>
        <v/>
      </c>
      <c s="21" r="C160" t="s"/>
      <c s="21" r="D160" t="s"/>
      <c s="21" r="E160" t="s"/>
    </row>
    <row r="161" spans="1:13">
      <c s="14" r="A161" t="n">
        <v>9</v>
      </c>
      <c s="40" r="B161">
        <f si="9" t="shared"/>
        <v/>
      </c>
      <c s="21" r="C161" t="s"/>
      <c s="21" r="D161" t="s"/>
      <c s="21" r="E161" t="s"/>
    </row>
    <row r="162" spans="1:13">
      <c s="14" r="A162" t="n">
        <v>10</v>
      </c>
      <c s="40" r="B162">
        <f si="9" t="shared"/>
        <v/>
      </c>
      <c s="21" r="C162" t="s"/>
      <c s="21" r="D162" t="s"/>
      <c s="21" r="E162" t="s"/>
    </row>
    <row r="163" spans="1:13">
      <c s="14" r="A163" t="n">
        <v>11</v>
      </c>
      <c s="40" r="B163">
        <f si="9" t="shared"/>
        <v/>
      </c>
      <c s="21" r="C163" t="s"/>
      <c s="21" r="D163" t="s"/>
      <c s="21" r="E163" t="s"/>
    </row>
    <row r="164" spans="1:13">
      <c s="14" r="A164" t="n">
        <v>12</v>
      </c>
      <c s="40" r="B164">
        <f si="9" t="shared"/>
        <v/>
      </c>
      <c s="21" r="C164" t="s"/>
      <c s="21" r="D164" t="s"/>
      <c s="21" r="E164" t="s"/>
    </row>
    <row r="165" spans="1:13">
      <c s="19" r="B165" t="s"/>
      <c s="19" r="C165" t="s"/>
      <c s="19" r="D165" t="s"/>
      <c s="19" r="E165" t="s"/>
    </row>
    <row r="166" spans="1:13">
      <c s="19" r="B166" t="s"/>
      <c s="19" r="C166" t="s"/>
      <c s="19" r="D166" t="s"/>
      <c s="19" r="E166" t="s"/>
    </row>
    <row customHeight="1" r="167" ht="25.0" spans="1:13">
      <c s="17" r="B167" t="s">
        <v>171</v>
      </c>
    </row>
    <row customHeight="1" r="168" ht="25.0" spans="1:13">
      <c s="17" r="B168" t="s"/>
    </row>
    <row customHeight="1" r="169" ht="14.0" spans="1:13">
      <c s="18" r="B169" t="s">
        <v>61</v>
      </c>
    </row>
    <row r="170" spans="1:13">
      <c s="14" r="B170" t="s">
        <v>40</v>
      </c>
      <c s="197" r="C170" t="s"/>
      <c s="19" r="F170" t="s"/>
    </row>
    <row r="171" spans="1:13">
      <c s="14" r="B171" t="s">
        <v>41</v>
      </c>
      <c s="197" r="C171" t="n">
        <v>0.4</v>
      </c>
      <c s="19" r="D171" t="s">
        <v>106</v>
      </c>
    </row>
    <row customHeight="1" r="173" ht="14.0" spans="1:13">
      <c s="18" r="B173" t="s">
        <v>117</v>
      </c>
      <c s="14" r="C173" t="s">
        <v>273</v>
      </c>
      <c s="34" r="D173" t="s">
        <v>243</v>
      </c>
      <c s="41" r="E173" t="s">
        <v>113</v>
      </c>
      <c s="35" r="F173" t="s">
        <v>114</v>
      </c>
    </row>
    <row r="174" spans="1:13">
      <c s="14" r="B174" t="s">
        <v>23</v>
      </c>
      <c s="104" r="C174" t="s"/>
      <c s="36" r="D174" t="n">
        <v>0.9094</v>
      </c>
      <c s="20" r="E174" t="n">
        <v>2.4795</v>
      </c>
      <c s="37" r="F174" t="n">
        <v>0.7845</v>
      </c>
    </row>
    <row r="175" spans="1:13">
      <c s="14" r="B175" t="s">
        <v>194</v>
      </c>
      <c s="20" r="C175">
        <f>(1+C174)^(1/12)-1</f>
        <v/>
      </c>
      <c s="38" r="D175">
        <f si="10" ref="D175:F175" t="shared">(1+D174)^(1/12)-1</f>
        <v/>
      </c>
      <c s="42" r="E175">
        <f si="10" t="shared"/>
        <v/>
      </c>
      <c s="39" r="F175">
        <f si="10" t="shared"/>
        <v/>
      </c>
    </row>
    <row r="176" spans="1:13">
      <c s="20" r="C176" t="s"/>
    </row>
    <row customHeight="1" r="178" ht="14.0" spans="1:13">
      <c s="18" r="A178" t="s">
        <v>181</v>
      </c>
      <c s="14" r="B178" t="s">
        <v>227</v>
      </c>
      <c s="18" r="C178" t="s"/>
      <c s="18" r="D178" t="s"/>
      <c s="18" r="E178" t="s"/>
    </row>
    <row r="179" spans="1:13">
      <c s="14" r="A179" t="n">
        <v>0</v>
      </c>
      <c s="106" r="B179" t="n">
        <v>823380.0037765503</v>
      </c>
      <c s="21" r="C179" t="s"/>
      <c s="21" r="D179" t="s"/>
      <c s="21" r="E179" t="s"/>
    </row>
    <row r="180" spans="1:13">
      <c s="14" r="A180" t="n">
        <v>1</v>
      </c>
      <c s="40" r="B180">
        <f>B179*(1+$C$175)</f>
        <v/>
      </c>
      <c s="21" r="C180" t="s"/>
      <c s="21" r="D180" t="s"/>
      <c s="21" r="E180" t="s"/>
    </row>
    <row r="181" spans="1:13">
      <c s="14" r="A181" t="n">
        <v>2</v>
      </c>
      <c s="40" r="B181">
        <f si="11" ref="B181:B191" t="shared">B180*(1+$C$175)</f>
        <v/>
      </c>
      <c s="21" r="C181" t="s"/>
      <c s="21" r="D181" t="s"/>
      <c s="21" r="E181" t="s"/>
    </row>
    <row r="182" spans="1:13">
      <c s="14" r="A182" t="n">
        <v>3</v>
      </c>
      <c s="40" r="B182">
        <f si="11" t="shared"/>
        <v/>
      </c>
      <c s="21" r="C182" t="s"/>
      <c s="21" r="D182" t="s"/>
      <c s="21" r="E182" t="s"/>
    </row>
    <row r="183" spans="1:13">
      <c s="14" r="A183" t="n">
        <v>4</v>
      </c>
      <c s="40" r="B183">
        <f si="11" t="shared"/>
        <v/>
      </c>
      <c s="21" r="C183" t="s"/>
      <c s="21" r="D183" t="s"/>
      <c s="21" r="E183" t="s"/>
    </row>
    <row r="184" spans="1:13">
      <c s="14" r="A184" t="n">
        <v>5</v>
      </c>
      <c s="40" r="B184">
        <f si="11" t="shared"/>
        <v/>
      </c>
      <c s="21" r="C184" t="s"/>
      <c s="21" r="D184" t="s"/>
      <c s="21" r="E184" t="s"/>
    </row>
    <row r="185" spans="1:13">
      <c s="14" r="A185" t="n">
        <v>6</v>
      </c>
      <c s="40" r="B185">
        <f si="11" t="shared"/>
        <v/>
      </c>
      <c s="21" r="C185" t="s"/>
      <c s="21" r="D185" t="s"/>
      <c s="21" r="E185" t="s"/>
    </row>
    <row r="186" spans="1:13">
      <c s="14" r="A186" t="n">
        <v>7</v>
      </c>
      <c s="40" r="B186">
        <f si="11" t="shared"/>
        <v/>
      </c>
      <c s="21" r="C186" t="s"/>
      <c s="21" r="D186" t="s"/>
      <c s="21" r="E186" t="s"/>
    </row>
    <row r="187" spans="1:13">
      <c s="14" r="A187" t="n">
        <v>8</v>
      </c>
      <c s="40" r="B187">
        <f si="11" t="shared"/>
        <v/>
      </c>
      <c s="21" r="C187" t="s"/>
      <c s="21" r="D187" t="s"/>
      <c s="21" r="E187" t="s"/>
    </row>
    <row r="188" spans="1:13">
      <c s="14" r="A188" t="n">
        <v>9</v>
      </c>
      <c s="40" r="B188">
        <f si="11" t="shared"/>
        <v/>
      </c>
      <c s="21" r="C188" t="s"/>
      <c s="21" r="D188" t="s"/>
      <c s="21" r="E188" t="s"/>
    </row>
    <row r="189" spans="1:13">
      <c s="14" r="A189" t="n">
        <v>10</v>
      </c>
      <c s="40" r="B189">
        <f si="11" t="shared"/>
        <v/>
      </c>
      <c s="21" r="C189" t="s"/>
      <c s="21" r="D189" t="s"/>
      <c s="21" r="E189" t="s"/>
    </row>
    <row r="190" spans="1:13">
      <c s="14" r="A190" t="n">
        <v>11</v>
      </c>
      <c s="40" r="B190">
        <f si="11" t="shared"/>
        <v/>
      </c>
      <c s="21" r="C190" t="s"/>
      <c s="21" r="D190" t="s"/>
      <c s="21" r="E190" t="s"/>
    </row>
    <row r="191" spans="1:13">
      <c s="14" r="A191" t="n">
        <v>12</v>
      </c>
      <c s="40" r="B191">
        <f si="11" t="shared"/>
        <v/>
      </c>
      <c s="21" r="C191" t="s"/>
      <c s="21" r="D191" t="s"/>
      <c s="21" r="E191" t="s"/>
    </row>
    <row r="192" spans="1:13">
      <c s="19" r="B192" t="s"/>
      <c s="19" r="C192" t="s"/>
      <c s="19" r="D192" t="s"/>
      <c s="19" r="E192" t="s"/>
    </row>
    <row r="193" spans="1:13">
      <c s="19" r="B193" t="s"/>
      <c s="19" r="C193" t="s"/>
      <c s="19" r="D193" t="s"/>
      <c s="19" r="E193" t="s"/>
    </row>
    <row r="194" spans="1:13">
      <c s="19" r="B194" t="s"/>
      <c s="19" r="C194" t="s"/>
      <c s="19" r="D194" t="s"/>
      <c s="19" r="E194" t="s"/>
    </row>
    <row r="195" spans="1:13">
      <c s="19" r="B195" t="s"/>
      <c s="19" r="C195" t="s"/>
      <c s="19" r="D195" t="s"/>
      <c s="19" r="E195" t="s"/>
    </row>
    <row r="196" spans="1:13">
      <c s="19" r="B196" t="s"/>
      <c s="19" r="C196" t="s"/>
      <c s="19" r="D196" t="s"/>
      <c s="19" r="E196" t="s"/>
    </row>
    <row r="197" spans="1:13">
      <c s="19" r="B197" t="s"/>
      <c s="19" r="C197" t="s"/>
      <c s="19" r="D197" t="s"/>
      <c s="19" r="E197" t="s"/>
    </row>
    <row customFormat="1" ht="29.0" customHeight="1" s="146" r="198" spans="1:13">
      <c s="144" r="B198" t="s">
        <v>128</v>
      </c>
      <c s="145" r="C198" t="s"/>
      <c s="145" r="D198" t="s"/>
    </row>
    <row customHeight="1" r="199" ht="20.0" spans="1:13">
      <c s="16" r="B199" t="s"/>
      <c s="16" r="C199" t="s"/>
      <c s="16" r="D199" t="s"/>
    </row>
    <row customHeight="1" r="200" ht="20.0" spans="1:13">
      <c s="16" r="D200" t="s"/>
    </row>
    <row r="201" spans="1:13">
      <c s="14" r="B201" t="s">
        <v>6</v>
      </c>
      <c s="110" r="C201" t="s"/>
      <c s="19" r="D201" t="s"/>
    </row>
    <row r="202" spans="1:13">
      <c s="14" r="B202" t="s">
        <v>5</v>
      </c>
      <c s="110" r="C202" t="n">
        <v>0.9836</v>
      </c>
      <c s="19" r="D202" t="s"/>
    </row>
    <row customHeight="1" r="203" ht="20.0" spans="1:13">
      <c s="16" r="D203" t="s"/>
    </row>
    <row customHeight="1" r="204" ht="20.0" spans="1:13">
      <c s="16" r="B204" t="s"/>
      <c s="16" r="C204" t="s"/>
      <c s="16" r="D204" t="s"/>
    </row>
    <row customHeight="1" r="205" ht="20.0" spans="1:13">
      <c s="16" r="B205" t="s"/>
      <c s="16" r="C205" t="s"/>
      <c s="16" r="D205" t="s"/>
    </row>
    <row customHeight="1" r="206" ht="25.0" spans="1:13">
      <c s="17" r="B206" t="s">
        <v>73</v>
      </c>
    </row>
    <row customHeight="1" r="208" ht="14.0" spans="1:13">
      <c s="18" r="B208" t="s">
        <v>61</v>
      </c>
    </row>
    <row r="209" spans="1:13">
      <c s="14" r="B209" t="s">
        <v>40</v>
      </c>
      <c s="197" r="C209" t="s"/>
      <c s="19" r="F209" t="s"/>
    </row>
    <row r="210" spans="1:13">
      <c s="14" r="B210" t="s">
        <v>41</v>
      </c>
      <c s="197" r="C210" t="n">
        <v>0.37</v>
      </c>
      <c s="19" r="D210" t="s">
        <v>106</v>
      </c>
    </row>
    <row customHeight="1" r="212" ht="14.0" spans="1:13">
      <c s="18" r="B212" t="s">
        <v>117</v>
      </c>
      <c s="14" r="C212" t="s">
        <v>273</v>
      </c>
      <c s="34" r="D212" t="s">
        <v>242</v>
      </c>
      <c s="35" r="E212" t="s">
        <v>114</v>
      </c>
    </row>
    <row r="213" spans="1:13">
      <c s="14" r="B213" t="s">
        <v>23</v>
      </c>
      <c s="104" r="C213" t="s"/>
      <c s="36" r="D213" t="n">
        <v>0.8151</v>
      </c>
      <c s="37" r="E213" t="n">
        <v>0.754</v>
      </c>
    </row>
    <row r="214" spans="1:13">
      <c s="14" r="B214" t="s">
        <v>194</v>
      </c>
      <c s="20" r="C214">
        <f>(1+C213)^(1/12)-1</f>
        <v/>
      </c>
      <c s="38" r="D214">
        <f si="12" ref="D214:E214" t="shared">(1+D213)^(1/12)-1</f>
        <v/>
      </c>
      <c s="39" r="E214">
        <f si="12" t="shared"/>
        <v/>
      </c>
    </row>
    <row r="218" spans="1:13">
      <c s="14" r="A218" t="s">
        <v>181</v>
      </c>
      <c s="14" r="B218" t="s">
        <v>227</v>
      </c>
    </row>
    <row r="219" spans="1:13">
      <c s="14" r="A219" t="n">
        <v>0</v>
      </c>
      <c s="106" r="B219" t="n">
        <v>821899.9584960938</v>
      </c>
      <c s="21" r="C219" t="s"/>
      <c s="21" r="D219" t="s"/>
      <c s="21" r="E219" t="s"/>
    </row>
    <row r="220" spans="1:13">
      <c s="14" r="A220" t="n">
        <v>1</v>
      </c>
      <c s="40" r="B220">
        <f>B219*(1+$C$214)</f>
        <v/>
      </c>
      <c s="21" r="C220" t="s"/>
      <c s="21" r="D220" t="s"/>
      <c s="21" r="E220" t="s"/>
    </row>
    <row r="221" spans="1:13">
      <c s="14" r="A221" t="n">
        <v>2</v>
      </c>
      <c s="40" r="B221">
        <f si="13" ref="B221:B231" t="shared">B220*(1+$C$214)</f>
        <v/>
      </c>
      <c s="21" r="C221" t="s"/>
      <c s="21" r="D221" t="s"/>
      <c s="21" r="E221" t="s"/>
    </row>
    <row r="222" spans="1:13">
      <c s="14" r="A222" t="n">
        <v>3</v>
      </c>
      <c s="40" r="B222">
        <f si="13" t="shared"/>
        <v/>
      </c>
      <c s="21" r="C222" t="s"/>
      <c s="21" r="D222" t="s"/>
      <c s="21" r="E222" t="s"/>
    </row>
    <row r="223" spans="1:13">
      <c s="14" r="A223" t="n">
        <v>4</v>
      </c>
      <c s="40" r="B223">
        <f si="13" t="shared"/>
        <v/>
      </c>
      <c s="21" r="C223" t="s"/>
      <c s="21" r="D223" t="s"/>
      <c s="21" r="E223" t="s"/>
    </row>
    <row r="224" spans="1:13">
      <c s="14" r="A224" t="n">
        <v>5</v>
      </c>
      <c s="40" r="B224">
        <f si="13" t="shared"/>
        <v/>
      </c>
      <c s="21" r="C224" t="s"/>
      <c s="21" r="D224" t="s"/>
      <c s="21" r="E224" t="s"/>
    </row>
    <row r="225" spans="1:13">
      <c s="14" r="A225" t="n">
        <v>6</v>
      </c>
      <c s="40" r="B225">
        <f si="13" t="shared"/>
        <v/>
      </c>
      <c s="21" r="C225" t="s"/>
      <c s="21" r="D225" t="s"/>
      <c s="21" r="E225" t="s"/>
    </row>
    <row r="226" spans="1:13">
      <c s="14" r="A226" t="n">
        <v>7</v>
      </c>
      <c s="40" r="B226">
        <f si="13" t="shared"/>
        <v/>
      </c>
      <c s="21" r="C226" t="s"/>
      <c s="21" r="D226" t="s"/>
      <c s="21" r="E226" t="s"/>
    </row>
    <row r="227" spans="1:13">
      <c s="14" r="A227" t="n">
        <v>8</v>
      </c>
      <c s="40" r="B227">
        <f si="13" t="shared"/>
        <v/>
      </c>
      <c s="21" r="C227" t="s"/>
      <c s="21" r="D227" t="s"/>
      <c s="21" r="E227" t="s"/>
    </row>
    <row r="228" spans="1:13">
      <c s="14" r="A228" t="n">
        <v>9</v>
      </c>
      <c s="40" r="B228">
        <f si="13" t="shared"/>
        <v/>
      </c>
      <c s="21" r="C228" t="s"/>
      <c s="21" r="D228" t="s"/>
      <c s="21" r="E228" t="s"/>
    </row>
    <row r="229" spans="1:13">
      <c s="14" r="A229" t="n">
        <v>10</v>
      </c>
      <c s="40" r="B229">
        <f si="13" t="shared"/>
        <v/>
      </c>
      <c s="21" r="C229" t="s"/>
      <c s="21" r="D229" t="s"/>
      <c s="21" r="E229" t="s"/>
    </row>
    <row r="230" spans="1:13">
      <c s="14" r="A230" t="n">
        <v>11</v>
      </c>
      <c s="40" r="B230">
        <f si="13" t="shared"/>
        <v/>
      </c>
      <c s="21" r="C230" t="s"/>
      <c s="21" r="D230" t="s"/>
      <c s="21" r="E230" t="s"/>
    </row>
    <row r="231" spans="1:13">
      <c s="14" r="A231" t="n">
        <v>12</v>
      </c>
      <c s="40" r="B231">
        <f si="13" t="shared"/>
        <v/>
      </c>
      <c s="21" r="C231" t="s"/>
      <c s="21" r="D231" t="s"/>
      <c s="21" r="E231" t="s"/>
    </row>
    <row customHeight="1" r="234" ht="25.0" spans="1:13">
      <c s="17" r="B234" t="s">
        <v>171</v>
      </c>
    </row>
    <row r="236" spans="1:13">
      <c s="14" r="B236" t="s">
        <v>40</v>
      </c>
      <c s="197" r="C236" t="s"/>
      <c s="19" r="F236" t="s"/>
    </row>
    <row r="237" spans="1:13">
      <c s="14" r="B237" t="s">
        <v>41</v>
      </c>
      <c s="197" r="C237" t="n">
        <v>0.37</v>
      </c>
      <c s="19" r="D237" t="s">
        <v>106</v>
      </c>
    </row>
    <row r="239" spans="1:13">
      <c s="14" r="B239" t="s">
        <v>117</v>
      </c>
      <c s="14" r="C239" t="s">
        <v>273</v>
      </c>
      <c s="34" r="D239" t="s">
        <v>243</v>
      </c>
      <c s="41" r="E239" t="s">
        <v>113</v>
      </c>
      <c s="35" r="F239" t="s">
        <v>114</v>
      </c>
    </row>
    <row r="240" spans="1:13">
      <c s="14" r="B240" t="s">
        <v>23</v>
      </c>
      <c s="104" r="C240" t="s"/>
      <c s="36" r="D240" t="n">
        <v>4.5056</v>
      </c>
      <c s="20" r="E240" t="n">
        <v>6.9264</v>
      </c>
      <c s="37" r="F240" t="n">
        <v>1.7648</v>
      </c>
    </row>
    <row r="241" spans="1:13">
      <c s="14" r="B241" t="s">
        <v>194</v>
      </c>
      <c s="20" r="C241">
        <f>(1+C240)^(1/12)-1</f>
        <v/>
      </c>
      <c s="38" r="D241">
        <f si="14" ref="D241:F241" t="shared">(1+D240)^(1/12)-1</f>
        <v/>
      </c>
      <c s="42" r="E241">
        <f si="14" t="shared"/>
        <v/>
      </c>
      <c s="39" r="F241">
        <f si="14" t="shared"/>
        <v/>
      </c>
    </row>
    <row r="243" spans="1:13">
      <c s="14" r="A243" t="s">
        <v>181</v>
      </c>
      <c s="14" r="B243" t="s">
        <v>227</v>
      </c>
    </row>
    <row r="244" spans="1:13">
      <c s="14" r="A244" t="n">
        <v>0</v>
      </c>
      <c s="106" r="B244" t="n">
        <v>329089.9948120117</v>
      </c>
      <c s="21" r="C244" t="s"/>
      <c s="21" r="D244" t="s"/>
      <c s="21" r="E244" t="s"/>
    </row>
    <row r="245" spans="1:13">
      <c s="14" r="A245" t="n">
        <v>1</v>
      </c>
      <c s="40" r="B245">
        <f>B244*(1+$C$241)</f>
        <v/>
      </c>
      <c s="21" r="C245" t="s"/>
      <c s="21" r="D245" t="s"/>
      <c s="21" r="E245" t="s"/>
    </row>
    <row r="246" spans="1:13">
      <c s="14" r="A246" t="n">
        <v>2</v>
      </c>
      <c s="40" r="B246">
        <f si="15" ref="B246:B256" t="shared">B245*(1+$C$241)</f>
        <v/>
      </c>
      <c s="21" r="C246" t="s"/>
      <c s="21" r="D246" t="s"/>
      <c s="21" r="E246" t="s"/>
    </row>
    <row r="247" spans="1:13">
      <c s="14" r="A247" t="n">
        <v>3</v>
      </c>
      <c s="40" r="B247">
        <f si="15" t="shared"/>
        <v/>
      </c>
      <c s="21" r="C247" t="s"/>
      <c s="21" r="D247" t="s"/>
      <c s="21" r="E247" t="s"/>
    </row>
    <row r="248" spans="1:13">
      <c s="14" r="A248" t="n">
        <v>4</v>
      </c>
      <c s="40" r="B248">
        <f si="15" t="shared"/>
        <v/>
      </c>
      <c s="21" r="C248" t="s"/>
      <c s="21" r="D248" t="s"/>
      <c s="21" r="E248" t="s"/>
    </row>
    <row r="249" spans="1:13">
      <c s="14" r="A249" t="n">
        <v>5</v>
      </c>
      <c s="40" r="B249">
        <f si="15" t="shared"/>
        <v/>
      </c>
      <c s="21" r="C249" t="s"/>
      <c s="21" r="D249" t="s"/>
      <c s="21" r="E249" t="s"/>
    </row>
    <row r="250" spans="1:13">
      <c s="14" r="A250" t="n">
        <v>6</v>
      </c>
      <c s="40" r="B250">
        <f si="15" t="shared"/>
        <v/>
      </c>
      <c s="21" r="C250" t="s"/>
      <c s="21" r="D250" t="s"/>
      <c s="21" r="E250" t="s"/>
    </row>
    <row r="251" spans="1:13">
      <c s="14" r="A251" t="n">
        <v>7</v>
      </c>
      <c s="40" r="B251">
        <f si="15" t="shared"/>
        <v/>
      </c>
      <c s="21" r="C251" t="s"/>
      <c s="21" r="D251" t="s"/>
      <c s="21" r="E251" t="s"/>
    </row>
    <row r="252" spans="1:13">
      <c s="14" r="A252" t="n">
        <v>8</v>
      </c>
      <c s="40" r="B252">
        <f si="15" t="shared"/>
        <v/>
      </c>
      <c s="21" r="C252" t="s"/>
      <c s="21" r="D252" t="s"/>
      <c s="21" r="E252" t="s"/>
    </row>
    <row r="253" spans="1:13">
      <c s="14" r="A253" t="n">
        <v>9</v>
      </c>
      <c s="40" r="B253">
        <f si="15" t="shared"/>
        <v/>
      </c>
      <c s="21" r="C253" t="s"/>
      <c s="21" r="D253" t="s"/>
      <c s="21" r="E253" t="s"/>
    </row>
    <row r="254" spans="1:13">
      <c s="14" r="A254" t="n">
        <v>10</v>
      </c>
      <c s="40" r="B254">
        <f si="15" t="shared"/>
        <v/>
      </c>
      <c s="21" r="C254" t="s"/>
      <c s="21" r="D254" t="s"/>
      <c s="21" r="E254" t="s"/>
    </row>
    <row r="255" spans="1:13">
      <c s="14" r="A255" t="n">
        <v>11</v>
      </c>
      <c s="40" r="B255">
        <f si="15" t="shared"/>
        <v/>
      </c>
      <c s="21" r="C255" t="s"/>
      <c s="21" r="D255" t="s"/>
      <c s="21" r="E255" t="s"/>
    </row>
    <row r="256" spans="1:13">
      <c s="14" r="A256" t="n">
        <v>12</v>
      </c>
      <c s="40" r="B256">
        <f si="15" t="shared"/>
        <v/>
      </c>
      <c s="21" r="C256" t="s"/>
      <c s="21" r="D256" t="s"/>
      <c s="21" r="E256" t="s"/>
    </row>
    <row customFormat="1" ht="29.0" customHeight="1" s="146" r="259" spans="1:13">
      <c s="144" r="B259" t="s">
        <v>152</v>
      </c>
      <c s="145" r="C259" t="s"/>
      <c s="145" r="D259" t="s"/>
    </row>
    <row customHeight="1" r="260" ht="20.0" spans="1:13">
      <c s="16" r="B260" t="s"/>
      <c s="16" r="C260" t="s"/>
      <c s="16" r="D260" t="s"/>
    </row>
    <row customHeight="1" r="261" ht="20.0" spans="1:13">
      <c s="16" r="D261" t="s"/>
    </row>
    <row r="262" spans="1:13">
      <c s="14" r="B262" t="s">
        <v>6</v>
      </c>
      <c s="110" r="C262" t="n">
        <v>0.0635</v>
      </c>
      <c s="19" r="D262" t="s"/>
    </row>
    <row r="263" spans="1:13">
      <c s="14" r="B263" t="s">
        <v>5</v>
      </c>
      <c s="110" r="C263" t="n">
        <v>0.9169</v>
      </c>
      <c s="19" r="D263" t="s"/>
    </row>
    <row customHeight="1" r="264" ht="20.0" spans="1:13">
      <c s="16" r="D264" t="s"/>
    </row>
    <row customHeight="1" r="265" ht="20.0" spans="1:13">
      <c s="16" r="B265" t="s"/>
      <c s="16" r="C265" t="s"/>
      <c s="16" r="D265" t="s"/>
    </row>
    <row customHeight="1" r="266" ht="20.0" spans="1:13">
      <c s="16" r="B266" t="s"/>
      <c s="16" r="C266" t="s"/>
      <c s="16" r="D266" t="s"/>
    </row>
    <row customHeight="1" r="267" ht="25.0" spans="1:13">
      <c s="17" r="B267" t="s">
        <v>73</v>
      </c>
    </row>
    <row customHeight="1" r="269" ht="14.0" spans="1:13">
      <c s="18" r="B269" t="s">
        <v>61</v>
      </c>
    </row>
    <row r="270" spans="1:13">
      <c s="14" r="B270" t="s">
        <v>40</v>
      </c>
      <c s="197" r="C270" t="s"/>
      <c s="19" r="F270" t="s"/>
    </row>
    <row r="271" spans="1:13">
      <c s="14" r="B271" t="s">
        <v>41</v>
      </c>
      <c s="197" r="C271" t="n">
        <v>0.5</v>
      </c>
      <c s="19" r="D271" t="s">
        <v>106</v>
      </c>
    </row>
    <row customHeight="1" r="273" ht="14.0" spans="1:13">
      <c s="18" r="B273" t="s">
        <v>117</v>
      </c>
      <c s="14" r="C273" t="s">
        <v>273</v>
      </c>
      <c s="34" r="D273" t="s">
        <v>242</v>
      </c>
      <c s="35" r="E273" t="s">
        <v>114</v>
      </c>
    </row>
    <row r="274" spans="1:13">
      <c s="14" r="B274" t="s">
        <v>23</v>
      </c>
      <c s="104" r="C274" t="s"/>
      <c s="36" r="D274" t="n">
        <v>0.1068</v>
      </c>
      <c s="37" r="E274" t="n">
        <v>0.3168</v>
      </c>
    </row>
    <row r="275" spans="1:13">
      <c s="14" r="B275" t="s">
        <v>194</v>
      </c>
      <c s="20" r="C275">
        <f>(1+C274)^(1/12)-1</f>
        <v/>
      </c>
      <c s="38" r="D275">
        <f si="16" ref="D275:E275" t="shared">(1+D274)^(1/12)-1</f>
        <v/>
      </c>
      <c s="39" r="E275">
        <f si="16" t="shared"/>
        <v/>
      </c>
    </row>
    <row r="279" spans="1:13">
      <c s="14" r="A279" t="s">
        <v>181</v>
      </c>
      <c s="14" r="B279" t="s">
        <v>227</v>
      </c>
    </row>
    <row r="280" spans="1:13">
      <c s="14" r="A280" t="n">
        <v>0</v>
      </c>
      <c s="106" r="B280" t="n">
        <v>207460.00030517578</v>
      </c>
      <c s="21" r="C280" t="s"/>
      <c s="21" r="D280" t="s"/>
      <c s="21" r="E280" t="s"/>
    </row>
    <row r="281" spans="1:13">
      <c s="14" r="A281" t="n">
        <v>1</v>
      </c>
      <c s="40" r="B281">
        <f>B280*(1+$C$275)</f>
        <v/>
      </c>
      <c s="21" r="C281" t="s"/>
      <c s="21" r="D281" t="s"/>
      <c s="21" r="E281" t="s"/>
    </row>
    <row r="282" spans="1:13">
      <c s="14" r="A282" t="n">
        <v>2</v>
      </c>
      <c s="40" r="B282">
        <f si="17" ref="B282:B292" t="shared">B281*(1+$C$275)</f>
        <v/>
      </c>
      <c s="21" r="C282" t="s"/>
      <c s="21" r="D282" t="s"/>
      <c s="21" r="E282" t="s"/>
    </row>
    <row r="283" spans="1:13">
      <c s="14" r="A283" t="n">
        <v>3</v>
      </c>
      <c s="40" r="B283">
        <f si="17" t="shared"/>
        <v/>
      </c>
      <c s="21" r="C283" t="s"/>
      <c s="21" r="D283" t="s"/>
      <c s="21" r="E283" t="s"/>
    </row>
    <row r="284" spans="1:13">
      <c s="14" r="A284" t="n">
        <v>4</v>
      </c>
      <c s="40" r="B284">
        <f si="17" t="shared"/>
        <v/>
      </c>
      <c s="21" r="C284" t="s"/>
      <c s="21" r="D284" t="s"/>
      <c s="21" r="E284" t="s"/>
    </row>
    <row r="285" spans="1:13">
      <c s="14" r="A285" t="n">
        <v>5</v>
      </c>
      <c s="40" r="B285">
        <f si="17" t="shared"/>
        <v/>
      </c>
      <c s="21" r="C285" t="s"/>
      <c s="21" r="D285" t="s"/>
      <c s="21" r="E285" t="s"/>
    </row>
    <row r="286" spans="1:13">
      <c s="14" r="A286" t="n">
        <v>6</v>
      </c>
      <c s="40" r="B286">
        <f si="17" t="shared"/>
        <v/>
      </c>
      <c s="21" r="C286" t="s"/>
      <c s="21" r="D286" t="s"/>
      <c s="21" r="E286" t="s"/>
    </row>
    <row r="287" spans="1:13">
      <c s="14" r="A287" t="n">
        <v>7</v>
      </c>
      <c s="40" r="B287">
        <f si="17" t="shared"/>
        <v/>
      </c>
      <c s="21" r="C287" t="s"/>
      <c s="21" r="D287" t="s"/>
      <c s="21" r="E287" t="s"/>
    </row>
    <row r="288" spans="1:13">
      <c s="14" r="A288" t="n">
        <v>8</v>
      </c>
      <c s="40" r="B288">
        <f si="17" t="shared"/>
        <v/>
      </c>
      <c s="21" r="C288" t="s"/>
      <c s="21" r="D288" t="s"/>
      <c s="21" r="E288" t="s"/>
    </row>
    <row r="289" spans="1:13">
      <c s="14" r="A289" t="n">
        <v>9</v>
      </c>
      <c s="40" r="B289">
        <f si="17" t="shared"/>
        <v/>
      </c>
      <c s="21" r="C289" t="s"/>
      <c s="21" r="D289" t="s"/>
      <c s="21" r="E289" t="s"/>
    </row>
    <row r="290" spans="1:13">
      <c s="14" r="A290" t="n">
        <v>10</v>
      </c>
      <c s="40" r="B290">
        <f si="17" t="shared"/>
        <v/>
      </c>
      <c s="21" r="C290" t="s"/>
      <c s="21" r="D290" t="s"/>
      <c s="21" r="E290" t="s"/>
    </row>
    <row r="291" spans="1:13">
      <c s="14" r="A291" t="n">
        <v>11</v>
      </c>
      <c s="40" r="B291">
        <f si="17" t="shared"/>
        <v/>
      </c>
      <c s="21" r="C291" t="s"/>
      <c s="21" r="D291" t="s"/>
      <c s="21" r="E291" t="s"/>
    </row>
    <row r="292" spans="1:13">
      <c s="14" r="A292" t="n">
        <v>12</v>
      </c>
      <c s="40" r="B292">
        <f si="17" t="shared"/>
        <v/>
      </c>
      <c s="21" r="C292" t="s"/>
      <c s="21" r="D292" t="s"/>
      <c s="21" r="E292" t="s"/>
    </row>
    <row customHeight="1" r="295" ht="25.0" spans="1:13">
      <c s="17" r="B295" t="s">
        <v>171</v>
      </c>
    </row>
    <row r="297" spans="1:13">
      <c s="14" r="B297" t="s">
        <v>40</v>
      </c>
      <c s="197" r="C297" t="s"/>
      <c s="19" r="F297" t="s"/>
    </row>
    <row r="298" spans="1:13">
      <c s="14" r="B298" t="s">
        <v>41</v>
      </c>
      <c s="197" r="C298" t="n">
        <v>0.5</v>
      </c>
      <c s="19" r="D298" t="s">
        <v>106</v>
      </c>
    </row>
    <row r="300" spans="1:13">
      <c s="14" r="B300" t="s">
        <v>117</v>
      </c>
      <c s="14" r="C300" t="s">
        <v>273</v>
      </c>
      <c s="34" r="D300" t="s">
        <v>243</v>
      </c>
      <c s="41" r="E300" t="s">
        <v>113</v>
      </c>
      <c s="35" r="F300" t="s">
        <v>114</v>
      </c>
    </row>
    <row r="301" spans="1:13">
      <c s="14" r="B301" t="s">
        <v>23</v>
      </c>
      <c s="104" r="C301" t="s"/>
      <c s="36" r="D301" t="n">
        <v>1.5648</v>
      </c>
      <c s="20" r="E301" t="n">
        <v>1.4102</v>
      </c>
      <c s="37" r="F301" t="n">
        <v>1.398</v>
      </c>
    </row>
    <row r="302" spans="1:13">
      <c s="14" r="B302" t="s">
        <v>194</v>
      </c>
      <c s="20" r="C302">
        <f>(1+C301)^(1/12)-1</f>
        <v/>
      </c>
      <c s="38" r="D302">
        <f si="18" ref="D302:F302" t="shared">(1+D301)^(1/12)-1</f>
        <v/>
      </c>
      <c s="42" r="E302">
        <f si="18" t="shared"/>
        <v/>
      </c>
      <c s="39" r="F302">
        <f si="18" t="shared"/>
        <v/>
      </c>
    </row>
    <row r="304" spans="1:13">
      <c s="14" r="A304" t="s">
        <v>181</v>
      </c>
      <c s="14" r="B304" t="s">
        <v>227</v>
      </c>
    </row>
    <row r="305" spans="1:13">
      <c s="14" r="A305" t="n">
        <v>0</v>
      </c>
      <c s="106" r="B305" t="n">
        <v>149450.0033378601</v>
      </c>
      <c s="21" r="C305" t="s"/>
      <c s="21" r="D305" t="s"/>
      <c s="21" r="E305" t="s"/>
    </row>
    <row r="306" spans="1:13">
      <c s="14" r="A306" t="n">
        <v>1</v>
      </c>
      <c s="40" r="B306">
        <f>B305*(1+$C$302)</f>
        <v/>
      </c>
      <c s="21" r="C306" t="s"/>
      <c s="21" r="D306" t="s"/>
      <c s="21" r="E306" t="s"/>
    </row>
    <row r="307" spans="1:13">
      <c s="14" r="A307" t="n">
        <v>2</v>
      </c>
      <c s="40" r="B307">
        <f si="19" ref="B307:B317" t="shared">B306*(1+$C$302)</f>
        <v/>
      </c>
      <c s="21" r="C307" t="s"/>
      <c s="21" r="D307" t="s"/>
      <c s="21" r="E307" t="s"/>
    </row>
    <row r="308" spans="1:13">
      <c s="14" r="A308" t="n">
        <v>3</v>
      </c>
      <c s="40" r="B308">
        <f si="19" t="shared"/>
        <v/>
      </c>
      <c s="21" r="C308" t="s"/>
      <c s="21" r="D308" t="s"/>
      <c s="21" r="E308" t="s"/>
    </row>
    <row r="309" spans="1:13">
      <c s="14" r="A309" t="n">
        <v>4</v>
      </c>
      <c s="40" r="B309">
        <f si="19" t="shared"/>
        <v/>
      </c>
      <c s="21" r="C309" t="s"/>
      <c s="21" r="D309" t="s"/>
      <c s="21" r="E309" t="s"/>
    </row>
    <row r="310" spans="1:13">
      <c s="14" r="A310" t="n">
        <v>5</v>
      </c>
      <c s="40" r="B310">
        <f si="19" t="shared"/>
        <v/>
      </c>
      <c s="21" r="C310" t="s"/>
      <c s="21" r="D310" t="s"/>
      <c s="21" r="E310" t="s"/>
    </row>
    <row r="311" spans="1:13">
      <c s="14" r="A311" t="n">
        <v>6</v>
      </c>
      <c s="40" r="B311">
        <f si="19" t="shared"/>
        <v/>
      </c>
      <c s="21" r="C311" t="s"/>
      <c s="21" r="D311" t="s"/>
      <c s="21" r="E311" t="s"/>
      <c s="22" r="F311" t="s"/>
    </row>
    <row r="312" spans="1:13">
      <c s="14" r="A312" t="n">
        <v>7</v>
      </c>
      <c s="40" r="B312">
        <f si="19" t="shared"/>
        <v/>
      </c>
      <c s="21" r="C312" t="s"/>
      <c s="21" r="D312" t="s"/>
      <c s="21" r="E312" t="s"/>
    </row>
    <row r="313" spans="1:13">
      <c s="14" r="A313" t="n">
        <v>8</v>
      </c>
      <c s="40" r="B313">
        <f si="19" t="shared"/>
        <v/>
      </c>
      <c s="21" r="C313" t="s"/>
      <c s="21" r="D313" t="s"/>
      <c s="21" r="E313" t="s"/>
    </row>
    <row r="314" spans="1:13">
      <c s="14" r="A314" t="n">
        <v>9</v>
      </c>
      <c s="40" r="B314">
        <f si="19" t="shared"/>
        <v/>
      </c>
      <c s="21" r="C314" t="s"/>
      <c s="21" r="D314" t="s"/>
      <c s="21" r="E314" t="s"/>
    </row>
    <row r="315" spans="1:13">
      <c s="14" r="A315" t="n">
        <v>10</v>
      </c>
      <c s="40" r="B315">
        <f si="19" t="shared"/>
        <v/>
      </c>
      <c s="21" r="C315" t="s"/>
      <c s="21" r="D315" t="s"/>
      <c s="21" r="E315" t="s"/>
      <c s="22" r="F315" t="s"/>
    </row>
    <row r="316" spans="1:13">
      <c s="14" r="A316" t="n">
        <v>11</v>
      </c>
      <c s="40" r="B316">
        <f si="19" t="shared"/>
        <v/>
      </c>
      <c s="21" r="C316" t="s"/>
      <c s="21" r="D316" t="s"/>
      <c s="21" r="E316" t="s"/>
    </row>
    <row r="317" spans="1:13">
      <c s="14" r="A317" t="n">
        <v>12</v>
      </c>
      <c s="40" r="B317">
        <f si="19" t="shared"/>
        <v/>
      </c>
      <c s="21" r="C317" t="s"/>
      <c s="21" r="D317" t="s"/>
      <c s="21" r="E317" t="s"/>
    </row>
    <row customFormat="1" ht="29.0" customHeight="1" s="146" r="320" spans="1:13">
      <c s="144" r="B320" t="s">
        <v>159</v>
      </c>
      <c s="145" r="C320" t="s"/>
      <c s="145" r="D320" t="s"/>
    </row>
    <row customHeight="1" r="321" ht="20.0" spans="1:13">
      <c s="16" r="B321" t="s"/>
      <c s="16" r="C321" t="s"/>
      <c s="16" r="D321" t="s"/>
    </row>
    <row customHeight="1" r="322" ht="20.0" spans="1:13">
      <c s="16" r="D322" t="s"/>
    </row>
    <row r="323" spans="1:13">
      <c s="14" r="B323" t="s">
        <v>6</v>
      </c>
      <c s="110" r="C323" t="s"/>
      <c s="19" r="D323" t="s"/>
    </row>
    <row r="324" spans="1:13">
      <c s="14" r="B324" t="s">
        <v>5</v>
      </c>
      <c s="110" r="C324" t="n">
        <v>0.9943</v>
      </c>
      <c s="19" r="D324" t="s"/>
    </row>
    <row customHeight="1" r="325" ht="20.0" spans="1:13">
      <c s="16" r="D325" t="s"/>
    </row>
    <row customHeight="1" r="326" ht="20.0" spans="1:13">
      <c s="16" r="B326" t="s"/>
      <c s="16" r="C326" t="s"/>
      <c s="16" r="D326" t="s"/>
    </row>
    <row customHeight="1" r="327" ht="20.0" spans="1:13">
      <c s="16" r="B327" t="s"/>
      <c s="16" r="C327" t="s"/>
      <c s="16" r="D327" t="s"/>
    </row>
    <row customHeight="1" r="328" ht="25.0" spans="1:13">
      <c s="17" r="B328" t="s">
        <v>73</v>
      </c>
    </row>
    <row customHeight="1" r="330" ht="14.0" spans="1:13">
      <c s="18" r="B330" t="s">
        <v>61</v>
      </c>
    </row>
    <row r="331" spans="1:13">
      <c s="14" r="B331" t="s">
        <v>40</v>
      </c>
      <c s="197" r="C331" t="s"/>
      <c s="19" r="F331" t="s"/>
    </row>
    <row r="332" spans="1:13">
      <c s="14" r="B332" t="s">
        <v>41</v>
      </c>
      <c s="197" r="C332" t="n">
        <v>0.45</v>
      </c>
      <c s="19" r="D332" t="s">
        <v>106</v>
      </c>
    </row>
    <row customHeight="1" r="334" ht="14.0" spans="1:13">
      <c s="18" r="B334" t="s">
        <v>117</v>
      </c>
      <c s="14" r="C334" t="s">
        <v>273</v>
      </c>
      <c s="34" r="D334" t="s">
        <v>242</v>
      </c>
      <c s="35" r="E334" t="s">
        <v>114</v>
      </c>
    </row>
    <row r="335" spans="1:13">
      <c s="14" r="B335" t="s">
        <v>23</v>
      </c>
      <c s="104" r="C335" t="s"/>
      <c s="36" r="D335" t="n">
        <v>-0.0529</v>
      </c>
      <c s="37" r="E335" t="n">
        <v>0.0966</v>
      </c>
    </row>
    <row r="336" spans="1:13">
      <c s="14" r="B336" t="s">
        <v>194</v>
      </c>
      <c s="20" r="C336">
        <f>(1+C335)^(1/12)-1</f>
        <v/>
      </c>
      <c s="38" r="D336">
        <f si="20" ref="D336:E336" t="shared">(1+D335)^(1/12)-1</f>
        <v/>
      </c>
      <c s="39" r="E336">
        <f si="20" t="shared"/>
        <v/>
      </c>
    </row>
    <row r="340" spans="1:13">
      <c s="14" r="A340" t="s">
        <v>181</v>
      </c>
      <c s="14" r="B340" t="s">
        <v>227</v>
      </c>
    </row>
    <row r="341" spans="1:13">
      <c s="14" r="A341" t="n">
        <v>0</v>
      </c>
      <c s="106" r="B341" t="n">
        <v>364199.98718738556</v>
      </c>
      <c s="21" r="C341" t="s"/>
      <c s="21" r="D341" t="s"/>
      <c s="21" r="E341" t="s"/>
    </row>
    <row r="342" spans="1:13">
      <c s="14" r="A342" t="n">
        <v>1</v>
      </c>
      <c s="40" r="B342">
        <f>B341*(1+$C$336)</f>
        <v/>
      </c>
      <c s="21" r="C342" t="s"/>
      <c s="21" r="D342" t="s"/>
      <c s="21" r="E342" t="s"/>
    </row>
    <row r="343" spans="1:13">
      <c s="14" r="A343" t="n">
        <v>2</v>
      </c>
      <c s="40" r="B343">
        <f si="21" ref="B343:B353" t="shared">B342*(1+$C$336)</f>
        <v/>
      </c>
      <c s="21" r="C343" t="s"/>
      <c s="21" r="D343" t="s"/>
      <c s="21" r="E343" t="s"/>
    </row>
    <row r="344" spans="1:13">
      <c s="14" r="A344" t="n">
        <v>3</v>
      </c>
      <c s="40" r="B344">
        <f si="21" t="shared"/>
        <v/>
      </c>
      <c s="21" r="C344" t="s"/>
      <c s="21" r="D344" t="s"/>
      <c s="21" r="E344" t="s"/>
    </row>
    <row r="345" spans="1:13">
      <c s="14" r="A345" t="n">
        <v>4</v>
      </c>
      <c s="40" r="B345">
        <f si="21" t="shared"/>
        <v/>
      </c>
      <c s="21" r="C345" t="s"/>
      <c s="21" r="D345" t="s"/>
      <c s="21" r="E345" t="s"/>
    </row>
    <row r="346" spans="1:13">
      <c s="14" r="A346" t="n">
        <v>5</v>
      </c>
      <c s="40" r="B346">
        <f si="21" t="shared"/>
        <v/>
      </c>
      <c s="21" r="C346" t="s"/>
      <c s="21" r="D346" t="s"/>
      <c s="21" r="E346" t="s"/>
    </row>
    <row r="347" spans="1:13">
      <c s="14" r="A347" t="n">
        <v>6</v>
      </c>
      <c s="40" r="B347">
        <f si="21" t="shared"/>
        <v/>
      </c>
      <c s="21" r="C347" t="s"/>
      <c s="21" r="D347" t="s"/>
      <c s="21" r="E347" t="s"/>
    </row>
    <row r="348" spans="1:13">
      <c s="14" r="A348" t="n">
        <v>7</v>
      </c>
      <c s="40" r="B348">
        <f si="21" t="shared"/>
        <v/>
      </c>
      <c s="21" r="C348" t="s"/>
      <c s="21" r="D348" t="s"/>
      <c s="21" r="E348" t="s"/>
    </row>
    <row r="349" spans="1:13">
      <c s="14" r="A349" t="n">
        <v>8</v>
      </c>
      <c s="40" r="B349">
        <f si="21" t="shared"/>
        <v/>
      </c>
      <c s="21" r="C349" t="s"/>
      <c s="21" r="D349" t="s"/>
      <c s="21" r="E349" t="s"/>
    </row>
    <row r="350" spans="1:13">
      <c s="14" r="A350" t="n">
        <v>9</v>
      </c>
      <c s="40" r="B350">
        <f si="21" t="shared"/>
        <v/>
      </c>
      <c s="21" r="C350" t="s"/>
      <c s="21" r="D350" t="s"/>
      <c s="21" r="E350" t="s"/>
    </row>
    <row r="351" spans="1:13">
      <c s="14" r="A351" t="n">
        <v>10</v>
      </c>
      <c s="40" r="B351">
        <f si="21" t="shared"/>
        <v/>
      </c>
      <c s="21" r="C351" t="s"/>
      <c s="21" r="D351" t="s"/>
      <c s="21" r="E351" t="s"/>
    </row>
    <row r="352" spans="1:13">
      <c s="14" r="A352" t="n">
        <v>11</v>
      </c>
      <c s="40" r="B352">
        <f si="21" t="shared"/>
        <v/>
      </c>
      <c s="21" r="C352" t="s"/>
      <c s="21" r="D352" t="s"/>
      <c s="21" r="E352" t="s"/>
    </row>
    <row r="353" spans="1:13">
      <c s="14" r="A353" t="n">
        <v>12</v>
      </c>
      <c s="40" r="B353">
        <f si="21" t="shared"/>
        <v/>
      </c>
      <c s="21" r="C353" t="s"/>
      <c s="21" r="D353" t="s"/>
      <c s="21" r="E353" t="s"/>
    </row>
    <row customHeight="1" r="356" ht="25.0" spans="1:13">
      <c s="17" r="B356" t="s">
        <v>171</v>
      </c>
    </row>
    <row r="358" spans="1:13">
      <c s="14" r="B358" t="s">
        <v>40</v>
      </c>
      <c s="197" r="C358" t="s"/>
      <c s="19" r="F358" t="s"/>
    </row>
    <row r="359" spans="1:13">
      <c s="14" r="B359" t="s">
        <v>41</v>
      </c>
      <c s="197" r="C359" t="n">
        <v>0.45</v>
      </c>
      <c s="19" r="D359" t="s">
        <v>106</v>
      </c>
    </row>
    <row r="361" spans="1:13">
      <c s="14" r="B361" t="s">
        <v>117</v>
      </c>
      <c s="14" r="C361" t="s">
        <v>273</v>
      </c>
      <c s="34" r="D361" t="s">
        <v>243</v>
      </c>
      <c s="41" r="E361" t="s">
        <v>113</v>
      </c>
      <c s="35" r="F361" t="s">
        <v>114</v>
      </c>
    </row>
    <row r="362" spans="1:13">
      <c s="14" r="B362" t="s">
        <v>23</v>
      </c>
      <c s="104" r="C362" t="s"/>
      <c s="36" r="D362" t="n">
        <v>0.8646</v>
      </c>
      <c s="20" r="E362" t="n">
        <v>-0.4551</v>
      </c>
      <c s="37" r="F362" t="n">
        <v>0.1643</v>
      </c>
    </row>
    <row r="363" spans="1:13">
      <c s="14" r="B363" t="s">
        <v>194</v>
      </c>
      <c s="20" r="C363">
        <f>(1+C362)^(1/12)-1</f>
        <v/>
      </c>
      <c s="38" r="D363">
        <f si="22" ref="D363:F363" t="shared">(1+D362)^(1/12)-1</f>
        <v/>
      </c>
      <c s="42" r="E363">
        <f si="22" t="shared"/>
        <v/>
      </c>
      <c s="39" r="F363">
        <f si="22" t="shared"/>
        <v/>
      </c>
    </row>
    <row r="365" spans="1:13">
      <c s="14" r="A365" t="s">
        <v>181</v>
      </c>
      <c s="14" r="B365" t="s">
        <v>227</v>
      </c>
    </row>
    <row r="366" spans="1:13">
      <c s="14" r="A366" t="n">
        <v>0</v>
      </c>
      <c s="106" r="B366" t="n">
        <v>311520.0050520897</v>
      </c>
      <c s="21" r="C366" t="s"/>
      <c s="21" r="D366" t="s"/>
      <c s="21" r="E366" t="s"/>
    </row>
    <row r="367" spans="1:13">
      <c s="14" r="A367" t="n">
        <v>1</v>
      </c>
      <c s="40" r="B367">
        <f>B366*(1+$C$363)</f>
        <v/>
      </c>
      <c s="21" r="C367" t="s"/>
      <c s="21" r="D367" t="s"/>
      <c s="21" r="E367" t="s"/>
    </row>
    <row r="368" spans="1:13">
      <c s="14" r="A368" t="n">
        <v>2</v>
      </c>
      <c s="40" r="B368">
        <f si="23" ref="B368:B378" t="shared">B367*(1+$C$363)</f>
        <v/>
      </c>
      <c s="21" r="C368" t="s"/>
      <c s="21" r="D368" t="s"/>
      <c s="21" r="E368" t="s"/>
    </row>
    <row r="369" spans="1:13">
      <c s="14" r="A369" t="n">
        <v>3</v>
      </c>
      <c s="40" r="B369">
        <f si="23" t="shared"/>
        <v/>
      </c>
      <c s="21" r="C369" t="s"/>
      <c s="21" r="D369" t="s"/>
      <c s="21" r="E369" t="s"/>
    </row>
    <row r="370" spans="1:13">
      <c s="14" r="A370" t="n">
        <v>4</v>
      </c>
      <c s="40" r="B370">
        <f si="23" t="shared"/>
        <v/>
      </c>
      <c s="21" r="C370" t="s"/>
      <c s="21" r="D370" t="s"/>
      <c s="21" r="E370" t="s"/>
    </row>
    <row r="371" spans="1:13">
      <c s="14" r="A371" t="n">
        <v>5</v>
      </c>
      <c s="40" r="B371">
        <f si="23" t="shared"/>
        <v/>
      </c>
      <c s="21" r="C371" t="s"/>
      <c s="21" r="D371" t="s"/>
      <c s="21" r="E371" t="s"/>
    </row>
    <row r="372" spans="1:13">
      <c s="14" r="A372" t="n">
        <v>6</v>
      </c>
      <c s="40" r="B372">
        <f si="23" t="shared"/>
        <v/>
      </c>
      <c s="21" r="C372" t="s"/>
      <c s="21" r="D372" t="s"/>
      <c s="21" r="E372" t="s"/>
    </row>
    <row r="373" spans="1:13">
      <c s="14" r="A373" t="n">
        <v>7</v>
      </c>
      <c s="40" r="B373">
        <f si="23" t="shared"/>
        <v/>
      </c>
      <c s="21" r="C373" t="s"/>
      <c s="21" r="D373" t="s"/>
      <c s="21" r="E373" t="s"/>
    </row>
    <row r="374" spans="1:13">
      <c s="14" r="A374" t="n">
        <v>8</v>
      </c>
      <c s="40" r="B374">
        <f si="23" t="shared"/>
        <v/>
      </c>
      <c s="21" r="C374" t="s"/>
      <c s="21" r="D374" t="s"/>
      <c s="21" r="E374" t="s"/>
    </row>
    <row r="375" spans="1:13">
      <c s="14" r="A375" t="n">
        <v>9</v>
      </c>
      <c s="40" r="B375">
        <f si="23" t="shared"/>
        <v/>
      </c>
      <c s="21" r="C375" t="s"/>
      <c s="21" r="D375" t="s"/>
      <c s="21" r="E375" t="s"/>
    </row>
    <row r="376" spans="1:13">
      <c s="14" r="A376" t="n">
        <v>10</v>
      </c>
      <c s="40" r="B376">
        <f si="23" t="shared"/>
        <v/>
      </c>
      <c s="21" r="C376" t="s"/>
      <c s="21" r="D376" t="s"/>
      <c s="21" r="E376" t="s"/>
    </row>
    <row r="377" spans="1:13">
      <c s="14" r="A377" t="n">
        <v>11</v>
      </c>
      <c s="40" r="B377">
        <f si="23" t="shared"/>
        <v/>
      </c>
      <c s="21" r="C377" t="s"/>
      <c s="21" r="D377" t="s"/>
      <c s="21" r="E377" t="s"/>
    </row>
    <row r="378" spans="1:13">
      <c s="14" r="A378" t="n">
        <v>12</v>
      </c>
      <c s="40" r="B378">
        <f si="23" t="shared"/>
        <v/>
      </c>
      <c s="21" r="C378" t="s"/>
      <c s="21" r="D378" t="s"/>
      <c s="21" r="E378" t="s"/>
    </row>
    <row customFormat="1" ht="29.0" customHeight="1" s="146" r="381" spans="1:13">
      <c s="144" r="B381" t="s">
        <v>162</v>
      </c>
      <c s="145" r="C381" t="s"/>
      <c s="145" r="D381" t="s"/>
    </row>
    <row customHeight="1" r="382" ht="20.0" spans="1:13">
      <c s="16" r="B382" t="s"/>
      <c s="16" r="C382" t="s"/>
      <c s="16" r="D382" t="s"/>
    </row>
    <row customHeight="1" r="383" ht="20.0" spans="1:13">
      <c s="16" r="D383" t="s"/>
    </row>
    <row r="384" spans="1:13">
      <c s="14" r="B384" t="s">
        <v>6</v>
      </c>
      <c s="110" r="C384" t="s"/>
      <c s="19" r="D384" t="s"/>
    </row>
    <row r="385" spans="1:13">
      <c s="14" r="B385" t="s">
        <v>5</v>
      </c>
      <c s="110" r="C385" t="n">
        <v>0.9854</v>
      </c>
      <c s="19" r="D385" t="s"/>
    </row>
    <row customHeight="1" r="386" ht="20.0" spans="1:13">
      <c s="16" r="D386" t="s"/>
    </row>
    <row customHeight="1" r="387" ht="20.0" spans="1:13">
      <c s="16" r="B387" t="s"/>
      <c s="16" r="C387" t="s"/>
      <c s="16" r="D387" t="s"/>
    </row>
    <row customHeight="1" r="388" ht="20.0" spans="1:13">
      <c s="16" r="B388" t="s"/>
      <c s="16" r="C388" t="s"/>
      <c s="16" r="D388" t="s"/>
    </row>
    <row customHeight="1" r="389" ht="25.0" spans="1:13">
      <c s="17" r="B389" t="s">
        <v>73</v>
      </c>
    </row>
    <row customHeight="1" r="391" ht="14.0" spans="1:13">
      <c s="18" r="B391" t="s">
        <v>61</v>
      </c>
    </row>
    <row r="392" spans="1:13">
      <c s="14" r="B392" t="s">
        <v>40</v>
      </c>
      <c s="197" r="C392" t="s"/>
      <c s="19" r="F392" t="s"/>
    </row>
    <row r="393" spans="1:13">
      <c s="14" r="B393" t="s">
        <v>41</v>
      </c>
      <c s="197" r="C393" t="n">
        <v>0.4</v>
      </c>
      <c s="19" r="D393" t="s">
        <v>106</v>
      </c>
    </row>
    <row customHeight="1" r="395" ht="14.0" spans="1:13">
      <c s="18" r="B395" t="s">
        <v>117</v>
      </c>
      <c s="14" r="C395" t="s">
        <v>273</v>
      </c>
      <c s="34" r="D395" t="s">
        <v>242</v>
      </c>
      <c s="35" r="E395" t="s">
        <v>114</v>
      </c>
    </row>
    <row r="396" spans="1:13">
      <c s="14" r="B396" t="s">
        <v>23</v>
      </c>
      <c s="104" r="C396" t="s"/>
      <c s="36" r="D396" t="n">
        <v>0.0716</v>
      </c>
      <c s="37" r="E396" t="n">
        <v>0.5813</v>
      </c>
    </row>
    <row r="397" spans="1:13">
      <c s="14" r="B397" t="s">
        <v>194</v>
      </c>
      <c s="20" r="C397">
        <f>(1+C396)^(1/12)-1</f>
        <v/>
      </c>
      <c s="38" r="D397">
        <f si="24" ref="D397:E397" t="shared">(1+D396)^(1/12)-1</f>
        <v/>
      </c>
      <c s="39" r="E397">
        <f si="24" t="shared"/>
        <v/>
      </c>
    </row>
    <row r="401" spans="1:13">
      <c s="14" r="A401" t="s">
        <v>181</v>
      </c>
      <c s="14" r="B401" t="s">
        <v>227</v>
      </c>
    </row>
    <row r="402" spans="1:13">
      <c s="14" r="A402" t="n">
        <v>0</v>
      </c>
      <c s="106" r="B402" t="n">
        <v>236250.00812530518</v>
      </c>
      <c s="21" r="C402" t="s"/>
      <c s="21" r="D402" t="s"/>
      <c s="21" r="E402" t="s"/>
    </row>
    <row r="403" spans="1:13">
      <c s="14" r="A403" t="n">
        <v>1</v>
      </c>
      <c s="40" r="B403">
        <f>B402*(1+$C$397)</f>
        <v/>
      </c>
      <c s="21" r="C403" t="s"/>
      <c s="21" r="D403" t="s"/>
      <c s="21" r="E403" t="s"/>
    </row>
    <row r="404" spans="1:13">
      <c s="14" r="A404" t="n">
        <v>2</v>
      </c>
      <c s="40" r="B404">
        <f si="25" ref="B404:B414" t="shared">B403*(1+$C$397)</f>
        <v/>
      </c>
      <c s="21" r="C404" t="s"/>
      <c s="21" r="D404" t="s"/>
      <c s="21" r="E404" t="s"/>
    </row>
    <row r="405" spans="1:13">
      <c s="14" r="A405" t="n">
        <v>3</v>
      </c>
      <c s="40" r="B405">
        <f si="25" t="shared"/>
        <v/>
      </c>
      <c s="21" r="C405" t="s"/>
      <c s="21" r="D405" t="s"/>
      <c s="21" r="E405" t="s"/>
    </row>
    <row r="406" spans="1:13">
      <c s="14" r="A406" t="n">
        <v>4</v>
      </c>
      <c s="40" r="B406">
        <f si="25" t="shared"/>
        <v/>
      </c>
      <c s="21" r="C406" t="s"/>
      <c s="21" r="D406" t="s"/>
      <c s="21" r="E406" t="s"/>
    </row>
    <row r="407" spans="1:13">
      <c s="14" r="A407" t="n">
        <v>5</v>
      </c>
      <c s="40" r="B407">
        <f si="25" t="shared"/>
        <v/>
      </c>
      <c s="21" r="C407" t="s"/>
      <c s="21" r="D407" t="s"/>
      <c s="21" r="E407" t="s"/>
    </row>
    <row r="408" spans="1:13">
      <c s="14" r="A408" t="n">
        <v>6</v>
      </c>
      <c s="40" r="B408">
        <f si="25" t="shared"/>
        <v/>
      </c>
      <c s="21" r="C408" t="s"/>
      <c s="21" r="D408" t="s"/>
      <c s="21" r="E408" t="s"/>
    </row>
    <row r="409" spans="1:13">
      <c s="14" r="A409" t="n">
        <v>7</v>
      </c>
      <c s="40" r="B409">
        <f si="25" t="shared"/>
        <v/>
      </c>
      <c s="21" r="C409" t="s"/>
      <c s="21" r="D409" t="s"/>
      <c s="21" r="E409" t="s"/>
    </row>
    <row r="410" spans="1:13">
      <c s="14" r="A410" t="n">
        <v>8</v>
      </c>
      <c s="40" r="B410">
        <f si="25" t="shared"/>
        <v/>
      </c>
      <c s="21" r="C410" t="s"/>
      <c s="21" r="D410" t="s"/>
      <c s="21" r="E410" t="s"/>
    </row>
    <row r="411" spans="1:13">
      <c s="14" r="A411" t="n">
        <v>9</v>
      </c>
      <c s="40" r="B411">
        <f si="25" t="shared"/>
        <v/>
      </c>
      <c s="21" r="C411" t="s"/>
      <c s="21" r="D411" t="s"/>
      <c s="21" r="E411" t="s"/>
    </row>
    <row r="412" spans="1:13">
      <c s="14" r="A412" t="n">
        <v>10</v>
      </c>
      <c s="40" r="B412">
        <f si="25" t="shared"/>
        <v/>
      </c>
      <c s="21" r="C412" t="s"/>
      <c s="21" r="D412" t="s"/>
      <c s="21" r="E412" t="s"/>
    </row>
    <row r="413" spans="1:13">
      <c s="14" r="A413" t="n">
        <v>11</v>
      </c>
      <c s="40" r="B413">
        <f si="25" t="shared"/>
        <v/>
      </c>
      <c s="21" r="C413" t="s"/>
      <c s="21" r="D413" t="s"/>
      <c s="21" r="E413" t="s"/>
    </row>
    <row r="414" spans="1:13">
      <c s="14" r="A414" t="n">
        <v>12</v>
      </c>
      <c s="40" r="B414">
        <f si="25" t="shared"/>
        <v/>
      </c>
      <c s="21" r="C414" t="s"/>
      <c s="21" r="D414" t="s"/>
      <c s="21" r="E414" t="s"/>
    </row>
    <row customHeight="1" r="417" ht="25.0" spans="1:13">
      <c s="17" r="B417" t="s">
        <v>171</v>
      </c>
    </row>
    <row r="419" spans="1:13">
      <c s="14" r="B419" t="s">
        <v>40</v>
      </c>
      <c s="197" r="C419" t="s"/>
      <c s="19" r="F419" t="s"/>
    </row>
    <row r="420" spans="1:13">
      <c s="14" r="B420" t="s">
        <v>41</v>
      </c>
      <c s="197" r="C420" t="n">
        <v>0.4</v>
      </c>
      <c s="19" r="D420" t="s">
        <v>106</v>
      </c>
    </row>
    <row r="422" spans="1:13">
      <c s="14" r="B422" t="s">
        <v>117</v>
      </c>
      <c s="14" r="C422" t="s">
        <v>273</v>
      </c>
      <c s="34" r="D422" t="s">
        <v>243</v>
      </c>
      <c s="41" r="E422" t="s">
        <v>113</v>
      </c>
      <c s="35" r="F422" t="s">
        <v>114</v>
      </c>
    </row>
    <row r="423" spans="1:13">
      <c s="14" r="B423" t="s">
        <v>324</v>
      </c>
      <c s="104" r="C423" t="s"/>
      <c s="36" r="D423" t="n">
        <v>1.1751</v>
      </c>
      <c s="20" r="E423" t="n">
        <v>2.0935</v>
      </c>
      <c s="37" r="F423" t="n">
        <v>0.6897</v>
      </c>
    </row>
    <row r="424" spans="1:13">
      <c s="14" r="B424" t="s">
        <v>194</v>
      </c>
      <c s="20" r="C424">
        <f>(1+C423)^(1/12)-1</f>
        <v/>
      </c>
      <c s="38" r="D424">
        <f si="26" ref="D424:F424" t="shared">(1+D423)^(1/12)-1</f>
        <v/>
      </c>
      <c s="42" r="E424">
        <f si="26" t="shared"/>
        <v/>
      </c>
      <c s="39" r="F424">
        <f si="26" t="shared"/>
        <v/>
      </c>
    </row>
    <row r="426" spans="1:13">
      <c s="14" r="A426" t="s">
        <v>181</v>
      </c>
      <c s="14" r="B426" t="s">
        <v>227</v>
      </c>
    </row>
    <row r="427" spans="1:13">
      <c s="14" r="A427" t="n">
        <v>0</v>
      </c>
      <c s="106" r="B427" t="n">
        <v>230370.0056219101</v>
      </c>
      <c s="21" r="C427" t="s"/>
      <c s="21" r="D427" t="s"/>
      <c s="21" r="E427" t="s"/>
    </row>
    <row r="428" spans="1:13">
      <c s="14" r="A428" t="n">
        <v>1</v>
      </c>
      <c s="40" r="B428">
        <f>B427*(1+$C$424)</f>
        <v/>
      </c>
      <c s="21" r="C428" t="s"/>
      <c s="21" r="D428" t="s"/>
      <c s="21" r="E428" t="s"/>
    </row>
    <row r="429" spans="1:13">
      <c s="14" r="A429" t="n">
        <v>2</v>
      </c>
      <c s="40" r="B429">
        <f si="27" ref="B429:B439" t="shared">B428*(1+$C$424)</f>
        <v/>
      </c>
      <c s="21" r="C429" t="s"/>
      <c s="21" r="D429" t="s"/>
      <c s="21" r="E429" t="s"/>
    </row>
    <row r="430" spans="1:13">
      <c s="14" r="A430" t="n">
        <v>3</v>
      </c>
      <c s="40" r="B430">
        <f si="27" t="shared"/>
        <v/>
      </c>
      <c s="21" r="C430" t="s"/>
      <c s="21" r="D430" t="s"/>
      <c s="21" r="E430" t="s"/>
    </row>
    <row r="431" spans="1:13">
      <c s="14" r="A431" t="n">
        <v>4</v>
      </c>
      <c s="40" r="B431">
        <f si="27" t="shared"/>
        <v/>
      </c>
      <c s="21" r="C431" t="s"/>
      <c s="21" r="D431" t="s"/>
      <c s="21" r="E431" t="s"/>
    </row>
    <row r="432" spans="1:13">
      <c s="14" r="A432" t="n">
        <v>5</v>
      </c>
      <c s="40" r="B432">
        <f si="27" t="shared"/>
        <v/>
      </c>
      <c s="21" r="C432" t="s"/>
      <c s="21" r="D432" t="s"/>
      <c s="21" r="E432" t="s"/>
    </row>
    <row r="433" spans="1:13">
      <c s="14" r="A433" t="n">
        <v>6</v>
      </c>
      <c s="40" r="B433">
        <f si="27" t="shared"/>
        <v/>
      </c>
      <c s="21" r="C433" t="s"/>
      <c s="21" r="D433" t="s"/>
      <c s="21" r="E433" t="s"/>
    </row>
    <row r="434" spans="1:13">
      <c s="14" r="A434" t="n">
        <v>7</v>
      </c>
      <c s="40" r="B434">
        <f si="27" t="shared"/>
        <v/>
      </c>
      <c s="21" r="C434" t="s"/>
      <c s="21" r="D434" t="s"/>
      <c s="21" r="E434" t="s"/>
    </row>
    <row r="435" spans="1:13">
      <c s="14" r="A435" t="n">
        <v>8</v>
      </c>
      <c s="40" r="B435">
        <f si="27" t="shared"/>
        <v/>
      </c>
      <c s="21" r="C435" t="s"/>
      <c s="21" r="D435" t="s"/>
      <c s="21" r="E435" t="s"/>
    </row>
    <row r="436" spans="1:13">
      <c s="14" r="A436" t="n">
        <v>9</v>
      </c>
      <c s="40" r="B436">
        <f si="27" t="shared"/>
        <v/>
      </c>
      <c s="21" r="C436" t="s"/>
      <c s="21" r="D436" t="s"/>
      <c s="21" r="E436" t="s"/>
    </row>
    <row r="437" spans="1:13">
      <c s="14" r="A437" t="n">
        <v>10</v>
      </c>
      <c s="40" r="B437">
        <f si="27" t="shared"/>
        <v/>
      </c>
      <c s="21" r="C437" t="s"/>
      <c s="21" r="D437" t="s"/>
      <c s="21" r="E437" t="s"/>
    </row>
    <row r="438" spans="1:13">
      <c s="14" r="A438" t="n">
        <v>11</v>
      </c>
      <c s="40" r="B438">
        <f si="27" t="shared"/>
        <v/>
      </c>
      <c s="21" r="C438" t="s"/>
      <c s="21" r="D438" t="s"/>
      <c s="21" r="E438" t="s"/>
    </row>
    <row r="439" spans="1:13">
      <c s="14" r="A439" t="n">
        <v>12</v>
      </c>
      <c s="40" r="B439">
        <f si="27" t="shared"/>
        <v/>
      </c>
      <c s="21" r="C439" t="s"/>
      <c s="21" r="D439" t="s"/>
      <c s="21" r="E439" t="s"/>
    </row>
    <row customFormat="1" ht="29.0" customHeight="1" s="146" r="443" spans="1:13">
      <c s="144" r="B443" t="s">
        <v>163</v>
      </c>
      <c s="145" r="C443" t="s"/>
      <c s="145" r="D443" t="s"/>
    </row>
    <row customHeight="1" r="444" ht="20.0" spans="1:13">
      <c s="16" r="B444" t="s"/>
      <c s="16" r="C444" t="s"/>
      <c s="16" r="D444" t="s"/>
    </row>
    <row customHeight="1" r="445" ht="20.0" spans="1:13">
      <c s="16" r="D445" t="s"/>
    </row>
    <row r="446" spans="1:13">
      <c s="14" r="B446" t="s">
        <v>6</v>
      </c>
      <c s="110" r="C446" t="n">
        <v>0.0444</v>
      </c>
      <c s="19" r="D446" t="s"/>
    </row>
    <row r="447" spans="1:13">
      <c s="14" r="B447" t="s">
        <v>5</v>
      </c>
      <c s="110" r="C447" t="n">
        <v>0.9435</v>
      </c>
      <c s="19" r="D447" t="s"/>
    </row>
    <row customHeight="1" r="448" ht="20.0" spans="1:13">
      <c s="16" r="D448" t="s"/>
    </row>
    <row customHeight="1" r="449" ht="20.0" spans="1:13">
      <c s="16" r="B449" t="s"/>
      <c s="16" r="C449" t="s"/>
      <c s="16" r="D449" t="s"/>
    </row>
    <row customHeight="1" r="450" ht="20.0" spans="1:13">
      <c s="16" r="B450" t="s"/>
      <c s="16" r="C450" t="s"/>
      <c s="16" r="D450" t="s"/>
    </row>
    <row customHeight="1" r="451" ht="25.0" spans="1:13">
      <c s="17" r="B451" t="s">
        <v>73</v>
      </c>
    </row>
    <row customHeight="1" r="453" ht="14.0" spans="1:13">
      <c s="18" r="B453" t="s">
        <v>61</v>
      </c>
    </row>
    <row r="454" spans="1:13">
      <c s="14" r="B454" t="s">
        <v>40</v>
      </c>
      <c s="197" r="C454" t="s"/>
      <c s="19" r="F454" t="s"/>
    </row>
    <row r="455" spans="1:13">
      <c s="14" r="B455" t="s">
        <v>41</v>
      </c>
      <c s="197" r="C455" t="n">
        <v>0.36</v>
      </c>
      <c s="19" r="D455" t="s">
        <v>106</v>
      </c>
    </row>
    <row customHeight="1" r="457" ht="14.0" spans="1:13">
      <c s="18" r="B457" t="s">
        <v>117</v>
      </c>
      <c s="14" r="C457" t="s">
        <v>273</v>
      </c>
      <c s="34" r="D457" t="s">
        <v>242</v>
      </c>
      <c s="35" r="E457" t="s">
        <v>114</v>
      </c>
    </row>
    <row r="458" spans="1:13">
      <c s="14" r="B458" t="s">
        <v>23</v>
      </c>
      <c s="104" r="C458" t="s"/>
      <c s="36" r="D458" t="s">
        <v>327</v>
      </c>
      <c s="37" r="E458" t="n">
        <v>0.4041</v>
      </c>
    </row>
    <row r="459" spans="1:13">
      <c s="14" r="B459" t="s">
        <v>194</v>
      </c>
      <c s="20" r="C459">
        <f>(1+C458)^(1/12)-1</f>
        <v/>
      </c>
      <c s="38" r="D459" t="s"/>
      <c s="39" r="E459">
        <f si="28" ref="E459" t="shared">(1+E458)^(1/12)-1</f>
        <v/>
      </c>
    </row>
    <row r="463" spans="1:13">
      <c s="14" r="A463" t="s">
        <v>181</v>
      </c>
      <c s="14" r="B463" t="s">
        <v>227</v>
      </c>
    </row>
    <row r="464" spans="1:13">
      <c s="14" r="A464" t="n">
        <v>0</v>
      </c>
      <c s="106" r="B464" t="n">
        <v>55770.00045776367</v>
      </c>
      <c s="21" r="C464" t="s"/>
      <c s="21" r="D464" t="s"/>
      <c s="21" r="E464" t="s"/>
    </row>
    <row r="465" spans="1:13">
      <c s="14" r="A465" t="n">
        <v>1</v>
      </c>
      <c s="40" r="B465">
        <f>B464*(1+$C$459)</f>
        <v/>
      </c>
      <c s="21" r="C465" t="s"/>
      <c s="21" r="D465" t="s"/>
      <c s="21" r="E465" t="s"/>
    </row>
    <row r="466" spans="1:13">
      <c s="14" r="A466" t="n">
        <v>2</v>
      </c>
      <c s="40" r="B466">
        <f si="29" ref="B466:B476" t="shared">B465*(1+$C$459)</f>
        <v/>
      </c>
      <c s="21" r="C466" t="s"/>
      <c s="21" r="D466" t="s"/>
      <c s="21" r="E466" t="s"/>
    </row>
    <row r="467" spans="1:13">
      <c s="14" r="A467" t="n">
        <v>3</v>
      </c>
      <c s="40" r="B467">
        <f si="29" t="shared"/>
        <v/>
      </c>
      <c s="21" r="C467" t="s"/>
      <c s="21" r="D467" t="s"/>
      <c s="21" r="E467" t="s"/>
    </row>
    <row r="468" spans="1:13">
      <c s="14" r="A468" t="n">
        <v>4</v>
      </c>
      <c s="40" r="B468">
        <f si="29" t="shared"/>
        <v/>
      </c>
      <c s="21" r="C468" t="s"/>
      <c s="21" r="D468" t="s"/>
      <c s="21" r="E468" t="s"/>
    </row>
    <row r="469" spans="1:13">
      <c s="14" r="A469" t="n">
        <v>5</v>
      </c>
      <c s="40" r="B469">
        <f si="29" t="shared"/>
        <v/>
      </c>
      <c s="21" r="C469" t="s"/>
      <c s="21" r="D469" t="s"/>
      <c s="21" r="E469" t="s"/>
    </row>
    <row r="470" spans="1:13">
      <c s="14" r="A470" t="n">
        <v>6</v>
      </c>
      <c s="40" r="B470">
        <f si="29" t="shared"/>
        <v/>
      </c>
      <c s="21" r="C470" t="s"/>
      <c s="21" r="D470" t="s"/>
      <c s="21" r="E470" t="s"/>
    </row>
    <row r="471" spans="1:13">
      <c s="14" r="A471" t="n">
        <v>7</v>
      </c>
      <c s="40" r="B471">
        <f si="29" t="shared"/>
        <v/>
      </c>
      <c s="21" r="C471" t="s"/>
      <c s="21" r="D471" t="s"/>
      <c s="21" r="E471" t="s"/>
    </row>
    <row r="472" spans="1:13">
      <c s="14" r="A472" t="n">
        <v>8</v>
      </c>
      <c s="40" r="B472">
        <f si="29" t="shared"/>
        <v/>
      </c>
      <c s="21" r="C472" t="s"/>
      <c s="21" r="D472" t="s"/>
      <c s="21" r="E472" t="s"/>
    </row>
    <row r="473" spans="1:13">
      <c s="14" r="A473" t="n">
        <v>9</v>
      </c>
      <c s="40" r="B473">
        <f si="29" t="shared"/>
        <v/>
      </c>
      <c s="21" r="C473" t="s"/>
      <c s="21" r="D473" t="s"/>
      <c s="21" r="E473" t="s"/>
    </row>
    <row r="474" spans="1:13">
      <c s="14" r="A474" t="n">
        <v>10</v>
      </c>
      <c s="40" r="B474">
        <f si="29" t="shared"/>
        <v/>
      </c>
      <c s="21" r="C474" t="s"/>
      <c s="21" r="D474" t="s"/>
      <c s="21" r="E474" t="s"/>
    </row>
    <row r="475" spans="1:13">
      <c s="14" r="A475" t="n">
        <v>11</v>
      </c>
      <c s="40" r="B475">
        <f si="29" t="shared"/>
        <v/>
      </c>
      <c s="21" r="C475" t="s"/>
      <c s="21" r="D475" t="s"/>
      <c s="21" r="E475" t="s"/>
    </row>
    <row r="476" spans="1:13">
      <c s="14" r="A476" t="n">
        <v>12</v>
      </c>
      <c s="40" r="B476">
        <f si="29" t="shared"/>
        <v/>
      </c>
      <c s="21" r="C476" t="s"/>
      <c s="21" r="D476" t="s"/>
      <c s="21" r="E476" t="s"/>
    </row>
    <row customHeight="1" r="479" ht="25.0" spans="1:13">
      <c s="17" r="B479" t="s">
        <v>171</v>
      </c>
    </row>
    <row r="481" spans="1:13">
      <c s="14" r="B481" t="s">
        <v>40</v>
      </c>
      <c s="197" r="C481" t="s"/>
      <c s="19" r="F481" t="s"/>
    </row>
    <row r="482" spans="1:13">
      <c s="14" r="B482" t="s">
        <v>41</v>
      </c>
      <c s="197" r="C482" t="n">
        <v>0.36</v>
      </c>
      <c s="19" r="D482" t="s">
        <v>106</v>
      </c>
    </row>
    <row r="484" spans="1:13">
      <c s="14" r="B484" t="s">
        <v>117</v>
      </c>
      <c s="14" r="C484" t="s">
        <v>273</v>
      </c>
      <c s="34" r="D484" t="s">
        <v>243</v>
      </c>
      <c s="41" r="E484" t="s">
        <v>113</v>
      </c>
      <c s="35" r="F484" t="s">
        <v>114</v>
      </c>
    </row>
    <row r="485" spans="1:13">
      <c s="14" r="B485" t="s">
        <v>324</v>
      </c>
      <c s="104" r="C485" t="s"/>
      <c s="36" r="D485" t="n">
        <v>2.1599</v>
      </c>
      <c s="20" r="E485" t="n">
        <v>1.3078</v>
      </c>
      <c s="37" r="F485" t="n">
        <v>0.4232</v>
      </c>
    </row>
    <row r="486" spans="1:13">
      <c s="14" r="B486" t="s">
        <v>194</v>
      </c>
      <c s="20" r="C486">
        <f>(1+C485)^(1/12)-1</f>
        <v/>
      </c>
      <c s="38" r="D486">
        <f si="30" ref="D486:F486" t="shared">(1+D485)^(1/12)-1</f>
        <v/>
      </c>
      <c s="42" r="E486">
        <f si="30" t="shared"/>
        <v/>
      </c>
      <c s="39" r="F486">
        <f si="30" t="shared"/>
        <v/>
      </c>
    </row>
    <row r="488" spans="1:13">
      <c s="14" r="A488" t="s">
        <v>181</v>
      </c>
      <c s="14" r="B488" t="s">
        <v>227</v>
      </c>
    </row>
    <row r="489" spans="1:13">
      <c s="14" r="A489" t="n">
        <v>0</v>
      </c>
      <c s="106" r="B489" t="n">
        <v>21619.99984741211</v>
      </c>
      <c s="21" r="C489" t="s"/>
      <c s="21" r="D489" t="s"/>
      <c s="21" r="E489" t="s"/>
    </row>
    <row r="490" spans="1:13">
      <c s="14" r="A490" t="n">
        <v>1</v>
      </c>
      <c s="40" r="B490">
        <f>B489*(1+$C$486)</f>
        <v/>
      </c>
      <c s="21" r="C490" t="s"/>
      <c s="21" r="D490" t="s"/>
      <c s="21" r="E490" t="s"/>
    </row>
    <row r="491" spans="1:13">
      <c s="14" r="A491" t="n">
        <v>2</v>
      </c>
      <c s="40" r="B491">
        <f si="31" ref="B491:B501" t="shared">B490*(1+$C$486)</f>
        <v/>
      </c>
      <c s="21" r="C491" t="s"/>
      <c s="21" r="D491" t="s"/>
      <c s="21" r="E491" t="s"/>
    </row>
    <row r="492" spans="1:13">
      <c s="14" r="A492" t="n">
        <v>3</v>
      </c>
      <c s="40" r="B492">
        <f si="31" t="shared"/>
        <v/>
      </c>
      <c s="21" r="C492" t="s"/>
      <c s="21" r="D492" t="s"/>
      <c s="21" r="E492" t="s"/>
    </row>
    <row r="493" spans="1:13">
      <c s="14" r="A493" t="n">
        <v>4</v>
      </c>
      <c s="40" r="B493">
        <f si="31" t="shared"/>
        <v/>
      </c>
      <c s="21" r="C493" t="s"/>
      <c s="21" r="D493" t="s"/>
      <c s="21" r="E493" t="s"/>
    </row>
    <row r="494" spans="1:13">
      <c s="14" r="A494" t="n">
        <v>5</v>
      </c>
      <c s="40" r="B494">
        <f si="31" t="shared"/>
        <v/>
      </c>
      <c s="21" r="C494" t="s"/>
      <c s="21" r="D494" t="s"/>
      <c s="21" r="E494" t="s"/>
    </row>
    <row r="495" spans="1:13">
      <c s="14" r="A495" t="n">
        <v>6</v>
      </c>
      <c s="40" r="B495">
        <f si="31" t="shared"/>
        <v/>
      </c>
      <c s="21" r="C495" t="s"/>
      <c s="21" r="D495" t="s"/>
      <c s="21" r="E495" t="s"/>
    </row>
    <row r="496" spans="1:13">
      <c s="14" r="A496" t="n">
        <v>7</v>
      </c>
      <c s="40" r="B496">
        <f si="31" t="shared"/>
        <v/>
      </c>
      <c s="21" r="C496" t="s"/>
      <c s="21" r="D496" t="s"/>
      <c s="21" r="E496" t="s"/>
    </row>
    <row r="497" spans="1:13">
      <c s="14" r="A497" t="n">
        <v>8</v>
      </c>
      <c s="40" r="B497">
        <f si="31" t="shared"/>
        <v/>
      </c>
      <c s="21" r="C497" t="s"/>
      <c s="21" r="D497" t="s"/>
      <c s="21" r="E497" t="s"/>
    </row>
    <row r="498" spans="1:13">
      <c s="14" r="A498" t="n">
        <v>9</v>
      </c>
      <c s="40" r="B498">
        <f si="31" t="shared"/>
        <v/>
      </c>
      <c s="21" r="C498" t="s"/>
      <c s="21" r="D498" t="s"/>
      <c s="21" r="E498" t="s"/>
    </row>
    <row r="499" spans="1:13">
      <c s="14" r="A499" t="n">
        <v>10</v>
      </c>
      <c s="40" r="B499">
        <f si="31" t="shared"/>
        <v/>
      </c>
      <c s="21" r="C499" t="s"/>
      <c s="21" r="D499" t="s"/>
      <c s="21" r="E499" t="s"/>
    </row>
    <row r="500" spans="1:13">
      <c s="14" r="A500" t="n">
        <v>11</v>
      </c>
      <c s="40" r="B500">
        <f si="31" t="shared"/>
        <v/>
      </c>
      <c s="21" r="C500" t="s"/>
      <c s="21" r="D500" t="s"/>
      <c s="21" r="E500" t="s"/>
    </row>
    <row r="501" spans="1:13">
      <c s="14" r="A501" t="n">
        <v>12</v>
      </c>
      <c s="40" r="B501">
        <f si="31" t="shared"/>
        <v/>
      </c>
      <c s="21" r="C501" t="s"/>
      <c s="21" r="D501" t="s"/>
      <c s="21" r="E501" t="s"/>
    </row>
    <row customFormat="1" ht="29.0" customHeight="1" s="146" r="506" spans="1:13">
      <c s="144" r="B506" t="s">
        <v>174</v>
      </c>
      <c s="145" r="C506" t="s"/>
      <c s="145" r="D506" t="s"/>
    </row>
    <row customHeight="1" r="507" ht="20.0" spans="1:13">
      <c s="16" r="B507" t="s"/>
      <c s="16" r="C507" t="s"/>
      <c s="16" r="D507" t="s"/>
    </row>
    <row customHeight="1" r="508" ht="20.0" spans="1:13">
      <c s="16" r="D508" t="s"/>
    </row>
    <row r="509" spans="1:13">
      <c s="14" r="B509" t="s">
        <v>6</v>
      </c>
      <c s="110" r="C509" t="n">
        <v>0.1773</v>
      </c>
      <c s="19" r="D509" t="s">
        <v>201</v>
      </c>
    </row>
    <row r="510" spans="1:13">
      <c s="14" r="B510" t="s">
        <v>5</v>
      </c>
      <c s="110" r="C510" t="n">
        <v>0.8015</v>
      </c>
      <c s="19" r="D510" t="s"/>
    </row>
    <row customHeight="1" r="511" ht="20.0" spans="1:13">
      <c s="16" r="D511" t="s"/>
    </row>
    <row customHeight="1" r="512" ht="20.0" spans="1:13">
      <c s="16" r="B512" t="s"/>
      <c s="16" r="C512" t="s"/>
      <c s="16" r="D512" t="s"/>
    </row>
    <row customHeight="1" r="513" ht="20.0" spans="1:13">
      <c s="16" r="B513" t="s"/>
      <c s="16" r="C513" t="s"/>
      <c s="16" r="D513" t="s"/>
    </row>
    <row customHeight="1" r="514" ht="25.0" spans="1:13">
      <c s="17" r="B514" t="s">
        <v>73</v>
      </c>
    </row>
    <row customHeight="1" r="516" ht="14.0" spans="1:13">
      <c s="18" r="B516" t="s">
        <v>61</v>
      </c>
    </row>
    <row r="517" spans="1:13">
      <c s="14" r="B517" t="s">
        <v>40</v>
      </c>
      <c s="197" r="C517" t="s"/>
      <c s="19" r="F517" t="s"/>
    </row>
    <row r="518" spans="1:13">
      <c s="14" r="B518" t="s">
        <v>41</v>
      </c>
      <c s="197" r="C518" t="n">
        <v>0.4</v>
      </c>
      <c s="19" r="D518" t="s">
        <v>106</v>
      </c>
    </row>
    <row customHeight="1" r="520" ht="14.0" spans="1:13">
      <c s="18" r="B520" t="s">
        <v>117</v>
      </c>
      <c s="14" r="C520" t="s">
        <v>273</v>
      </c>
      <c s="34" r="D520" t="s">
        <v>242</v>
      </c>
      <c s="35" r="E520" t="s">
        <v>114</v>
      </c>
    </row>
    <row r="521" spans="1:13">
      <c s="14" r="B521" t="s">
        <v>23</v>
      </c>
      <c s="104" r="C521" t="s"/>
      <c s="36" r="D521" t="n">
        <v>0.3184</v>
      </c>
      <c s="37" r="E521" t="n">
        <v>0.4867</v>
      </c>
    </row>
    <row r="522" spans="1:13">
      <c s="14" r="B522" t="s">
        <v>194</v>
      </c>
      <c s="20" r="C522">
        <f>(1+C521)^(1/12)-1</f>
        <v/>
      </c>
      <c s="38" r="D522">
        <f si="32" ref="D522:E522" t="shared">(1+D521)^(1/12)-1</f>
        <v/>
      </c>
      <c s="39" r="E522">
        <f si="32" t="shared"/>
        <v/>
      </c>
    </row>
    <row r="526" spans="1:13">
      <c s="14" r="A526" t="s">
        <v>181</v>
      </c>
      <c s="14" r="B526" t="s">
        <v>227</v>
      </c>
    </row>
    <row r="527" spans="1:13">
      <c s="14" r="A527" t="n">
        <v>0</v>
      </c>
      <c s="106" r="B527" t="n">
        <v>613420.0193977356</v>
      </c>
      <c s="21" r="C527" t="s"/>
      <c s="21" r="D527" t="s"/>
      <c s="21" r="E527" t="s"/>
    </row>
    <row r="528" spans="1:13">
      <c s="14" r="A528" t="n">
        <v>1</v>
      </c>
      <c s="40" r="B528">
        <f>B527*(1+$C$522)</f>
        <v/>
      </c>
      <c s="21" r="C528" t="s"/>
      <c s="21" r="D528" t="s"/>
      <c s="21" r="E528" t="s"/>
    </row>
    <row r="529" spans="1:13">
      <c s="14" r="A529" t="n">
        <v>2</v>
      </c>
      <c s="40" r="B529">
        <f si="33" ref="B529:B539" t="shared">B528*(1+$C$522)</f>
        <v/>
      </c>
      <c s="21" r="C529" t="s"/>
      <c s="21" r="D529" t="s"/>
      <c s="21" r="E529" t="s"/>
    </row>
    <row r="530" spans="1:13">
      <c s="14" r="A530" t="n">
        <v>3</v>
      </c>
      <c s="40" r="B530">
        <f si="33" t="shared"/>
        <v/>
      </c>
      <c s="21" r="C530" t="s"/>
      <c s="21" r="D530" t="s"/>
      <c s="21" r="E530" t="s"/>
    </row>
    <row r="531" spans="1:13">
      <c s="14" r="A531" t="n">
        <v>4</v>
      </c>
      <c s="40" r="B531">
        <f si="33" t="shared"/>
        <v/>
      </c>
      <c s="21" r="C531" t="s"/>
      <c s="21" r="D531" t="s"/>
      <c s="21" r="E531" t="s"/>
    </row>
    <row r="532" spans="1:13">
      <c s="14" r="A532" t="n">
        <v>5</v>
      </c>
      <c s="40" r="B532">
        <f si="33" t="shared"/>
        <v/>
      </c>
      <c s="21" r="C532" t="s"/>
      <c s="21" r="D532" t="s"/>
      <c s="21" r="E532" t="s"/>
    </row>
    <row r="533" spans="1:13">
      <c s="14" r="A533" t="n">
        <v>6</v>
      </c>
      <c s="40" r="B533">
        <f si="33" t="shared"/>
        <v/>
      </c>
      <c s="21" r="C533" t="s"/>
      <c s="21" r="D533" t="s"/>
      <c s="21" r="E533" t="s"/>
    </row>
    <row r="534" spans="1:13">
      <c s="14" r="A534" t="n">
        <v>7</v>
      </c>
      <c s="40" r="B534">
        <f si="33" t="shared"/>
        <v/>
      </c>
      <c s="21" r="C534" t="s"/>
      <c s="21" r="D534" t="s"/>
      <c s="21" r="E534" t="s"/>
    </row>
    <row r="535" spans="1:13">
      <c s="14" r="A535" t="n">
        <v>8</v>
      </c>
      <c s="40" r="B535">
        <f si="33" t="shared"/>
        <v/>
      </c>
      <c s="21" r="C535" t="s"/>
      <c s="21" r="D535" t="s"/>
      <c s="21" r="E535" t="s"/>
    </row>
    <row r="536" spans="1:13">
      <c s="14" r="A536" t="n">
        <v>9</v>
      </c>
      <c s="40" r="B536">
        <f si="33" t="shared"/>
        <v/>
      </c>
      <c s="21" r="C536" t="s"/>
      <c s="21" r="D536" t="s"/>
      <c s="21" r="E536" t="s"/>
    </row>
    <row r="537" spans="1:13">
      <c s="14" r="A537" t="n">
        <v>10</v>
      </c>
      <c s="40" r="B537">
        <f si="33" t="shared"/>
        <v/>
      </c>
      <c s="21" r="C537" t="s"/>
      <c s="21" r="D537" t="s"/>
      <c s="21" r="E537" t="s"/>
    </row>
    <row r="538" spans="1:13">
      <c s="14" r="A538" t="n">
        <v>11</v>
      </c>
      <c s="40" r="B538">
        <f si="33" t="shared"/>
        <v/>
      </c>
      <c s="21" r="C538" t="s"/>
      <c s="21" r="D538" t="s"/>
      <c s="21" r="E538" t="s"/>
    </row>
    <row r="539" spans="1:13">
      <c s="14" r="A539" t="n">
        <v>12</v>
      </c>
      <c s="40" r="B539">
        <f si="33" t="shared"/>
        <v/>
      </c>
      <c s="21" r="C539" t="s"/>
      <c s="21" r="D539" t="s"/>
      <c s="21" r="E539" t="s"/>
    </row>
    <row customHeight="1" r="542" ht="25.0" spans="1:13">
      <c s="17" r="B542" t="s">
        <v>171</v>
      </c>
    </row>
    <row r="544" spans="1:13">
      <c s="14" r="B544" t="s">
        <v>40</v>
      </c>
      <c s="197" r="C544" t="s"/>
      <c s="19" r="F544" t="s"/>
    </row>
    <row r="545" spans="1:13">
      <c s="14" r="B545" t="s">
        <v>41</v>
      </c>
      <c s="197" r="C545" t="n">
        <v>0.4</v>
      </c>
      <c s="19" r="D545" t="s">
        <v>106</v>
      </c>
    </row>
    <row r="547" spans="1:13">
      <c s="14" r="B547" t="s">
        <v>117</v>
      </c>
      <c s="14" r="C547" t="s">
        <v>273</v>
      </c>
      <c s="34" r="D547" t="s">
        <v>243</v>
      </c>
      <c s="41" r="E547" t="s">
        <v>113</v>
      </c>
      <c s="35" r="F547" t="s">
        <v>114</v>
      </c>
    </row>
    <row r="548" spans="1:13">
      <c s="14" r="B548" t="s">
        <v>324</v>
      </c>
      <c s="104" r="C548" t="s"/>
      <c s="36" r="D548" t="n">
        <v>1.8719</v>
      </c>
      <c s="20" r="E548" t="n">
        <v>1.7672</v>
      </c>
      <c s="37" r="F548" t="n">
        <v>0.574</v>
      </c>
    </row>
    <row r="549" spans="1:13">
      <c s="14" r="B549" t="s">
        <v>194</v>
      </c>
      <c s="20" r="C549">
        <f>(1+C548)^(1/12)-1</f>
        <v/>
      </c>
      <c s="38" r="D549">
        <f si="34" ref="D549:F549" t="shared">(1+D548)^(1/12)-1</f>
        <v/>
      </c>
      <c s="42" r="E549">
        <f si="34" t="shared"/>
        <v/>
      </c>
      <c s="39" r="F549">
        <f si="34" t="shared"/>
        <v/>
      </c>
    </row>
    <row r="551" spans="1:13">
      <c s="14" r="A551" t="s">
        <v>181</v>
      </c>
      <c s="14" r="B551" t="s">
        <v>227</v>
      </c>
    </row>
    <row r="552" spans="1:13">
      <c s="14" r="A552" t="n">
        <v>0</v>
      </c>
      <c s="106" r="B552" t="n">
        <v>191819.9964261055</v>
      </c>
      <c s="21" r="C552" t="s"/>
      <c s="21" r="D552" t="s"/>
      <c s="21" r="E552" t="s"/>
    </row>
    <row r="553" spans="1:13">
      <c s="14" r="A553" t="n">
        <v>1</v>
      </c>
      <c s="40" r="B553">
        <f>B552*(1+$C$549)</f>
        <v/>
      </c>
      <c s="21" r="C553" t="s"/>
      <c s="21" r="D553" t="s"/>
      <c s="21" r="E553" t="s"/>
    </row>
    <row r="554" spans="1:13">
      <c s="14" r="A554" t="n">
        <v>2</v>
      </c>
      <c s="40" r="B554">
        <f si="35" ref="B554:B564" t="shared">B553*(1+$C$549)</f>
        <v/>
      </c>
      <c s="21" r="C554" t="s"/>
      <c s="21" r="D554" t="s"/>
      <c s="21" r="E554" t="s"/>
    </row>
    <row r="555" spans="1:13">
      <c s="14" r="A555" t="n">
        <v>3</v>
      </c>
      <c s="40" r="B555">
        <f si="35" t="shared"/>
        <v/>
      </c>
      <c s="21" r="C555" t="s"/>
      <c s="21" r="D555" t="s"/>
      <c s="21" r="E555" t="s"/>
    </row>
    <row r="556" spans="1:13">
      <c s="14" r="A556" t="n">
        <v>4</v>
      </c>
      <c s="40" r="B556">
        <f si="35" t="shared"/>
        <v/>
      </c>
      <c s="21" r="C556" t="s"/>
      <c s="21" r="D556" t="s"/>
      <c s="21" r="E556" t="s"/>
    </row>
    <row r="557" spans="1:13">
      <c s="14" r="A557" t="n">
        <v>5</v>
      </c>
      <c s="40" r="B557">
        <f si="35" t="shared"/>
        <v/>
      </c>
      <c s="21" r="C557" t="s"/>
      <c s="21" r="D557" t="s"/>
      <c s="21" r="E557" t="s"/>
    </row>
    <row r="558" spans="1:13">
      <c s="14" r="A558" t="n">
        <v>6</v>
      </c>
      <c s="40" r="B558">
        <f si="35" t="shared"/>
        <v/>
      </c>
      <c s="21" r="C558" t="s"/>
      <c s="21" r="D558" t="s"/>
      <c s="21" r="E558" t="s"/>
    </row>
    <row r="559" spans="1:13">
      <c s="14" r="A559" t="n">
        <v>7</v>
      </c>
      <c s="40" r="B559">
        <f si="35" t="shared"/>
        <v/>
      </c>
      <c s="21" r="C559" t="s"/>
      <c s="21" r="D559" t="s"/>
      <c s="21" r="E559" t="s"/>
    </row>
    <row r="560" spans="1:13">
      <c s="14" r="A560" t="n">
        <v>8</v>
      </c>
      <c s="40" r="B560">
        <f si="35" t="shared"/>
        <v/>
      </c>
      <c s="21" r="C560" t="s"/>
      <c s="21" r="D560" t="s"/>
      <c s="21" r="E560" t="s"/>
    </row>
    <row r="561" spans="1:13">
      <c s="14" r="A561" t="n">
        <v>9</v>
      </c>
      <c s="40" r="B561">
        <f si="35" t="shared"/>
        <v/>
      </c>
      <c s="21" r="C561" t="s"/>
      <c s="21" r="D561" t="s"/>
      <c s="21" r="E561" t="s"/>
    </row>
    <row r="562" spans="1:13">
      <c s="14" r="A562" t="n">
        <v>10</v>
      </c>
      <c s="40" r="B562">
        <f si="35" t="shared"/>
        <v/>
      </c>
      <c s="21" r="C562" t="s"/>
      <c s="21" r="D562" t="s"/>
      <c s="21" r="E562" t="s"/>
    </row>
    <row r="563" spans="1:13">
      <c s="14" r="A563" t="n">
        <v>11</v>
      </c>
      <c s="40" r="B563">
        <f si="35" t="shared"/>
        <v/>
      </c>
      <c s="21" r="C563" t="s"/>
      <c s="21" r="D563" t="s"/>
      <c s="21" r="E563" t="s"/>
    </row>
    <row r="564" spans="1:13">
      <c s="14" r="A564" t="n">
        <v>12</v>
      </c>
      <c s="40" r="B564">
        <f si="35" t="shared"/>
        <v/>
      </c>
      <c s="21" r="C564" t="s"/>
      <c s="21" r="D564" t="s"/>
      <c s="21" r="E564" t="s"/>
    </row>
    <row customFormat="1" ht="29.0" customHeight="1" s="146" r="569" spans="1:13">
      <c s="144" r="B569" t="s">
        <v>219</v>
      </c>
      <c s="145" r="C569" t="s"/>
      <c s="145" r="D569" t="s"/>
    </row>
    <row customHeight="1" r="570" ht="20.0" spans="1:13">
      <c s="16" r="B570" t="s"/>
      <c s="16" r="C570" t="s"/>
      <c s="16" r="D570" t="s"/>
    </row>
    <row customHeight="1" r="571" ht="20.0" spans="1:13">
      <c s="16" r="D571" t="s"/>
    </row>
    <row r="572" spans="1:13">
      <c s="14" r="B572" t="s">
        <v>6</v>
      </c>
      <c s="110" r="C572" t="s"/>
      <c s="19" r="D572" t="s"/>
    </row>
    <row r="573" spans="1:13">
      <c s="14" r="B573" t="s">
        <v>5</v>
      </c>
      <c s="110" r="C573" t="n">
        <v>0.9828</v>
      </c>
      <c s="19" r="D573" t="s"/>
    </row>
    <row customHeight="1" r="574" ht="20.0" spans="1:13">
      <c s="16" r="D574" t="s"/>
    </row>
    <row customHeight="1" r="575" ht="20.0" spans="1:13">
      <c s="16" r="B575" t="s"/>
      <c s="16" r="C575" t="s"/>
      <c s="16" r="D575" t="s"/>
    </row>
    <row customHeight="1" r="576" ht="20.0" spans="1:13">
      <c s="16" r="B576" t="s"/>
      <c s="16" r="C576" t="s"/>
      <c s="16" r="D576" t="s"/>
    </row>
    <row customHeight="1" r="577" ht="25.0" spans="1:13">
      <c s="17" r="B577" t="s">
        <v>73</v>
      </c>
    </row>
    <row customHeight="1" r="579" ht="14.0" spans="1:13">
      <c s="18" r="B579" t="s">
        <v>61</v>
      </c>
    </row>
    <row r="580" spans="1:13">
      <c s="14" r="B580" t="s">
        <v>40</v>
      </c>
      <c s="197" r="C580" t="s"/>
      <c s="19" r="F580" t="s"/>
    </row>
    <row r="581" spans="1:13">
      <c s="14" r="B581" t="s">
        <v>41</v>
      </c>
      <c s="197" r="C581" t="n">
        <v>0.39</v>
      </c>
      <c s="19" r="D581" t="s">
        <v>106</v>
      </c>
    </row>
    <row customHeight="1" r="583" ht="14.0" spans="1:13">
      <c s="18" r="B583" t="s">
        <v>117</v>
      </c>
      <c s="14" r="C583" t="s">
        <v>273</v>
      </c>
      <c s="34" r="D583" t="s">
        <v>242</v>
      </c>
      <c s="35" r="E583" t="s">
        <v>114</v>
      </c>
    </row>
    <row r="584" spans="1:13">
      <c s="14" r="B584" t="s">
        <v>23</v>
      </c>
      <c s="104" r="C584" t="s"/>
      <c s="36" r="D584" t="n">
        <v>0.1084</v>
      </c>
      <c s="37" r="E584" t="n">
        <v>0.5613</v>
      </c>
    </row>
    <row r="585" spans="1:13">
      <c s="14" r="B585" t="s">
        <v>194</v>
      </c>
      <c s="20" r="C585">
        <f>(1+C584)^(1/12)-1</f>
        <v/>
      </c>
      <c s="38" r="D585">
        <f si="36" ref="D585:E585" t="shared">(1+D584)^(1/12)-1</f>
        <v/>
      </c>
      <c s="39" r="E585">
        <f si="36" t="shared"/>
        <v/>
      </c>
    </row>
    <row r="589" spans="1:13">
      <c s="14" r="A589" t="s">
        <v>181</v>
      </c>
      <c s="14" r="B589" t="s">
        <v>227</v>
      </c>
    </row>
    <row r="590" spans="1:13">
      <c s="14" r="A590" t="n">
        <v>0</v>
      </c>
      <c s="106" r="B590" t="n">
        <v>132349.99427318573</v>
      </c>
      <c s="21" r="C590" t="s"/>
      <c s="21" r="D590" t="s"/>
      <c s="21" r="E590" t="s"/>
    </row>
    <row r="591" spans="1:13">
      <c s="14" r="A591" t="n">
        <v>1</v>
      </c>
      <c s="40" r="B591">
        <f>B590*(1+$C$585)</f>
        <v/>
      </c>
      <c s="21" r="C591" t="s"/>
      <c s="21" r="D591" t="s"/>
      <c s="21" r="E591" t="s"/>
    </row>
    <row r="592" spans="1:13">
      <c s="14" r="A592" t="n">
        <v>2</v>
      </c>
      <c s="40" r="B592">
        <f si="37" ref="B592:B602" t="shared">B591*(1+$C$585)</f>
        <v/>
      </c>
      <c s="21" r="C592" t="s"/>
      <c s="21" r="D592" t="s"/>
      <c s="21" r="E592" t="s"/>
    </row>
    <row r="593" spans="1:13">
      <c s="14" r="A593" t="n">
        <v>3</v>
      </c>
      <c s="40" r="B593">
        <f si="37" t="shared"/>
        <v/>
      </c>
      <c s="21" r="C593" t="s"/>
      <c s="21" r="D593" t="s"/>
      <c s="21" r="E593" t="s"/>
    </row>
    <row r="594" spans="1:13">
      <c s="14" r="A594" t="n">
        <v>4</v>
      </c>
      <c s="40" r="B594">
        <f si="37" t="shared"/>
        <v/>
      </c>
      <c s="21" r="C594" t="s"/>
      <c s="21" r="D594" t="s"/>
      <c s="21" r="E594" t="s"/>
    </row>
    <row r="595" spans="1:13">
      <c s="14" r="A595" t="n">
        <v>5</v>
      </c>
      <c s="40" r="B595">
        <f si="37" t="shared"/>
        <v/>
      </c>
      <c s="21" r="C595" t="s"/>
      <c s="21" r="D595" t="s"/>
      <c s="21" r="E595" t="s"/>
    </row>
    <row r="596" spans="1:13">
      <c s="14" r="A596" t="n">
        <v>6</v>
      </c>
      <c s="40" r="B596">
        <f si="37" t="shared"/>
        <v/>
      </c>
      <c s="21" r="C596" t="s"/>
      <c s="21" r="D596" t="s"/>
      <c s="21" r="E596" t="s"/>
    </row>
    <row r="597" spans="1:13">
      <c s="14" r="A597" t="n">
        <v>7</v>
      </c>
      <c s="40" r="B597">
        <f si="37" t="shared"/>
        <v/>
      </c>
      <c s="21" r="C597" t="s"/>
      <c s="21" r="D597" t="s"/>
      <c s="21" r="E597" t="s"/>
    </row>
    <row r="598" spans="1:13">
      <c s="14" r="A598" t="n">
        <v>8</v>
      </c>
      <c s="40" r="B598">
        <f si="37" t="shared"/>
        <v/>
      </c>
      <c s="21" r="C598" t="s"/>
      <c s="21" r="D598" t="s"/>
      <c s="21" r="E598" t="s"/>
    </row>
    <row r="599" spans="1:13">
      <c s="14" r="A599" t="n">
        <v>9</v>
      </c>
      <c s="40" r="B599">
        <f si="37" t="shared"/>
        <v/>
      </c>
      <c s="21" r="C599" t="s"/>
      <c s="21" r="D599" t="s"/>
      <c s="21" r="E599" t="s"/>
    </row>
    <row r="600" spans="1:13">
      <c s="14" r="A600" t="n">
        <v>10</v>
      </c>
      <c s="40" r="B600">
        <f si="37" t="shared"/>
        <v/>
      </c>
      <c s="21" r="C600" t="s"/>
      <c s="21" r="D600" t="s"/>
      <c s="21" r="E600" t="s"/>
    </row>
    <row r="601" spans="1:13">
      <c s="14" r="A601" t="n">
        <v>11</v>
      </c>
      <c s="40" r="B601">
        <f si="37" t="shared"/>
        <v/>
      </c>
      <c s="21" r="C601" t="s"/>
      <c s="21" r="D601" t="s"/>
      <c s="21" r="E601" t="s"/>
    </row>
    <row r="602" spans="1:13">
      <c s="14" r="A602" t="n">
        <v>12</v>
      </c>
      <c s="40" r="B602">
        <f si="37" t="shared"/>
        <v/>
      </c>
      <c s="21" r="C602" t="s"/>
      <c s="21" r="D602" t="s"/>
      <c s="21" r="E602" t="s"/>
    </row>
    <row customHeight="1" r="605" ht="25.0" spans="1:13">
      <c s="17" r="B605" t="s">
        <v>171</v>
      </c>
    </row>
    <row r="607" spans="1:13">
      <c s="14" r="B607" t="s">
        <v>40</v>
      </c>
      <c s="197" r="C607" t="s"/>
      <c s="19" r="F607" t="s"/>
    </row>
    <row r="608" spans="1:13">
      <c s="14" r="B608" t="s">
        <v>41</v>
      </c>
      <c s="197" r="C608" t="n">
        <v>0.39</v>
      </c>
      <c s="19" r="D608" t="s">
        <v>106</v>
      </c>
    </row>
    <row r="610" spans="1:13">
      <c s="14" r="B610" t="s">
        <v>117</v>
      </c>
      <c s="14" r="C610" t="s">
        <v>273</v>
      </c>
      <c s="34" r="D610" t="s">
        <v>243</v>
      </c>
      <c s="41" r="E610" t="s">
        <v>113</v>
      </c>
      <c s="35" r="F610" t="s">
        <v>114</v>
      </c>
    </row>
    <row r="611" spans="1:13">
      <c s="14" r="B611" t="s">
        <v>324</v>
      </c>
      <c s="104" r="C611" t="s"/>
      <c s="36" r="D611" t="n">
        <v>1.0108</v>
      </c>
      <c s="20" r="E611" t="n">
        <v>1.0088</v>
      </c>
      <c s="37" r="F611" t="n">
        <v>0.5485</v>
      </c>
    </row>
    <row r="612" spans="1:13">
      <c s="14" r="B612" t="s">
        <v>194</v>
      </c>
      <c s="20" r="C612">
        <f>(1+C611)^(1/12)-1</f>
        <v/>
      </c>
      <c s="38" r="D612">
        <f si="38" ref="D612:F612" t="shared">(1+D611)^(1/12)-1</f>
        <v/>
      </c>
      <c s="42" r="E612">
        <f si="38" t="shared"/>
        <v/>
      </c>
      <c s="39" r="F612">
        <f si="38" t="shared"/>
        <v/>
      </c>
    </row>
    <row r="614" spans="1:13">
      <c s="14" r="A614" t="s">
        <v>181</v>
      </c>
      <c s="14" r="B614" t="s">
        <v>227</v>
      </c>
    </row>
    <row r="615" spans="1:13">
      <c s="14" r="A615" t="n">
        <v>0</v>
      </c>
      <c s="106" r="B615" t="n">
        <v>72909.99705791473</v>
      </c>
      <c s="21" r="C615" t="s"/>
      <c s="21" r="D615" t="s"/>
      <c s="21" r="E615" t="s"/>
    </row>
    <row r="616" spans="1:13">
      <c s="14" r="A616" t="n">
        <v>1</v>
      </c>
      <c s="40" r="B616">
        <f>B615*(1+$C$612)</f>
        <v/>
      </c>
      <c s="21" r="C616" t="s"/>
      <c s="21" r="D616" t="s"/>
      <c s="21" r="E616" t="s"/>
    </row>
    <row r="617" spans="1:13">
      <c s="14" r="A617" t="n">
        <v>2</v>
      </c>
      <c s="40" r="B617">
        <f si="39" ref="B617:B627" t="shared">B616*(1+$C$612)</f>
        <v/>
      </c>
      <c s="21" r="C617" t="s"/>
      <c s="21" r="D617" t="s"/>
      <c s="21" r="E617" t="s"/>
    </row>
    <row r="618" spans="1:13">
      <c s="14" r="A618" t="n">
        <v>3</v>
      </c>
      <c s="40" r="B618">
        <f si="39" t="shared"/>
        <v/>
      </c>
      <c s="21" r="C618" t="s"/>
      <c s="21" r="D618" t="s"/>
      <c s="21" r="E618" t="s"/>
    </row>
    <row r="619" spans="1:13">
      <c s="14" r="A619" t="n">
        <v>4</v>
      </c>
      <c s="40" r="B619">
        <f si="39" t="shared"/>
        <v/>
      </c>
      <c s="21" r="C619" t="s"/>
      <c s="21" r="D619" t="s"/>
      <c s="21" r="E619" t="s"/>
    </row>
    <row r="620" spans="1:13">
      <c s="14" r="A620" t="n">
        <v>5</v>
      </c>
      <c s="40" r="B620">
        <f si="39" t="shared"/>
        <v/>
      </c>
      <c s="21" r="C620" t="s"/>
      <c s="21" r="D620" t="s"/>
      <c s="21" r="E620" t="s"/>
    </row>
    <row r="621" spans="1:13">
      <c s="14" r="A621" t="n">
        <v>6</v>
      </c>
      <c s="40" r="B621">
        <f si="39" t="shared"/>
        <v/>
      </c>
      <c s="21" r="C621" t="s"/>
      <c s="21" r="D621" t="s"/>
      <c s="21" r="E621" t="s"/>
    </row>
    <row r="622" spans="1:13">
      <c s="14" r="A622" t="n">
        <v>7</v>
      </c>
      <c s="40" r="B622">
        <f si="39" t="shared"/>
        <v/>
      </c>
      <c s="21" r="C622" t="s"/>
      <c s="21" r="D622" t="s"/>
      <c s="21" r="E622" t="s"/>
    </row>
    <row r="623" spans="1:13">
      <c s="14" r="A623" t="n">
        <v>8</v>
      </c>
      <c s="40" r="B623">
        <f si="39" t="shared"/>
        <v/>
      </c>
      <c s="21" r="C623" t="s"/>
      <c s="21" r="D623" t="s"/>
      <c s="21" r="E623" t="s"/>
    </row>
    <row r="624" spans="1:13">
      <c s="14" r="A624" t="n">
        <v>9</v>
      </c>
      <c s="40" r="B624">
        <f si="39" t="shared"/>
        <v/>
      </c>
      <c s="21" r="C624" t="s"/>
      <c s="21" r="D624" t="s"/>
      <c s="21" r="E624" t="s"/>
    </row>
    <row r="625" spans="1:13">
      <c s="14" r="A625" t="n">
        <v>10</v>
      </c>
      <c s="40" r="B625">
        <f si="39" t="shared"/>
        <v/>
      </c>
      <c s="21" r="C625" t="s"/>
      <c s="21" r="D625" t="s"/>
      <c s="21" r="E625" t="s"/>
    </row>
    <row r="626" spans="1:13">
      <c s="14" r="A626" t="n">
        <v>11</v>
      </c>
      <c s="40" r="B626">
        <f si="39" t="shared"/>
        <v/>
      </c>
      <c s="21" r="C626" t="s"/>
      <c s="21" r="D626" t="s"/>
      <c s="21" r="E626" t="s"/>
    </row>
    <row r="627" spans="1:13">
      <c s="14" r="A627" t="n">
        <v>12</v>
      </c>
      <c s="40" r="B627">
        <f si="39" t="shared"/>
        <v/>
      </c>
      <c s="21" r="C627" t="s"/>
      <c s="21" r="D627" t="s"/>
      <c s="21" r="E627" t="s"/>
    </row>
    <row customFormat="1" ht="13.0" customHeight="1" s="14" r="628" spans="1:13">
      <c s="21" r="B628" t="s"/>
      <c s="21" r="C628" t="s"/>
      <c s="21" r="D628" t="s"/>
      <c s="21" r="E628" t="s"/>
    </row>
    <row customFormat="1" ht="13.0" customHeight="1" s="14" r="629" spans="1:13">
      <c s="21" r="B629" t="s"/>
      <c s="21" r="C629" t="s"/>
      <c s="21" r="D629" t="s"/>
      <c s="21" r="E629" t="s"/>
    </row>
    <row customFormat="1" ht="13.0" customHeight="1" s="14" r="630" spans="1:13">
      <c s="21" r="B630" t="s"/>
      <c s="21" r="C630" t="s"/>
      <c s="21" r="D630" t="s"/>
      <c s="21" r="E630" t="s"/>
    </row>
    <row customFormat="1" ht="13.0" customHeight="1" s="14" r="631" spans="1:13">
      <c s="21" r="B631" t="s"/>
      <c s="21" r="C631" t="s"/>
      <c s="21" r="D631" t="s"/>
      <c s="21" r="E631" t="s"/>
    </row>
    <row customFormat="1" ht="13.0" customHeight="1" s="14" r="632" spans="1:13">
      <c s="21" r="B632" t="s"/>
      <c s="21" r="C632" t="s"/>
      <c s="21" r="D632" t="s"/>
      <c s="21" r="E632" t="s"/>
    </row>
    <row customFormat="1" ht="13.0" customHeight="1" s="14" r="633" spans="1:13">
      <c s="21" r="B633" t="s"/>
      <c s="21" r="C633" t="s"/>
      <c s="21" r="D633" t="s"/>
      <c s="21" r="E633" t="s"/>
    </row>
    <row customFormat="1" ht="13.0" customHeight="1" s="14" r="634" spans="1:13">
      <c s="21" r="B634" t="s"/>
      <c s="21" r="C634" t="s"/>
      <c s="21" r="D634" t="s"/>
      <c s="21" r="E634" t="s"/>
    </row>
    <row customFormat="1" ht="29.0" customHeight="1" s="146" r="635" spans="1:13">
      <c s="144" r="B635" t="s">
        <v>240</v>
      </c>
      <c s="145" r="C635" t="s"/>
      <c s="145" r="D635" t="s"/>
    </row>
    <row customFormat="1" ht="20.0" customHeight="1" s="14" r="636" spans="1:13">
      <c s="16" r="B636" t="s"/>
      <c s="16" r="C636" t="s"/>
      <c s="16" r="D636" t="s"/>
    </row>
    <row customHeight="1" r="637" ht="20.0" spans="1:13">
      <c s="16" r="D637" t="s"/>
    </row>
    <row r="638" spans="1:13">
      <c s="14" r="B638" t="s">
        <v>6</v>
      </c>
      <c s="111" r="C638" t="s"/>
      <c s="19" r="D638" t="s"/>
    </row>
    <row r="639" spans="1:13">
      <c s="14" r="B639" t="s">
        <v>5</v>
      </c>
      <c s="111" r="C639" t="n">
        <v>0.9965</v>
      </c>
      <c s="19" r="D639" t="s"/>
    </row>
    <row customHeight="1" r="640" ht="20.0" spans="1:13">
      <c s="16" r="D640" t="s"/>
    </row>
    <row customHeight="1" r="641" ht="20.0" spans="1:13">
      <c s="16" r="B641" t="s"/>
      <c s="16" r="C641" t="s"/>
      <c s="16" r="D641" t="s"/>
    </row>
    <row customHeight="1" r="642" ht="20.0" spans="1:13">
      <c s="16" r="B642" t="s"/>
      <c s="16" r="C642" t="s"/>
      <c s="16" r="D642" t="s"/>
    </row>
    <row customHeight="1" r="643" ht="25.0" spans="1:13">
      <c s="17" r="B643" t="s">
        <v>73</v>
      </c>
    </row>
    <row customHeight="1" r="645" ht="14.0" spans="1:13">
      <c s="18" r="B645" t="s">
        <v>61</v>
      </c>
    </row>
    <row r="646" spans="1:13">
      <c s="14" r="B646" t="s">
        <v>40</v>
      </c>
      <c s="197" r="C646" t="s"/>
      <c s="19" r="F646" t="s"/>
    </row>
    <row r="647" spans="1:13">
      <c s="14" r="B647" t="s">
        <v>41</v>
      </c>
      <c s="197" r="C647" t="n">
        <v>0.43</v>
      </c>
      <c s="19" r="D647" t="s">
        <v>106</v>
      </c>
    </row>
    <row customHeight="1" r="649" ht="14.0" spans="1:13">
      <c s="18" r="B649" t="s">
        <v>117</v>
      </c>
      <c s="14" r="C649" t="s">
        <v>273</v>
      </c>
      <c s="34" r="D649" t="s">
        <v>242</v>
      </c>
      <c s="35" r="E649" t="s">
        <v>114</v>
      </c>
    </row>
    <row r="650" spans="1:13">
      <c s="14" r="B650" t="s">
        <v>23</v>
      </c>
      <c s="104" r="C650" t="s"/>
      <c s="36" r="D650" t="n">
        <v>0.0473</v>
      </c>
      <c s="37" r="E650" t="n">
        <v>0.4658</v>
      </c>
    </row>
    <row r="651" spans="1:13">
      <c s="14" r="B651" t="s">
        <v>194</v>
      </c>
      <c s="20" r="C651">
        <f>(1+C650)^(1/12)-1</f>
        <v/>
      </c>
      <c s="38" r="D651">
        <f si="40" ref="D651:E651" t="shared">(1+D650)^(1/12)-1</f>
        <v/>
      </c>
      <c s="39" r="E651">
        <f si="40" t="shared"/>
        <v/>
      </c>
    </row>
    <row r="655" spans="1:13">
      <c s="14" r="A655" t="s">
        <v>181</v>
      </c>
      <c s="14" r="B655" t="s">
        <v>227</v>
      </c>
    </row>
    <row r="656" spans="1:13">
      <c s="14" r="A656" t="n">
        <v>0</v>
      </c>
      <c s="106" r="B656" t="n">
        <v>326290.0153398514</v>
      </c>
      <c s="21" r="C656" t="s"/>
      <c s="21" r="D656" t="s"/>
      <c s="21" r="E656" t="s"/>
    </row>
    <row r="657" spans="1:13">
      <c s="14" r="A657" t="n">
        <v>1</v>
      </c>
      <c s="40" r="B657">
        <f>B656*(1+$C$651)</f>
        <v/>
      </c>
      <c s="21" r="C657" t="s"/>
      <c s="21" r="D657" t="s"/>
      <c s="21" r="E657" t="s"/>
    </row>
    <row r="658" spans="1:13">
      <c s="14" r="A658" t="n">
        <v>2</v>
      </c>
      <c s="40" r="B658">
        <f si="41" ref="B658:B668" t="shared">B657*(1+$C$651)</f>
        <v/>
      </c>
      <c s="21" r="C658" t="s"/>
      <c s="21" r="D658" t="s"/>
      <c s="21" r="E658" t="s"/>
    </row>
    <row r="659" spans="1:13">
      <c s="14" r="A659" t="n">
        <v>3</v>
      </c>
      <c s="40" r="B659">
        <f si="41" t="shared"/>
        <v/>
      </c>
      <c s="21" r="C659" t="s"/>
      <c s="21" r="D659" t="s"/>
      <c s="21" r="E659" t="s"/>
    </row>
    <row r="660" spans="1:13">
      <c s="14" r="A660" t="n">
        <v>4</v>
      </c>
      <c s="40" r="B660">
        <f si="41" t="shared"/>
        <v/>
      </c>
      <c s="21" r="C660" t="s"/>
      <c s="21" r="D660" t="s"/>
      <c s="21" r="E660" t="s"/>
    </row>
    <row r="661" spans="1:13">
      <c s="14" r="A661" t="n">
        <v>5</v>
      </c>
      <c s="40" r="B661">
        <f si="41" t="shared"/>
        <v/>
      </c>
      <c s="21" r="C661" t="s"/>
      <c s="21" r="D661" t="s"/>
      <c s="21" r="E661" t="s"/>
    </row>
    <row r="662" spans="1:13">
      <c s="14" r="A662" t="n">
        <v>6</v>
      </c>
      <c s="40" r="B662">
        <f si="41" t="shared"/>
        <v/>
      </c>
      <c s="21" r="C662" t="s"/>
      <c s="21" r="D662" t="s"/>
      <c s="21" r="E662" t="s"/>
    </row>
    <row r="663" spans="1:13">
      <c s="14" r="A663" t="n">
        <v>7</v>
      </c>
      <c s="40" r="B663">
        <f si="41" t="shared"/>
        <v/>
      </c>
      <c s="21" r="C663" t="s"/>
      <c s="21" r="D663" t="s"/>
      <c s="21" r="E663" t="s"/>
    </row>
    <row r="664" spans="1:13">
      <c s="14" r="A664" t="n">
        <v>8</v>
      </c>
      <c s="40" r="B664">
        <f si="41" t="shared"/>
        <v/>
      </c>
      <c s="21" r="C664" t="s"/>
      <c s="21" r="D664" t="s"/>
      <c s="21" r="E664" t="s"/>
    </row>
    <row r="665" spans="1:13">
      <c s="14" r="A665" t="n">
        <v>9</v>
      </c>
      <c s="40" r="B665">
        <f si="41" t="shared"/>
        <v/>
      </c>
      <c s="21" r="C665" t="s"/>
      <c s="21" r="D665" t="s"/>
      <c s="21" r="E665" t="s"/>
    </row>
    <row r="666" spans="1:13">
      <c s="14" r="A666" t="n">
        <v>10</v>
      </c>
      <c s="40" r="B666">
        <f si="41" t="shared"/>
        <v/>
      </c>
      <c s="21" r="C666" t="s"/>
      <c s="21" r="D666" t="s"/>
      <c s="21" r="E666" t="s"/>
    </row>
    <row r="667" spans="1:13">
      <c s="14" r="A667" t="n">
        <v>11</v>
      </c>
      <c s="40" r="B667">
        <f si="41" t="shared"/>
        <v/>
      </c>
      <c s="21" r="C667" t="s"/>
      <c s="21" r="D667" t="s"/>
      <c s="21" r="E667" t="s"/>
    </row>
    <row r="668" spans="1:13">
      <c s="14" r="A668" t="n">
        <v>12</v>
      </c>
      <c s="40" r="B668">
        <f si="41" t="shared"/>
        <v/>
      </c>
      <c s="21" r="C668" t="s"/>
      <c s="21" r="D668" t="s"/>
      <c s="21" r="E668" t="s"/>
    </row>
    <row customHeight="1" r="671" ht="25.0" spans="1:13">
      <c s="17" r="B671" t="s">
        <v>171</v>
      </c>
    </row>
    <row r="673" spans="1:13">
      <c s="14" r="B673" t="s">
        <v>40</v>
      </c>
      <c s="197" r="C673" t="s"/>
      <c s="19" r="F673" t="s"/>
    </row>
    <row r="674" spans="1:13">
      <c s="14" r="B674" t="s">
        <v>41</v>
      </c>
      <c s="197" r="C674" t="n">
        <v>0.43</v>
      </c>
      <c s="19" r="D674" t="s">
        <v>106</v>
      </c>
    </row>
    <row r="676" spans="1:13">
      <c s="14" r="B676" t="s">
        <v>117</v>
      </c>
      <c s="14" r="C676" t="s">
        <v>273</v>
      </c>
      <c s="34" r="D676" t="s">
        <v>243</v>
      </c>
      <c s="41" r="E676" t="s">
        <v>113</v>
      </c>
      <c s="35" r="F676" t="s">
        <v>114</v>
      </c>
    </row>
    <row r="677" spans="1:13">
      <c s="14" r="B677" t="s">
        <v>324</v>
      </c>
      <c s="104" r="C677" t="s"/>
      <c s="36" r="D677" t="n">
        <v>0.9763</v>
      </c>
      <c s="20" r="E677" t="n">
        <v>1.2295</v>
      </c>
      <c s="37" r="F677" t="n">
        <v>0.5536</v>
      </c>
    </row>
    <row r="678" spans="1:13">
      <c s="14" r="B678" t="s">
        <v>194</v>
      </c>
      <c s="20" r="C678">
        <f>(1+C677)^(1/12)-1</f>
        <v/>
      </c>
      <c s="38" r="D678">
        <f si="42" ref="D678:F678" t="shared">(1+D677)^(1/12)-1</f>
        <v/>
      </c>
      <c s="42" r="E678">
        <f si="42" t="shared"/>
        <v/>
      </c>
      <c s="39" r="F678">
        <f si="42" t="shared"/>
        <v/>
      </c>
    </row>
    <row r="680" spans="1:13">
      <c s="14" r="A680" t="s">
        <v>181</v>
      </c>
      <c s="14" r="B680" t="s">
        <v>227</v>
      </c>
    </row>
    <row r="681" spans="1:13">
      <c s="14" r="A681" t="n">
        <v>0</v>
      </c>
      <c s="106" r="B681" t="n">
        <v>182210.00205993652</v>
      </c>
      <c s="21" r="C681" t="s"/>
      <c s="21" r="D681" t="s"/>
      <c s="21" r="E681" t="s"/>
    </row>
    <row r="682" spans="1:13">
      <c s="14" r="A682" t="n">
        <v>1</v>
      </c>
      <c s="40" r="B682">
        <f>B681*(1+$C$678)</f>
        <v/>
      </c>
      <c s="21" r="C682" t="s"/>
      <c s="21" r="D682" t="s"/>
      <c s="21" r="E682" t="s"/>
    </row>
    <row r="683" spans="1:13">
      <c s="14" r="A683" t="n">
        <v>2</v>
      </c>
      <c s="40" r="B683">
        <f si="43" ref="B683:B693" t="shared">B682*(1+$C$678)</f>
        <v/>
      </c>
      <c s="21" r="C683" t="s"/>
      <c s="21" r="D683" t="s"/>
      <c s="21" r="E683" t="s"/>
    </row>
    <row r="684" spans="1:13">
      <c s="14" r="A684" t="n">
        <v>3</v>
      </c>
      <c s="40" r="B684">
        <f si="43" t="shared"/>
        <v/>
      </c>
      <c s="21" r="C684" t="s"/>
      <c s="21" r="D684" t="s"/>
      <c s="21" r="E684" t="s"/>
    </row>
    <row r="685" spans="1:13">
      <c s="14" r="A685" t="n">
        <v>4</v>
      </c>
      <c s="40" r="B685">
        <f si="43" t="shared"/>
        <v/>
      </c>
      <c s="21" r="C685" t="s"/>
      <c s="21" r="D685" t="s"/>
      <c s="21" r="E685" t="s"/>
    </row>
    <row r="686" spans="1:13">
      <c s="14" r="A686" t="n">
        <v>5</v>
      </c>
      <c s="40" r="B686">
        <f si="43" t="shared"/>
        <v/>
      </c>
      <c s="21" r="C686" t="s"/>
      <c s="21" r="D686" t="s"/>
      <c s="21" r="E686" t="s"/>
    </row>
    <row r="687" spans="1:13">
      <c s="14" r="A687" t="n">
        <v>6</v>
      </c>
      <c s="40" r="B687">
        <f si="43" t="shared"/>
        <v/>
      </c>
      <c s="21" r="C687" t="s"/>
      <c s="21" r="D687" t="s"/>
      <c s="21" r="E687" t="s"/>
    </row>
    <row r="688" spans="1:13">
      <c s="14" r="A688" t="n">
        <v>7</v>
      </c>
      <c s="40" r="B688">
        <f si="43" t="shared"/>
        <v/>
      </c>
      <c s="21" r="C688" t="s"/>
      <c s="21" r="D688" t="s"/>
      <c s="21" r="E688" t="s"/>
    </row>
    <row r="689" spans="1:13">
      <c s="14" r="A689" t="n">
        <v>8</v>
      </c>
      <c s="40" r="B689">
        <f si="43" t="shared"/>
        <v/>
      </c>
      <c s="21" r="C689" t="s"/>
      <c s="21" r="D689" t="s"/>
      <c s="21" r="E689" t="s"/>
    </row>
    <row r="690" spans="1:13">
      <c s="14" r="A690" t="n">
        <v>9</v>
      </c>
      <c s="40" r="B690">
        <f si="43" t="shared"/>
        <v/>
      </c>
      <c s="21" r="C690" t="s"/>
      <c s="21" r="D690" t="s"/>
      <c s="21" r="E690" t="s"/>
    </row>
    <row r="691" spans="1:13">
      <c s="14" r="A691" t="n">
        <v>10</v>
      </c>
      <c s="40" r="B691">
        <f si="43" t="shared"/>
        <v/>
      </c>
      <c s="21" r="C691" t="s"/>
      <c s="21" r="D691" t="s"/>
      <c s="21" r="E691" t="s"/>
    </row>
    <row r="692" spans="1:13">
      <c s="14" r="A692" t="n">
        <v>11</v>
      </c>
      <c s="40" r="B692">
        <f si="43" t="shared"/>
        <v/>
      </c>
      <c s="21" r="C692" t="s"/>
      <c s="21" r="D692" t="s"/>
      <c s="21" r="E692" t="s"/>
    </row>
    <row r="693" spans="1:13">
      <c s="14" r="A693" t="n">
        <v>12</v>
      </c>
      <c s="40" r="B693">
        <f si="43" t="shared"/>
        <v/>
      </c>
      <c s="21" r="C693" t="s"/>
      <c s="21" r="D693" t="s"/>
      <c s="21" r="E693" t="s"/>
    </row>
    <row r="694" spans="1:13">
      <c s="21" r="B694" t="s"/>
      <c s="21" r="C694" t="s"/>
      <c s="21" r="D694" t="s"/>
      <c s="21" r="E694" t="s"/>
    </row>
    <row r="695" spans="1:13">
      <c s="21" r="B695" t="s"/>
      <c s="21" r="C695" t="s"/>
      <c s="21" r="D695" t="s"/>
      <c s="21" r="E695" t="s"/>
    </row>
    <row customFormat="1" ht="29.0" customHeight="1" s="143" r="701" spans="1:13">
      <c s="146" r="A701" t="s"/>
      <c s="144" r="B701" t="s">
        <v>254</v>
      </c>
      <c s="145" r="C701" t="s"/>
      <c s="145" r="D701" t="s"/>
      <c s="146" r="E701" t="s"/>
      <c s="146" r="F701" t="s"/>
    </row>
    <row customHeight="1" r="702" ht="20.0" spans="1:13">
      <c s="16" r="B702" t="s"/>
      <c s="16" r="C702" t="s"/>
      <c s="16" r="D702" t="s"/>
    </row>
    <row customHeight="1" r="703" ht="20.0" spans="1:13">
      <c s="16" r="D703" t="s"/>
    </row>
    <row r="704" spans="1:13">
      <c s="14" r="B704" t="s">
        <v>6</v>
      </c>
      <c s="111" r="C704" t="n">
        <v>0.0067</v>
      </c>
      <c s="19" r="D704" t="s"/>
    </row>
    <row r="705" spans="1:13">
      <c s="14" r="B705" t="s">
        <v>5</v>
      </c>
      <c s="111" r="C705" t="n">
        <v>0.9851</v>
      </c>
      <c s="19" r="D705" t="s"/>
    </row>
    <row customHeight="1" r="706" ht="20.0" spans="1:13">
      <c s="16" r="D706" t="s"/>
    </row>
    <row customHeight="1" r="707" ht="20.0" spans="1:13">
      <c s="16" r="B707" t="s"/>
      <c s="16" r="C707" t="s"/>
      <c s="16" r="D707" t="s"/>
    </row>
    <row customHeight="1" r="708" ht="20.0" spans="1:13">
      <c s="16" r="B708" t="s"/>
      <c s="16" r="C708" t="s"/>
      <c s="16" r="D708" t="s"/>
    </row>
    <row customHeight="1" r="709" ht="25.0" spans="1:13">
      <c s="17" r="B709" t="s">
        <v>73</v>
      </c>
    </row>
    <row customHeight="1" r="711" ht="14.0" spans="1:13">
      <c s="18" r="B711" t="s">
        <v>61</v>
      </c>
    </row>
    <row r="712" spans="1:13">
      <c s="14" r="B712" t="s">
        <v>40</v>
      </c>
      <c s="197" r="C712" t="s"/>
      <c s="19" r="F712" t="s"/>
    </row>
    <row r="713" spans="1:13">
      <c s="14" r="B713" t="s">
        <v>41</v>
      </c>
      <c s="197" r="C713" t="n">
        <v>0.46</v>
      </c>
      <c s="19" r="D713" t="s">
        <v>106</v>
      </c>
    </row>
    <row customHeight="1" r="715" ht="14.0" spans="1:13">
      <c s="18" r="B715" t="s">
        <v>117</v>
      </c>
      <c s="14" r="C715" t="s">
        <v>273</v>
      </c>
      <c s="34" r="D715" t="s">
        <v>242</v>
      </c>
      <c s="35" r="E715" t="s">
        <v>114</v>
      </c>
    </row>
    <row r="716" spans="1:13">
      <c s="14" r="B716" t="s">
        <v>23</v>
      </c>
      <c s="104" r="C716" t="s"/>
      <c s="36" r="D716" t="n">
        <v>0.1201</v>
      </c>
      <c s="37" r="E716" t="n">
        <v>0.282</v>
      </c>
    </row>
    <row r="717" spans="1:13">
      <c s="14" r="B717" t="s">
        <v>194</v>
      </c>
      <c s="20" r="C717">
        <f>(1+C716)^(1/12)-1</f>
        <v/>
      </c>
      <c s="38" r="D717">
        <f si="44" ref="D717:E717" t="shared">(1+D716)^(1/12)-1</f>
        <v/>
      </c>
      <c s="39" r="E717">
        <f si="44" t="shared"/>
        <v/>
      </c>
    </row>
    <row r="721" spans="1:13">
      <c s="14" r="A721" t="s">
        <v>181</v>
      </c>
      <c s="14" r="B721" t="s">
        <v>227</v>
      </c>
    </row>
    <row r="722" spans="1:13">
      <c s="14" r="A722" t="n">
        <v>0</v>
      </c>
      <c s="106" r="B722" t="n">
        <v>1273909.9331903458</v>
      </c>
      <c s="21" r="C722" t="s"/>
      <c s="21" r="D722" t="s"/>
      <c s="21" r="E722" t="s"/>
    </row>
    <row r="723" spans="1:13">
      <c s="14" r="A723" t="n">
        <v>1</v>
      </c>
      <c s="40" r="B723">
        <f>B722*(1+$C$717)</f>
        <v/>
      </c>
      <c s="21" r="C723" t="s"/>
      <c s="21" r="D723" t="s"/>
      <c s="21" r="E723" t="s"/>
    </row>
    <row r="724" spans="1:13">
      <c s="14" r="A724" t="n">
        <v>2</v>
      </c>
      <c s="40" r="B724">
        <f>B723*(1+$C$717)</f>
        <v/>
      </c>
      <c s="21" r="C724" t="s"/>
      <c s="21" r="D724" t="s"/>
      <c s="21" r="E724" t="s"/>
    </row>
    <row r="725" spans="1:13">
      <c s="14" r="A725" t="n">
        <v>3</v>
      </c>
      <c s="40" r="B725">
        <f si="45" ref="B725:B734" t="shared">B724*(1+$C$717)</f>
        <v/>
      </c>
      <c s="21" r="C725" t="s"/>
      <c s="21" r="D725" t="s"/>
      <c s="21" r="E725" t="s"/>
    </row>
    <row r="726" spans="1:13">
      <c s="14" r="A726" t="n">
        <v>4</v>
      </c>
      <c s="40" r="B726">
        <f si="45" t="shared"/>
        <v/>
      </c>
      <c s="21" r="C726" t="s"/>
      <c s="21" r="D726" t="s"/>
      <c s="21" r="E726" t="s"/>
    </row>
    <row r="727" spans="1:13">
      <c s="14" r="A727" t="n">
        <v>5</v>
      </c>
      <c s="40" r="B727">
        <f si="45" t="shared"/>
        <v/>
      </c>
      <c s="21" r="C727" t="s"/>
      <c s="21" r="D727" t="s"/>
      <c s="21" r="E727" t="s"/>
    </row>
    <row r="728" spans="1:13">
      <c s="14" r="A728" t="n">
        <v>6</v>
      </c>
      <c s="40" r="B728">
        <f si="45" t="shared"/>
        <v/>
      </c>
      <c s="21" r="C728" t="s"/>
      <c s="21" r="D728" t="s"/>
      <c s="21" r="E728" t="s"/>
    </row>
    <row r="729" spans="1:13">
      <c s="14" r="A729" t="n">
        <v>7</v>
      </c>
      <c s="40" r="B729">
        <f si="45" t="shared"/>
        <v/>
      </c>
      <c s="21" r="C729" t="s"/>
      <c s="21" r="D729" t="s"/>
      <c s="21" r="E729" t="s"/>
    </row>
    <row r="730" spans="1:13">
      <c s="14" r="A730" t="n">
        <v>8</v>
      </c>
      <c s="40" r="B730">
        <f si="45" t="shared"/>
        <v/>
      </c>
      <c s="21" r="C730" t="s"/>
      <c s="21" r="D730" t="s"/>
      <c s="21" r="E730" t="s"/>
    </row>
    <row r="731" spans="1:13">
      <c s="14" r="A731" t="n">
        <v>9</v>
      </c>
      <c s="40" r="B731">
        <f si="45" t="shared"/>
        <v/>
      </c>
      <c s="21" r="C731" t="s"/>
      <c s="21" r="D731" t="s"/>
      <c s="21" r="E731" t="s"/>
    </row>
    <row r="732" spans="1:13">
      <c s="14" r="A732" t="n">
        <v>10</v>
      </c>
      <c s="40" r="B732">
        <f si="45" t="shared"/>
        <v/>
      </c>
      <c s="21" r="C732" t="s"/>
      <c s="21" r="D732" t="s"/>
      <c s="21" r="E732" t="s"/>
    </row>
    <row r="733" spans="1:13">
      <c s="14" r="A733" t="n">
        <v>11</v>
      </c>
      <c s="40" r="B733">
        <f si="45" t="shared"/>
        <v/>
      </c>
      <c s="21" r="C733" t="s"/>
      <c s="21" r="D733" t="s"/>
      <c s="21" r="E733" t="s"/>
    </row>
    <row r="734" spans="1:13">
      <c s="14" r="A734" t="n">
        <v>12</v>
      </c>
      <c s="40" r="B734">
        <f si="45" t="shared"/>
        <v/>
      </c>
      <c s="21" r="C734" t="s"/>
      <c s="21" r="D734" t="s"/>
      <c s="21" r="E734" t="s"/>
    </row>
    <row customHeight="1" r="737" ht="25.0" spans="1:13">
      <c s="17" r="B737" t="s">
        <v>171</v>
      </c>
    </row>
    <row r="739" spans="1:13">
      <c s="14" r="B739" t="s">
        <v>40</v>
      </c>
      <c s="197" r="C739" t="s"/>
      <c s="19" r="F739" t="s"/>
    </row>
    <row r="740" spans="1:13">
      <c s="14" r="B740" t="s">
        <v>41</v>
      </c>
      <c s="197" r="C740" t="n">
        <v>0.46</v>
      </c>
      <c s="19" r="D740" t="s">
        <v>106</v>
      </c>
    </row>
    <row r="742" spans="1:13">
      <c s="14" r="B742" t="s">
        <v>117</v>
      </c>
      <c s="14" r="C742" t="s">
        <v>273</v>
      </c>
      <c s="34" r="D742" t="s">
        <v>243</v>
      </c>
      <c s="41" r="E742" t="s">
        <v>113</v>
      </c>
      <c s="35" r="F742" t="s">
        <v>114</v>
      </c>
    </row>
    <row r="743" spans="1:13">
      <c s="14" r="B743" t="s">
        <v>324</v>
      </c>
      <c s="104" r="C743" t="s"/>
      <c s="36" r="D743" t="n">
        <v>1.1977</v>
      </c>
      <c s="20" r="E743" t="n">
        <v>3.5035</v>
      </c>
      <c s="37" r="F743" t="n">
        <v>1.7571</v>
      </c>
    </row>
    <row r="744" spans="1:13">
      <c s="14" r="B744" t="s">
        <v>194</v>
      </c>
      <c s="20" r="C744">
        <f>(1+C743)^(1/12)-1</f>
        <v/>
      </c>
      <c s="38" r="D744">
        <f si="46" ref="D744:F744" t="shared">(1+D743)^(1/12)-1</f>
        <v/>
      </c>
      <c s="42" r="E744">
        <f si="46" t="shared"/>
        <v/>
      </c>
      <c s="39" r="F744">
        <f si="46" t="shared"/>
        <v/>
      </c>
    </row>
    <row r="746" spans="1:13">
      <c s="14" r="A746" t="s">
        <v>181</v>
      </c>
      <c s="14" r="B746" t="s">
        <v>227</v>
      </c>
    </row>
    <row r="747" spans="1:13">
      <c s="14" r="A747" t="n">
        <v>0</v>
      </c>
      <c s="106" r="B747" t="n">
        <v>953089.9865245819</v>
      </c>
      <c s="21" r="C747" t="s"/>
      <c s="21" r="D747" t="s"/>
      <c s="21" r="E747" t="s"/>
    </row>
    <row r="748" spans="1:13">
      <c s="14" r="A748" t="n">
        <v>1</v>
      </c>
      <c s="40" r="B748">
        <f>B747*(1+$C$744)</f>
        <v/>
      </c>
      <c s="21" r="C748" t="s"/>
      <c s="21" r="D748" t="s"/>
      <c s="21" r="E748" t="s"/>
    </row>
    <row r="749" spans="1:13">
      <c s="14" r="A749" t="n">
        <v>2</v>
      </c>
      <c s="40" r="B749">
        <f si="47" ref="B749:B759" t="shared">B748*(1+$C$744)</f>
        <v/>
      </c>
      <c s="21" r="C749" t="s"/>
      <c s="21" r="D749" t="s"/>
      <c s="21" r="E749" t="s"/>
    </row>
    <row r="750" spans="1:13">
      <c s="14" r="A750" t="n">
        <v>3</v>
      </c>
      <c s="40" r="B750">
        <f si="47" t="shared"/>
        <v/>
      </c>
      <c s="21" r="C750" t="s"/>
      <c s="21" r="D750" t="s"/>
      <c s="21" r="E750" t="s"/>
    </row>
    <row r="751" spans="1:13">
      <c s="14" r="A751" t="n">
        <v>4</v>
      </c>
      <c s="40" r="B751">
        <f si="47" t="shared"/>
        <v/>
      </c>
      <c s="21" r="C751" t="s"/>
      <c s="21" r="D751" t="s"/>
      <c s="21" r="E751" t="s"/>
    </row>
    <row r="752" spans="1:13">
      <c s="14" r="A752" t="n">
        <v>5</v>
      </c>
      <c s="40" r="B752">
        <f si="47" t="shared"/>
        <v/>
      </c>
      <c s="21" r="C752" t="s"/>
      <c s="21" r="D752" t="s"/>
      <c s="21" r="E752" t="s"/>
    </row>
    <row r="753" spans="1:13">
      <c s="14" r="A753" t="n">
        <v>6</v>
      </c>
      <c s="40" r="B753">
        <f si="47" t="shared"/>
        <v/>
      </c>
      <c s="21" r="C753" t="s"/>
      <c s="21" r="D753" t="s"/>
      <c s="21" r="E753" t="s"/>
    </row>
    <row r="754" spans="1:13">
      <c s="14" r="A754" t="n">
        <v>7</v>
      </c>
      <c s="40" r="B754">
        <f si="47" t="shared"/>
        <v/>
      </c>
      <c s="21" r="C754" t="s"/>
      <c s="21" r="D754" t="s"/>
      <c s="21" r="E754" t="s"/>
    </row>
    <row r="755" spans="1:13">
      <c s="14" r="A755" t="n">
        <v>8</v>
      </c>
      <c s="40" r="B755">
        <f si="47" t="shared"/>
        <v/>
      </c>
      <c s="21" r="C755" t="s"/>
      <c s="21" r="D755" t="s"/>
      <c s="21" r="E755" t="s"/>
    </row>
    <row r="756" spans="1:13">
      <c s="14" r="A756" t="n">
        <v>9</v>
      </c>
      <c s="40" r="B756">
        <f si="47" t="shared"/>
        <v/>
      </c>
      <c s="21" r="C756" t="s"/>
      <c s="21" r="D756" t="s"/>
      <c s="21" r="E756" t="s"/>
    </row>
    <row r="757" spans="1:13">
      <c s="14" r="A757" t="n">
        <v>10</v>
      </c>
      <c s="40" r="B757">
        <f si="47" t="shared"/>
        <v/>
      </c>
      <c s="21" r="C757" t="s"/>
      <c s="21" r="D757" t="s"/>
      <c s="21" r="E757" t="s"/>
    </row>
    <row r="758" spans="1:13">
      <c s="14" r="A758" t="n">
        <v>11</v>
      </c>
      <c s="40" r="B758">
        <f si="47" t="shared"/>
        <v/>
      </c>
      <c s="21" r="C758" t="s"/>
      <c s="21" r="D758" t="s"/>
      <c s="21" r="E758" t="s"/>
    </row>
    <row r="759" spans="1:13">
      <c s="14" r="A759" t="n">
        <v>12</v>
      </c>
      <c s="40" r="B759">
        <f si="47" t="shared"/>
        <v/>
      </c>
      <c s="21" r="C759" t="s"/>
      <c s="21" r="D759" t="s"/>
      <c s="21" r="E759" t="s"/>
    </row>
    <row r="760" spans="1:13">
      <c s="21" r="B760" t="s"/>
      <c s="21" r="C760" t="s"/>
      <c s="21" r="D760" t="s"/>
      <c s="21" r="E760" t="s"/>
    </row>
    <row r="761" spans="1:13">
      <c s="21" r="B761" t="s"/>
      <c s="21" r="C761" t="s"/>
      <c s="21" r="D761" t="s"/>
      <c s="21" r="E761" t="s"/>
    </row>
    <row customFormat="1" ht="29.0" customHeight="1" s="143" r="767" spans="1:13">
      <c s="146" r="A767" t="s"/>
      <c s="144" r="B767" t="s">
        <v>266</v>
      </c>
      <c s="145" r="C767" t="s"/>
      <c s="145" r="D767" t="s"/>
      <c s="146" r="E767" t="s"/>
      <c s="146" r="F767" t="s"/>
    </row>
    <row customHeight="1" r="768" ht="20.0" spans="1:13">
      <c s="16" r="B768" t="s"/>
      <c s="16" r="C768" t="s"/>
      <c s="16" r="D768" t="s"/>
    </row>
    <row customHeight="1" r="769" ht="20.0" spans="1:13">
      <c s="16" r="D769" t="s"/>
    </row>
    <row r="770" spans="1:13">
      <c s="14" r="B770" t="s">
        <v>6</v>
      </c>
      <c s="111" r="C770" t="s"/>
      <c s="19" r="D770" t="s"/>
    </row>
    <row r="771" spans="1:13">
      <c s="14" r="B771" t="s">
        <v>5</v>
      </c>
      <c s="111" r="C771" t="n">
        <v>0.9901</v>
      </c>
      <c s="19" r="D771" t="s"/>
    </row>
    <row customHeight="1" r="772" ht="20.0" spans="1:13">
      <c s="16" r="D772" t="s"/>
    </row>
    <row customHeight="1" r="773" ht="20.0" spans="1:13">
      <c s="16" r="B773" t="s"/>
      <c s="16" r="C773" t="s"/>
      <c s="16" r="D773" t="s"/>
    </row>
    <row customHeight="1" r="774" ht="20.0" spans="1:13">
      <c s="16" r="B774" t="s"/>
      <c s="16" r="C774" t="s"/>
      <c s="16" r="D774" t="s"/>
    </row>
    <row customHeight="1" r="775" ht="25.0" spans="1:13">
      <c s="17" r="B775" t="s">
        <v>73</v>
      </c>
    </row>
    <row customHeight="1" r="777" ht="14.0" spans="1:13">
      <c s="18" r="B777" t="s">
        <v>61</v>
      </c>
    </row>
    <row r="778" spans="1:13">
      <c s="14" r="B778" t="s">
        <v>40</v>
      </c>
      <c s="197" r="C778" t="s"/>
      <c s="19" r="F778" t="s"/>
    </row>
    <row r="779" spans="1:13">
      <c s="14" r="B779" t="s">
        <v>41</v>
      </c>
      <c s="197" r="C779" t="n">
        <v>0.32</v>
      </c>
      <c s="19" r="D779" t="s">
        <v>106</v>
      </c>
    </row>
    <row customHeight="1" r="781" ht="14.0" spans="1:13">
      <c s="18" r="B781" t="s">
        <v>117</v>
      </c>
      <c s="14" r="C781" t="s">
        <v>273</v>
      </c>
      <c s="34" r="D781" t="s">
        <v>242</v>
      </c>
      <c s="35" r="E781" t="s">
        <v>114</v>
      </c>
    </row>
    <row r="782" spans="1:13">
      <c s="14" r="B782" t="s">
        <v>23</v>
      </c>
      <c s="104" r="C782" t="s"/>
      <c s="36" r="D782" t="n">
        <v>0.1023</v>
      </c>
      <c s="37" r="E782" t="n">
        <v>1.1114</v>
      </c>
    </row>
    <row r="783" spans="1:13">
      <c s="14" r="B783" t="s">
        <v>194</v>
      </c>
      <c s="20" r="C783">
        <f>(1+C782)^(1/12)-1</f>
        <v/>
      </c>
      <c s="38" r="D783">
        <f si="48" ref="D783:E783" t="shared">(1+D782)^(1/12)-1</f>
        <v/>
      </c>
      <c s="39" r="E783">
        <f si="48" t="shared"/>
        <v/>
      </c>
    </row>
    <row r="787" spans="1:13">
      <c s="14" r="A787" t="s">
        <v>181</v>
      </c>
      <c s="14" r="B787" t="s">
        <v>227</v>
      </c>
    </row>
    <row r="788" spans="1:13">
      <c s="14" r="A788" t="n">
        <v>0</v>
      </c>
      <c s="106" r="B788" t="n">
        <v>62409.99755859375</v>
      </c>
      <c s="21" r="C788" t="s"/>
      <c s="21" r="D788" t="s"/>
      <c s="21" r="E788" t="s"/>
    </row>
    <row r="789" spans="1:13">
      <c s="14" r="A789" t="n">
        <v>1</v>
      </c>
      <c s="40" r="B789">
        <f>B788*(1+$C$783)</f>
        <v/>
      </c>
      <c s="21" r="C789" t="s"/>
      <c s="21" r="D789" t="s"/>
      <c s="21" r="E789" t="s"/>
    </row>
    <row r="790" spans="1:13">
      <c s="14" r="A790" t="n">
        <v>2</v>
      </c>
      <c s="40" r="B790">
        <f si="49" ref="B790:B800" t="shared">B789*(1+$C$783)</f>
        <v/>
      </c>
      <c s="21" r="C790" t="s"/>
      <c s="21" r="D790" t="s"/>
      <c s="21" r="E790" t="s"/>
    </row>
    <row r="791" spans="1:13">
      <c s="14" r="A791" t="n">
        <v>3</v>
      </c>
      <c s="40" r="B791">
        <f si="49" t="shared"/>
        <v/>
      </c>
      <c s="21" r="C791" t="s"/>
      <c s="21" r="D791" t="s"/>
      <c s="21" r="E791" t="s"/>
    </row>
    <row r="792" spans="1:13">
      <c s="14" r="A792" t="n">
        <v>4</v>
      </c>
      <c s="40" r="B792">
        <f si="49" t="shared"/>
        <v/>
      </c>
      <c s="21" r="C792" t="s"/>
      <c s="21" r="D792" t="s"/>
      <c s="21" r="E792" t="s"/>
    </row>
    <row r="793" spans="1:13">
      <c s="14" r="A793" t="n">
        <v>5</v>
      </c>
      <c s="40" r="B793">
        <f si="49" t="shared"/>
        <v/>
      </c>
      <c s="21" r="C793" t="s"/>
      <c s="21" r="D793" t="s"/>
      <c s="21" r="E793" t="s"/>
    </row>
    <row r="794" spans="1:13">
      <c s="14" r="A794" t="n">
        <v>6</v>
      </c>
      <c s="40" r="B794">
        <f si="49" t="shared"/>
        <v/>
      </c>
      <c s="21" r="C794" t="s"/>
      <c s="21" r="D794" t="s"/>
      <c s="21" r="E794" t="s"/>
    </row>
    <row r="795" spans="1:13">
      <c s="14" r="A795" t="n">
        <v>7</v>
      </c>
      <c s="40" r="B795">
        <f si="49" t="shared"/>
        <v/>
      </c>
      <c s="21" r="C795" t="s"/>
      <c s="21" r="D795" t="s"/>
      <c s="21" r="E795" t="s"/>
    </row>
    <row r="796" spans="1:13">
      <c s="14" r="A796" t="n">
        <v>8</v>
      </c>
      <c s="40" r="B796">
        <f si="49" t="shared"/>
        <v/>
      </c>
      <c s="21" r="C796" t="s"/>
      <c s="21" r="D796" t="s"/>
      <c s="21" r="E796" t="s"/>
    </row>
    <row r="797" spans="1:13">
      <c s="14" r="A797" t="n">
        <v>9</v>
      </c>
      <c s="40" r="B797">
        <f si="49" t="shared"/>
        <v/>
      </c>
      <c s="21" r="C797" t="s"/>
      <c s="21" r="D797" t="s"/>
      <c s="21" r="E797" t="s"/>
    </row>
    <row r="798" spans="1:13">
      <c s="14" r="A798" t="n">
        <v>10</v>
      </c>
      <c s="40" r="B798">
        <f si="49" t="shared"/>
        <v/>
      </c>
      <c s="21" r="C798" t="s"/>
      <c s="21" r="D798" t="s"/>
      <c s="21" r="E798" t="s"/>
    </row>
    <row r="799" spans="1:13">
      <c s="14" r="A799" t="n">
        <v>11</v>
      </c>
      <c s="40" r="B799">
        <f si="49" t="shared"/>
        <v/>
      </c>
      <c s="21" r="C799" t="s"/>
      <c s="21" r="D799" t="s"/>
      <c s="21" r="E799" t="s"/>
    </row>
    <row r="800" spans="1:13">
      <c s="14" r="A800" t="n">
        <v>12</v>
      </c>
      <c s="40" r="B800">
        <f si="49" t="shared"/>
        <v/>
      </c>
      <c s="21" r="C800" t="s"/>
      <c s="21" r="D800" t="s"/>
      <c s="21" r="E800" t="s"/>
    </row>
    <row customHeight="1" r="803" ht="25.0" spans="1:13">
      <c s="17" r="B803" t="s">
        <v>171</v>
      </c>
    </row>
    <row r="805" spans="1:13">
      <c s="14" r="B805" t="s">
        <v>40</v>
      </c>
      <c s="197" r="C805" t="s"/>
      <c s="19" r="F805" t="s"/>
    </row>
    <row r="806" spans="1:13">
      <c s="14" r="B806" t="s">
        <v>41</v>
      </c>
      <c s="197" r="C806" t="n">
        <v>0.32</v>
      </c>
      <c s="19" r="D806" t="s">
        <v>106</v>
      </c>
    </row>
    <row r="808" spans="1:13">
      <c s="14" r="B808" t="s">
        <v>117</v>
      </c>
      <c s="14" r="C808" t="s">
        <v>273</v>
      </c>
      <c s="34" r="D808" t="s">
        <v>243</v>
      </c>
      <c s="41" r="E808" t="s">
        <v>113</v>
      </c>
      <c s="35" r="F808" t="s">
        <v>114</v>
      </c>
    </row>
    <row r="809" spans="1:13">
      <c s="14" r="B809" t="s">
        <v>324</v>
      </c>
      <c s="104" r="C809" t="s"/>
      <c s="36" r="D809" t="n">
        <v>1.8591</v>
      </c>
      <c s="20" r="E809" t="n">
        <v>22.1988</v>
      </c>
      <c s="37" r="F809" t="n">
        <v>2.6529</v>
      </c>
    </row>
    <row r="810" spans="1:13">
      <c s="14" r="B810" t="s">
        <v>194</v>
      </c>
      <c s="20" r="C810">
        <f>(1+C809)^(1/12)-1</f>
        <v/>
      </c>
      <c s="38" r="D810">
        <f si="50" ref="D810:F810" t="shared">(1+D809)^(1/12)-1</f>
        <v/>
      </c>
      <c s="42" r="E810">
        <f si="50" t="shared"/>
        <v/>
      </c>
      <c s="39" r="F810">
        <f si="50" t="shared"/>
        <v/>
      </c>
    </row>
    <row r="812" spans="1:13">
      <c s="14" r="A812" t="s">
        <v>181</v>
      </c>
      <c s="14" r="B812" t="s">
        <v>227</v>
      </c>
    </row>
    <row r="813" spans="1:13">
      <c s="14" r="A813" t="n">
        <v>0</v>
      </c>
      <c s="106" r="B813" t="n">
        <v>28989.999301433563</v>
      </c>
      <c s="21" r="C813" t="s"/>
      <c s="21" r="D813" t="s"/>
      <c s="21" r="E813" t="s"/>
    </row>
    <row r="814" spans="1:13">
      <c s="14" r="A814" t="n">
        <v>1</v>
      </c>
      <c s="40" r="B814">
        <f>B813*(1+$C$810)</f>
        <v/>
      </c>
      <c s="21" r="C814" t="s"/>
      <c s="21" r="D814" t="s"/>
      <c s="21" r="E814" t="s"/>
    </row>
    <row r="815" spans="1:13">
      <c s="14" r="A815" t="n">
        <v>2</v>
      </c>
      <c s="40" r="B815">
        <f si="51" ref="B815:B825" t="shared">B814*(1+$C$810)</f>
        <v/>
      </c>
      <c s="21" r="C815" t="s"/>
      <c s="21" r="D815" t="s"/>
      <c s="21" r="E815" t="s"/>
    </row>
    <row r="816" spans="1:13">
      <c s="14" r="A816" t="n">
        <v>3</v>
      </c>
      <c s="40" r="B816">
        <f si="51" t="shared"/>
        <v/>
      </c>
      <c s="21" r="C816" t="s"/>
      <c s="21" r="D816" t="s"/>
      <c s="21" r="E816" t="s"/>
    </row>
    <row r="817" spans="1:13">
      <c s="14" r="A817" t="n">
        <v>4</v>
      </c>
      <c s="40" r="B817">
        <f si="51" t="shared"/>
        <v/>
      </c>
      <c s="21" r="C817" t="s"/>
      <c s="21" r="D817" t="s"/>
      <c s="21" r="E817" t="s"/>
    </row>
    <row r="818" spans="1:13">
      <c s="14" r="A818" t="n">
        <v>5</v>
      </c>
      <c s="40" r="B818">
        <f si="51" t="shared"/>
        <v/>
      </c>
      <c s="21" r="C818" t="s"/>
      <c s="21" r="D818" t="s"/>
      <c s="21" r="E818" t="s"/>
    </row>
    <row r="819" spans="1:13">
      <c s="14" r="A819" t="n">
        <v>6</v>
      </c>
      <c s="40" r="B819">
        <f si="51" t="shared"/>
        <v/>
      </c>
      <c s="21" r="C819" t="s"/>
      <c s="21" r="D819" t="s"/>
      <c s="21" r="E819" t="s"/>
    </row>
    <row r="820" spans="1:13">
      <c s="14" r="A820" t="n">
        <v>7</v>
      </c>
      <c s="40" r="B820">
        <f si="51" t="shared"/>
        <v/>
      </c>
      <c s="21" r="C820" t="s"/>
      <c s="21" r="D820" t="s"/>
      <c s="21" r="E820" t="s"/>
    </row>
    <row r="821" spans="1:13">
      <c s="14" r="A821" t="n">
        <v>8</v>
      </c>
      <c s="40" r="B821">
        <f si="51" t="shared"/>
        <v/>
      </c>
      <c s="21" r="C821" t="s"/>
      <c s="21" r="D821" t="s"/>
      <c s="21" r="E821" t="s"/>
    </row>
    <row r="822" spans="1:13">
      <c s="14" r="A822" t="n">
        <v>9</v>
      </c>
      <c s="40" r="B822">
        <f si="51" t="shared"/>
        <v/>
      </c>
      <c s="21" r="C822" t="s"/>
      <c s="21" r="D822" t="s"/>
      <c s="21" r="E822" t="s"/>
    </row>
    <row r="823" spans="1:13">
      <c s="14" r="A823" t="n">
        <v>10</v>
      </c>
      <c s="40" r="B823">
        <f si="51" t="shared"/>
        <v/>
      </c>
      <c s="21" r="C823" t="s"/>
      <c s="21" r="D823" t="s"/>
      <c s="21" r="E823" t="s"/>
    </row>
    <row r="824" spans="1:13">
      <c s="14" r="A824" t="n">
        <v>11</v>
      </c>
      <c s="40" r="B824">
        <f si="51" t="shared"/>
        <v/>
      </c>
      <c s="21" r="C824" t="s"/>
      <c s="21" r="D824" t="s"/>
      <c s="21" r="E824" t="s"/>
    </row>
    <row r="825" spans="1:13">
      <c s="14" r="A825" t="n">
        <v>12</v>
      </c>
      <c s="40" r="B825">
        <f si="51" t="shared"/>
        <v/>
      </c>
      <c s="21" r="C825" t="s"/>
      <c s="21" r="D825" t="s"/>
      <c s="21" r="E825" t="s"/>
    </row>
    <row r="826" spans="1:13">
      <c s="21" r="B826" t="s"/>
      <c s="21" r="C826" t="s"/>
      <c s="21" r="D826" t="s"/>
      <c s="21" r="E826" t="s"/>
    </row>
    <row r="827" spans="1:13">
      <c s="21" r="B827" t="s"/>
      <c s="21" r="C827" t="s"/>
      <c s="21" r="D827" t="s"/>
      <c s="21" r="E827" t="s"/>
    </row>
    <row r="828" spans="1:13">
      <c s="21" r="B828" t="s"/>
      <c s="21" r="C828" t="s"/>
      <c s="21" r="D828" t="s"/>
      <c s="21" r="E828" t="s"/>
    </row>
    <row customFormat="1" ht="29.0" customHeight="1" s="143" r="833" spans="1:13">
      <c s="146" r="A833" t="s"/>
      <c s="144" r="B833" t="s">
        <v>281</v>
      </c>
      <c s="145" r="C833" t="s"/>
      <c s="145" r="D833" t="s"/>
      <c s="146" r="E833" t="s"/>
      <c s="146" r="F833" t="s"/>
    </row>
    <row customHeight="1" r="834" ht="20.0" spans="1:13">
      <c s="16" r="B834" t="s"/>
      <c s="16" r="C834" t="s"/>
      <c s="16" r="D834" t="s"/>
    </row>
    <row customHeight="1" r="835" ht="20.0" spans="1:13">
      <c s="16" r="D835" t="s"/>
    </row>
    <row r="836" spans="1:13">
      <c s="14" r="B836" t="s">
        <v>6</v>
      </c>
      <c s="111" r="C836" t="n">
        <v>0.1662</v>
      </c>
      <c s="19" r="D836" t="s">
        <v>201</v>
      </c>
    </row>
    <row r="837" spans="1:13">
      <c s="14" r="B837" t="s">
        <v>5</v>
      </c>
      <c s="111" r="C837" t="n">
        <v>0.8191</v>
      </c>
      <c s="19" r="D837" t="s"/>
    </row>
    <row customHeight="1" r="838" ht="20.0" spans="1:13">
      <c s="16" r="D838" t="s"/>
    </row>
    <row customHeight="1" r="839" ht="20.0" spans="1:13">
      <c s="16" r="B839" t="s"/>
      <c s="16" r="C839" t="s"/>
      <c s="16" r="D839" t="s"/>
    </row>
    <row customHeight="1" r="840" ht="20.0" spans="1:13">
      <c s="16" r="B840" t="s"/>
      <c s="16" r="C840" t="s"/>
      <c s="16" r="D840" t="s"/>
    </row>
    <row customHeight="1" r="841" ht="25.0" spans="1:13">
      <c s="17" r="B841" t="s">
        <v>73</v>
      </c>
    </row>
    <row customHeight="1" r="843" ht="14.0" spans="1:13">
      <c s="18" r="B843" t="s">
        <v>61</v>
      </c>
    </row>
    <row r="844" spans="1:13">
      <c s="14" r="B844" t="s">
        <v>40</v>
      </c>
      <c s="197" r="C844" t="s"/>
      <c s="19" r="F844" t="s"/>
    </row>
    <row r="845" spans="1:13">
      <c s="14" r="B845" t="s">
        <v>41</v>
      </c>
      <c s="197" r="C845" t="n">
        <v>0.38</v>
      </c>
      <c s="19" r="D845" t="s">
        <v>106</v>
      </c>
    </row>
    <row customHeight="1" r="847" ht="14.0" spans="1:13">
      <c s="18" r="B847" t="s">
        <v>117</v>
      </c>
      <c s="14" r="C847" t="s">
        <v>273</v>
      </c>
      <c s="34" r="D847" t="s">
        <v>242</v>
      </c>
      <c s="35" r="E847" t="s">
        <v>114</v>
      </c>
    </row>
    <row r="848" spans="1:13">
      <c s="14" r="B848" t="s">
        <v>23</v>
      </c>
      <c s="104" r="C848" t="s"/>
      <c s="36" r="D848" t="n">
        <v>0.3173</v>
      </c>
      <c s="37" r="E848" t="n">
        <v>0.3894</v>
      </c>
    </row>
    <row r="849" spans="1:13">
      <c s="14" r="B849" t="s">
        <v>194</v>
      </c>
      <c s="20" r="C849">
        <f>(1+C848)^(1/12)-1</f>
        <v/>
      </c>
      <c s="38" r="D849">
        <f si="52" ref="D849:E849" t="shared">(1+D848)^(1/12)-1</f>
        <v/>
      </c>
      <c s="39" r="E849">
        <f si="52" t="shared"/>
        <v/>
      </c>
    </row>
    <row r="853" spans="1:13">
      <c s="14" r="A853" t="s">
        <v>181</v>
      </c>
      <c s="14" r="B853" t="s">
        <v>227</v>
      </c>
    </row>
    <row r="854" spans="1:13">
      <c s="14" r="A854" t="n">
        <v>0</v>
      </c>
      <c s="106" r="B854" t="n">
        <v>458779.9874019623</v>
      </c>
      <c s="21" r="C854" t="s"/>
      <c s="21" r="D854" t="s"/>
      <c s="21" r="E854" t="s"/>
    </row>
    <row r="855" spans="1:13">
      <c s="14" r="A855" t="n">
        <v>1</v>
      </c>
      <c s="40" r="B855">
        <f>B854*(1+$C$849)</f>
        <v/>
      </c>
      <c s="21" r="C855" t="s"/>
      <c s="21" r="D855" t="s"/>
      <c s="21" r="E855" t="s"/>
    </row>
    <row r="856" spans="1:13">
      <c s="14" r="A856" t="n">
        <v>2</v>
      </c>
      <c s="40" r="B856">
        <f si="53" ref="B856:B866" t="shared">B855*(1+$C$849)</f>
        <v/>
      </c>
      <c s="21" r="C856" t="s"/>
      <c s="21" r="D856" t="s"/>
      <c s="21" r="E856" t="s"/>
    </row>
    <row r="857" spans="1:13">
      <c s="14" r="A857" t="n">
        <v>3</v>
      </c>
      <c s="40" r="B857">
        <f si="53" t="shared"/>
        <v/>
      </c>
      <c s="21" r="C857" t="s"/>
      <c s="21" r="D857" t="s"/>
      <c s="21" r="E857" t="s"/>
    </row>
    <row r="858" spans="1:13">
      <c s="14" r="A858" t="n">
        <v>4</v>
      </c>
      <c s="40" r="B858">
        <f si="53" t="shared"/>
        <v/>
      </c>
      <c s="21" r="C858" t="s"/>
      <c s="21" r="D858" t="s"/>
      <c s="21" r="E858" t="s"/>
    </row>
    <row r="859" spans="1:13">
      <c s="14" r="A859" t="n">
        <v>5</v>
      </c>
      <c s="40" r="B859">
        <f si="53" t="shared"/>
        <v/>
      </c>
      <c s="21" r="C859" t="s"/>
      <c s="21" r="D859" t="s"/>
      <c s="21" r="E859" t="s"/>
    </row>
    <row r="860" spans="1:13">
      <c s="14" r="A860" t="n">
        <v>6</v>
      </c>
      <c s="40" r="B860">
        <f si="53" t="shared"/>
        <v/>
      </c>
      <c s="21" r="C860" t="s"/>
      <c s="21" r="D860" t="s"/>
      <c s="21" r="E860" t="s"/>
    </row>
    <row r="861" spans="1:13">
      <c s="14" r="A861" t="n">
        <v>7</v>
      </c>
      <c s="40" r="B861">
        <f si="53" t="shared"/>
        <v/>
      </c>
      <c s="21" r="C861" t="s"/>
      <c s="21" r="D861" t="s"/>
      <c s="21" r="E861" t="s"/>
    </row>
    <row r="862" spans="1:13">
      <c s="14" r="A862" t="n">
        <v>8</v>
      </c>
      <c s="40" r="B862">
        <f si="53" t="shared"/>
        <v/>
      </c>
      <c s="21" r="C862" t="s"/>
      <c s="21" r="D862" t="s"/>
      <c s="21" r="E862" t="s"/>
    </row>
    <row r="863" spans="1:13">
      <c s="14" r="A863" t="n">
        <v>9</v>
      </c>
      <c s="40" r="B863">
        <f si="53" t="shared"/>
        <v/>
      </c>
      <c s="21" r="C863" t="s"/>
      <c s="21" r="D863" t="s"/>
      <c s="21" r="E863" t="s"/>
    </row>
    <row r="864" spans="1:13">
      <c s="14" r="A864" t="n">
        <v>10</v>
      </c>
      <c s="40" r="B864">
        <f si="53" t="shared"/>
        <v/>
      </c>
      <c s="21" r="C864" t="s"/>
      <c s="21" r="D864" t="s"/>
      <c s="21" r="E864" t="s"/>
    </row>
    <row r="865" spans="1:13">
      <c s="14" r="A865" t="n">
        <v>11</v>
      </c>
      <c s="40" r="B865">
        <f si="53" t="shared"/>
        <v/>
      </c>
      <c s="21" r="C865" t="s"/>
      <c s="21" r="D865" t="s"/>
      <c s="21" r="E865" t="s"/>
    </row>
    <row r="866" spans="1:13">
      <c s="14" r="A866" t="n">
        <v>12</v>
      </c>
      <c s="40" r="B866">
        <f si="53" t="shared"/>
        <v/>
      </c>
      <c s="21" r="C866" t="s"/>
      <c s="21" r="D866" t="s"/>
      <c s="21" r="E866" t="s"/>
    </row>
    <row customHeight="1" r="869" ht="25.0" spans="1:13">
      <c s="17" r="B869" t="s">
        <v>171</v>
      </c>
    </row>
    <row r="871" spans="1:13">
      <c s="14" r="B871" t="s">
        <v>40</v>
      </c>
      <c s="197" r="C871" t="s"/>
      <c s="19" r="F871" t="s"/>
    </row>
    <row r="872" spans="1:13">
      <c s="14" r="B872" t="s">
        <v>41</v>
      </c>
      <c s="197" r="C872" t="n">
        <v>0.38</v>
      </c>
      <c s="19" r="D872" t="s">
        <v>106</v>
      </c>
    </row>
    <row r="874" spans="1:13">
      <c s="14" r="B874" t="s">
        <v>117</v>
      </c>
      <c s="14" r="C874" t="s">
        <v>273</v>
      </c>
      <c s="34" r="D874" t="s">
        <v>243</v>
      </c>
      <c s="41" r="E874" t="s">
        <v>113</v>
      </c>
      <c s="35" r="F874" t="s">
        <v>114</v>
      </c>
    </row>
    <row r="875" spans="1:13">
      <c s="14" r="B875" t="s">
        <v>324</v>
      </c>
      <c s="104" r="C875" t="s"/>
      <c s="36" r="D875" t="n">
        <v>1.8188</v>
      </c>
      <c s="20" r="E875" t="n">
        <v>6.125</v>
      </c>
      <c s="37" r="F875" t="n">
        <v>1.429</v>
      </c>
    </row>
    <row r="876" spans="1:13">
      <c s="14" r="B876" t="s">
        <v>194</v>
      </c>
      <c s="20" r="C876">
        <f>(1+C875)^(1/12)-1</f>
        <v/>
      </c>
      <c s="38" r="D876">
        <f si="54" ref="D876:F876" t="shared">(1+D875)^(1/12)-1</f>
        <v/>
      </c>
      <c s="42" r="E876">
        <f si="54" t="shared"/>
        <v/>
      </c>
      <c s="39" r="F876">
        <f si="54" t="shared"/>
        <v/>
      </c>
    </row>
    <row r="878" spans="1:13">
      <c s="14" r="A878" t="s">
        <v>181</v>
      </c>
      <c s="14" r="B878" t="s">
        <v>227</v>
      </c>
    </row>
    <row r="879" spans="1:13">
      <c s="14" r="A879" t="n">
        <v>0</v>
      </c>
      <c s="106" r="B879" t="n">
        <v>62370.000772476196</v>
      </c>
      <c s="21" r="C879" t="s"/>
      <c s="21" r="D879" t="s"/>
      <c s="21" r="E879" t="s"/>
    </row>
    <row r="880" spans="1:13">
      <c s="14" r="A880" t="n">
        <v>1</v>
      </c>
      <c s="40" r="B880">
        <f>B879*(1+$C$876)</f>
        <v/>
      </c>
      <c s="21" r="C880" t="s"/>
      <c s="21" r="D880" t="s"/>
      <c s="21" r="E880" t="s"/>
    </row>
    <row r="881" spans="1:13">
      <c s="14" r="A881" t="n">
        <v>2</v>
      </c>
      <c s="40" r="B881">
        <f si="55" ref="B881:B891" t="shared">B880*(1+$C$876)</f>
        <v/>
      </c>
      <c s="21" r="C881" t="s"/>
      <c s="21" r="D881" t="s"/>
      <c s="21" r="E881" t="s"/>
    </row>
    <row r="882" spans="1:13">
      <c s="14" r="A882" t="n">
        <v>3</v>
      </c>
      <c s="40" r="B882">
        <f si="55" t="shared"/>
        <v/>
      </c>
      <c s="21" r="C882" t="s"/>
      <c s="21" r="D882" t="s"/>
      <c s="21" r="E882" t="s"/>
    </row>
    <row r="883" spans="1:13">
      <c s="14" r="A883" t="n">
        <v>4</v>
      </c>
      <c s="40" r="B883">
        <f si="55" t="shared"/>
        <v/>
      </c>
      <c s="21" r="C883" t="s"/>
      <c s="21" r="D883" t="s"/>
      <c s="21" r="E883" t="s"/>
    </row>
    <row r="884" spans="1:13">
      <c s="14" r="A884" t="n">
        <v>5</v>
      </c>
      <c s="40" r="B884">
        <f si="55" t="shared"/>
        <v/>
      </c>
      <c s="21" r="C884" t="s"/>
      <c s="21" r="D884" t="s"/>
      <c s="21" r="E884" t="s"/>
    </row>
    <row r="885" spans="1:13">
      <c s="14" r="A885" t="n">
        <v>6</v>
      </c>
      <c s="40" r="B885">
        <f si="55" t="shared"/>
        <v/>
      </c>
      <c s="21" r="C885" t="s"/>
      <c s="21" r="D885" t="s"/>
      <c s="21" r="E885" t="s"/>
    </row>
    <row r="886" spans="1:13">
      <c s="14" r="A886" t="n">
        <v>7</v>
      </c>
      <c s="40" r="B886">
        <f si="55" t="shared"/>
        <v/>
      </c>
      <c s="21" r="C886" t="s"/>
      <c s="21" r="D886" t="s"/>
      <c s="21" r="E886" t="s"/>
    </row>
    <row r="887" spans="1:13">
      <c s="14" r="A887" t="n">
        <v>8</v>
      </c>
      <c s="40" r="B887">
        <f si="55" t="shared"/>
        <v/>
      </c>
      <c s="21" r="C887" t="s"/>
      <c s="21" r="D887" t="s"/>
      <c s="21" r="E887" t="s"/>
    </row>
    <row r="888" spans="1:13">
      <c s="14" r="A888" t="n">
        <v>9</v>
      </c>
      <c s="40" r="B888">
        <f si="55" t="shared"/>
        <v/>
      </c>
      <c s="21" r="C888" t="s"/>
      <c s="21" r="D888" t="s"/>
      <c s="21" r="E888" t="s"/>
    </row>
    <row r="889" spans="1:13">
      <c s="14" r="A889" t="n">
        <v>10</v>
      </c>
      <c s="40" r="B889">
        <f si="55" t="shared"/>
        <v/>
      </c>
      <c s="21" r="C889" t="s"/>
      <c s="21" r="D889" t="s"/>
      <c s="21" r="E889" t="s"/>
    </row>
    <row r="890" spans="1:13">
      <c s="14" r="A890" t="n">
        <v>11</v>
      </c>
      <c s="40" r="B890">
        <f si="55" t="shared"/>
        <v/>
      </c>
      <c s="21" r="C890" t="s"/>
      <c s="21" r="D890" t="s"/>
      <c s="21" r="E890" t="s"/>
    </row>
    <row r="891" spans="1:13">
      <c s="14" r="A891" t="n">
        <v>12</v>
      </c>
      <c s="40" r="B891">
        <f si="55" t="shared"/>
        <v/>
      </c>
      <c s="21" r="C891" t="s"/>
      <c s="21" r="D891" t="s"/>
      <c s="21" r="E891" t="s"/>
    </row>
    <row r="892" spans="1:13">
      <c s="21" r="B892" t="s"/>
      <c s="21" r="C892" t="s"/>
      <c s="21" r="D892" t="s"/>
      <c s="21" r="E892" t="s"/>
    </row>
    <row r="893" spans="1:13">
      <c s="21" r="B893" t="s"/>
      <c s="21" r="C893" t="s"/>
      <c s="21" r="D893" t="s"/>
      <c s="21" r="E893" t="s"/>
    </row>
    <row customFormat="1" ht="29.0" customHeight="1" s="143" r="899" spans="1:13">
      <c s="146" r="A899" t="s"/>
      <c s="144" r="B899" t="s">
        <v>304</v>
      </c>
      <c s="145" r="C899" t="s"/>
      <c s="145" r="D899" t="s"/>
      <c s="146" r="E899" t="s"/>
      <c s="146" r="F899" t="s"/>
    </row>
    <row customHeight="1" r="900" ht="20.0" spans="1:13">
      <c s="16" r="B900" t="s"/>
      <c s="16" r="C900" t="s"/>
      <c s="16" r="D900" t="s"/>
    </row>
    <row customHeight="1" r="901" ht="20.0" spans="1:13">
      <c s="16" r="D901" t="s"/>
    </row>
    <row r="902" spans="1:13">
      <c s="14" r="B902" t="s">
        <v>6</v>
      </c>
      <c s="111" r="C902" t="s"/>
      <c s="19" r="D902" t="s"/>
    </row>
    <row r="903" spans="1:13">
      <c s="14" r="B903" t="s">
        <v>5</v>
      </c>
      <c s="111" r="C903" t="n">
        <v>0.9918</v>
      </c>
      <c s="19" r="D903" t="s"/>
    </row>
    <row customHeight="1" r="904" ht="20.0" spans="1:13">
      <c s="16" r="D904" t="s"/>
    </row>
    <row customHeight="1" r="905" ht="20.0" spans="1:13">
      <c s="16" r="B905" t="s"/>
      <c s="16" r="C905" t="s"/>
      <c s="16" r="D905" t="s"/>
    </row>
    <row customHeight="1" r="906" ht="20.0" spans="1:13">
      <c s="16" r="B906" t="s"/>
      <c s="16" r="C906" t="s"/>
      <c s="16" r="D906" t="s"/>
    </row>
    <row customHeight="1" r="907" ht="25.0" spans="1:13">
      <c s="17" r="B907" t="s">
        <v>73</v>
      </c>
    </row>
    <row customHeight="1" r="909" ht="14.0" spans="1:13">
      <c s="18" r="B909" t="s">
        <v>61</v>
      </c>
    </row>
    <row r="910" spans="1:13">
      <c s="14" r="B910" t="s">
        <v>40</v>
      </c>
      <c s="197" r="C910" t="s"/>
      <c s="19" r="F910" t="s"/>
    </row>
    <row r="911" spans="1:13">
      <c s="14" r="B911" t="s">
        <v>41</v>
      </c>
      <c s="197" r="C911" t="n">
        <v>0.46</v>
      </c>
      <c s="19" r="D911" t="s">
        <v>106</v>
      </c>
    </row>
    <row customHeight="1" r="913" ht="14.0" spans="1:13">
      <c s="18" r="B913" t="s">
        <v>117</v>
      </c>
      <c s="14" r="C913" t="s">
        <v>273</v>
      </c>
      <c s="34" r="D913" t="s">
        <v>242</v>
      </c>
      <c s="35" r="E913" t="s">
        <v>114</v>
      </c>
    </row>
    <row r="914" spans="1:13">
      <c s="14" r="B914" t="s">
        <v>23</v>
      </c>
      <c s="104" r="C914" t="s"/>
      <c s="36" r="D914" t="n">
        <v>0.0726</v>
      </c>
      <c s="37" r="E914" t="n">
        <v>0.3201</v>
      </c>
    </row>
    <row r="915" spans="1:13">
      <c s="14" r="B915" t="s">
        <v>194</v>
      </c>
      <c s="20" r="C915">
        <f>(1+C914)^(1/12)-1</f>
        <v/>
      </c>
      <c s="38" r="D915">
        <f si="56" ref="D915:E915" t="shared">(1+D914)^(1/12)-1</f>
        <v/>
      </c>
      <c s="39" r="E915">
        <f si="56" t="shared"/>
        <v/>
      </c>
    </row>
    <row r="919" spans="1:13">
      <c s="14" r="A919" t="s">
        <v>181</v>
      </c>
      <c s="14" r="B919" t="s">
        <v>227</v>
      </c>
    </row>
    <row r="920" spans="1:13">
      <c s="14" r="A920" t="n">
        <v>0</v>
      </c>
      <c s="106" r="B920" t="n">
        <v>1447259.9420928955</v>
      </c>
      <c s="21" r="C920" t="s"/>
      <c s="21" r="D920" t="s"/>
      <c s="21" r="E920" t="s"/>
    </row>
    <row r="921" spans="1:13">
      <c s="14" r="A921" t="n">
        <v>1</v>
      </c>
      <c s="40" r="B921">
        <f>B920*(1+$C$915)</f>
        <v/>
      </c>
      <c s="21" r="C921" t="s"/>
      <c s="21" r="D921" t="s"/>
      <c s="21" r="E921" t="s"/>
    </row>
    <row r="922" spans="1:13">
      <c s="14" r="A922" t="n">
        <v>2</v>
      </c>
      <c s="40" r="B922">
        <f si="57" ref="B922:B932" t="shared">B921*(1+$C$915)</f>
        <v/>
      </c>
      <c s="21" r="C922" t="s"/>
      <c s="21" r="D922" t="s"/>
      <c s="21" r="E922" t="s"/>
    </row>
    <row r="923" spans="1:13">
      <c s="14" r="A923" t="n">
        <v>3</v>
      </c>
      <c s="40" r="B923">
        <f si="57" t="shared"/>
        <v/>
      </c>
      <c s="21" r="C923" t="s"/>
      <c s="21" r="D923" t="s"/>
      <c s="21" r="E923" t="s"/>
    </row>
    <row r="924" spans="1:13">
      <c s="14" r="A924" t="n">
        <v>4</v>
      </c>
      <c s="40" r="B924">
        <f si="57" t="shared"/>
        <v/>
      </c>
      <c s="21" r="C924" t="s"/>
      <c s="21" r="D924" t="s"/>
      <c s="21" r="E924" t="s"/>
    </row>
    <row r="925" spans="1:13">
      <c s="14" r="A925" t="n">
        <v>5</v>
      </c>
      <c s="40" r="B925">
        <f si="57" t="shared"/>
        <v/>
      </c>
      <c s="21" r="C925" t="s"/>
      <c s="21" r="D925" t="s"/>
      <c s="21" r="E925" t="s"/>
    </row>
    <row r="926" spans="1:13">
      <c s="14" r="A926" t="n">
        <v>6</v>
      </c>
      <c s="40" r="B926">
        <f si="57" t="shared"/>
        <v/>
      </c>
      <c s="21" r="C926" t="s"/>
      <c s="21" r="D926" t="s"/>
      <c s="21" r="E926" t="s"/>
    </row>
    <row r="927" spans="1:13">
      <c s="14" r="A927" t="n">
        <v>7</v>
      </c>
      <c s="40" r="B927">
        <f si="57" t="shared"/>
        <v/>
      </c>
      <c s="21" r="C927" t="s"/>
      <c s="21" r="D927" t="s"/>
      <c s="21" r="E927" t="s"/>
    </row>
    <row r="928" spans="1:13">
      <c s="14" r="A928" t="n">
        <v>8</v>
      </c>
      <c s="40" r="B928">
        <f si="57" t="shared"/>
        <v/>
      </c>
      <c s="21" r="C928" t="s"/>
      <c s="21" r="D928" t="s"/>
      <c s="21" r="E928" t="s"/>
    </row>
    <row r="929" spans="1:13">
      <c s="14" r="A929" t="n">
        <v>9</v>
      </c>
      <c s="40" r="B929">
        <f si="57" t="shared"/>
        <v/>
      </c>
      <c s="21" r="C929" t="s"/>
      <c s="21" r="D929" t="s"/>
      <c s="21" r="E929" t="s"/>
    </row>
    <row r="930" spans="1:13">
      <c s="14" r="A930" t="n">
        <v>10</v>
      </c>
      <c s="40" r="B930">
        <f si="57" t="shared"/>
        <v/>
      </c>
      <c s="21" r="C930" t="s"/>
      <c s="21" r="D930" t="s"/>
      <c s="21" r="E930" t="s"/>
    </row>
    <row r="931" spans="1:13">
      <c s="14" r="A931" t="n">
        <v>11</v>
      </c>
      <c s="40" r="B931">
        <f si="57" t="shared"/>
        <v/>
      </c>
      <c s="21" r="C931" t="s"/>
      <c s="21" r="D931" t="s"/>
      <c s="21" r="E931" t="s"/>
    </row>
    <row r="932" spans="1:13">
      <c s="14" r="A932" t="n">
        <v>12</v>
      </c>
      <c s="40" r="B932">
        <f si="57" t="shared"/>
        <v/>
      </c>
      <c s="21" r="C932" t="s"/>
      <c s="21" r="D932" t="s"/>
      <c s="21" r="E932" t="s"/>
    </row>
    <row customHeight="1" r="935" ht="25.0" spans="1:13">
      <c s="17" r="B935" t="s">
        <v>171</v>
      </c>
    </row>
    <row r="937" spans="1:13">
      <c s="14" r="B937" t="s">
        <v>40</v>
      </c>
      <c s="197" r="C937" t="s"/>
      <c s="19" r="F937" t="s"/>
    </row>
    <row r="938" spans="1:13">
      <c s="14" r="B938" t="s">
        <v>41</v>
      </c>
      <c s="197" r="C938" t="n">
        <v>0.46</v>
      </c>
      <c s="19" r="D938" t="s">
        <v>106</v>
      </c>
    </row>
    <row r="940" spans="1:13">
      <c s="14" r="B940" t="s">
        <v>117</v>
      </c>
      <c s="14" r="C940" t="s">
        <v>273</v>
      </c>
      <c s="34" r="D940" t="s">
        <v>243</v>
      </c>
      <c s="41" r="E940" t="s">
        <v>113</v>
      </c>
      <c s="35" r="F940" t="s">
        <v>114</v>
      </c>
    </row>
    <row r="941" spans="1:13">
      <c s="14" r="B941" t="s">
        <v>324</v>
      </c>
      <c s="104" r="C941" t="s"/>
      <c s="36" r="D941" t="n">
        <v>1.0241</v>
      </c>
      <c s="20" r="E941" t="n">
        <v>1.3344</v>
      </c>
      <c s="37" r="F941" t="n">
        <v>0.2885</v>
      </c>
    </row>
    <row r="942" spans="1:13">
      <c s="14" r="B942" t="s">
        <v>194</v>
      </c>
      <c s="20" r="C942">
        <f>(1+C941)^(1/12)-1</f>
        <v/>
      </c>
      <c s="38" r="D942">
        <f si="58" ref="D942:F942" t="shared">(1+D941)^(1/12)-1</f>
        <v/>
      </c>
      <c s="42" r="E942">
        <f si="58" t="shared"/>
        <v/>
      </c>
      <c s="39" r="F942">
        <f si="58" t="shared"/>
        <v/>
      </c>
    </row>
    <row r="944" spans="1:13">
      <c s="14" r="A944" t="s">
        <v>181</v>
      </c>
      <c s="14" r="B944" t="s">
        <v>227</v>
      </c>
    </row>
    <row r="945" spans="1:13">
      <c s="14" r="A945" t="n">
        <v>0</v>
      </c>
      <c s="106" r="B945" t="n">
        <v>773849.9863052368</v>
      </c>
      <c s="21" r="C945" t="s"/>
      <c s="21" r="D945" t="s"/>
      <c s="21" r="E945" t="s"/>
    </row>
    <row r="946" spans="1:13">
      <c s="14" r="A946" t="n">
        <v>1</v>
      </c>
      <c s="40" r="B946">
        <f>B945*(1+$C$942)</f>
        <v/>
      </c>
      <c s="21" r="C946" t="s"/>
      <c s="21" r="D946" t="s"/>
      <c s="21" r="E946" t="s"/>
    </row>
    <row r="947" spans="1:13">
      <c s="14" r="A947" t="n">
        <v>2</v>
      </c>
      <c s="40" r="B947">
        <f si="59" ref="B947:B957" t="shared">B946*(1+$C$942)</f>
        <v/>
      </c>
      <c s="21" r="C947" t="s"/>
      <c s="21" r="D947" t="s"/>
      <c s="21" r="E947" t="s"/>
    </row>
    <row r="948" spans="1:13">
      <c s="14" r="A948" t="n">
        <v>3</v>
      </c>
      <c s="40" r="B948">
        <f si="59" t="shared"/>
        <v/>
      </c>
      <c s="21" r="C948" t="s"/>
      <c s="21" r="D948" t="s"/>
      <c s="21" r="E948" t="s"/>
    </row>
    <row r="949" spans="1:13">
      <c s="14" r="A949" t="n">
        <v>4</v>
      </c>
      <c s="40" r="B949">
        <f si="59" t="shared"/>
        <v/>
      </c>
      <c s="21" r="C949" t="s"/>
      <c s="21" r="D949" t="s"/>
      <c s="21" r="E949" t="s"/>
    </row>
    <row r="950" spans="1:13">
      <c s="14" r="A950" t="n">
        <v>5</v>
      </c>
      <c s="40" r="B950">
        <f si="59" t="shared"/>
        <v/>
      </c>
      <c s="21" r="C950" t="s"/>
      <c s="21" r="D950" t="s"/>
      <c s="21" r="E950" t="s"/>
    </row>
    <row r="951" spans="1:13">
      <c s="14" r="A951" t="n">
        <v>6</v>
      </c>
      <c s="40" r="B951">
        <f si="59" t="shared"/>
        <v/>
      </c>
      <c s="21" r="C951" t="s"/>
      <c s="21" r="D951" t="s"/>
      <c s="21" r="E951" t="s"/>
    </row>
    <row r="952" spans="1:13">
      <c s="14" r="A952" t="n">
        <v>7</v>
      </c>
      <c s="40" r="B952">
        <f si="59" t="shared"/>
        <v/>
      </c>
      <c s="21" r="C952" t="s"/>
      <c s="21" r="D952" t="s"/>
      <c s="21" r="E952" t="s"/>
    </row>
    <row r="953" spans="1:13">
      <c s="14" r="A953" t="n">
        <v>8</v>
      </c>
      <c s="40" r="B953">
        <f si="59" t="shared"/>
        <v/>
      </c>
      <c s="21" r="C953" t="s"/>
      <c s="21" r="D953" t="s"/>
      <c s="21" r="E953" t="s"/>
    </row>
    <row r="954" spans="1:13">
      <c s="14" r="A954" t="n">
        <v>9</v>
      </c>
      <c s="40" r="B954">
        <f si="59" t="shared"/>
        <v/>
      </c>
      <c s="21" r="C954" t="s"/>
      <c s="21" r="D954" t="s"/>
      <c s="21" r="E954" t="s"/>
    </row>
    <row r="955" spans="1:13">
      <c s="14" r="A955" t="n">
        <v>10</v>
      </c>
      <c s="40" r="B955">
        <f si="59" t="shared"/>
        <v/>
      </c>
      <c s="21" r="C955" t="s"/>
      <c s="21" r="D955" t="s"/>
      <c s="21" r="E955" t="s"/>
    </row>
    <row r="956" spans="1:13">
      <c s="14" r="A956" t="n">
        <v>11</v>
      </c>
      <c s="40" r="B956">
        <f si="59" t="shared"/>
        <v/>
      </c>
      <c s="21" r="C956" t="s"/>
      <c s="21" r="D956" t="s"/>
      <c s="21" r="E956" t="s"/>
    </row>
    <row r="957" spans="1:13">
      <c s="14" r="A957" t="n">
        <v>12</v>
      </c>
      <c s="40" r="B957">
        <f si="59" t="shared"/>
        <v/>
      </c>
      <c s="21" r="C957" t="s"/>
      <c s="21" r="D957" t="s"/>
      <c s="21" r="E957" t="s"/>
    </row>
    <row r="958" spans="1:13">
      <c s="21" r="B958" t="s"/>
      <c s="21" r="C958" t="s"/>
      <c s="21" r="D958" t="s"/>
      <c s="21" r="E958" t="s"/>
    </row>
    <row r="959" spans="1:13">
      <c s="21" r="B959" t="s"/>
      <c s="21" r="C959" t="s"/>
      <c s="21" r="D959" t="s"/>
      <c s="21" r="E959" t="s"/>
    </row>
  </sheetData>
  <pageMargins right="0.75" footer="0.5" top="1" bottom="1" header="0.5" left="0.75"/>
  <pageSetup orientation="portrait"/>
</worksheet>
</file>

<file path=xl/worksheets/sheet12.xml><?xml version="1.0" encoding="utf-8"?>
<worksheet xmlns="http://schemas.openxmlformats.org/spreadsheetml/2006/main" xmlns:r="http://schemas.openxmlformats.org/officeDocument/2006/relationships">
  <sheetPr>
    <outlinePr summaryRight="1" summaryBelow="1"/>
  </sheetPr>
  <dimension ref="A1:M260"/>
  <sheetViews>
    <sheetView workbookViewId="0">
      <selection sqref="A1" activeCell="A1"/>
    </sheetView>
  </sheetViews>
  <sheetFormatPr defaultRowHeight="15" baseColWidth="10"/>
  <cols>
    <col width="10.83203125" style="14" min="1" customWidth="1" max="1"/>
    <col bestFit="1" width="40.33203125" style="14" customWidth="1" min="2" max="2"/>
    <col bestFit="1" width="37.6640625" style="14" customWidth="1" min="3" max="3"/>
    <col bestFit="1" width="38.1640625" style="14" customWidth="1" min="4" max="4"/>
    <col bestFit="1" width="35.1640625" style="14" customWidth="1" min="5" max="5"/>
    <col bestFit="1" width="35.1640625" style="14" customWidth="1" min="6" max="6"/>
  </cols>
  <sheetData>
    <row customFormat="1" ht="29.0" customHeight="1" s="146" r="5" spans="1:13">
      <c s="144" r="B5" t="s">
        <v>72</v>
      </c>
      <c s="145" r="C5" t="s"/>
      <c s="145" r="D5" t="s"/>
    </row>
    <row customHeight="1" r="6" ht="20.0" spans="1:13">
      <c s="10" r="A6" t="s"/>
      <c s="49" r="B6" t="s"/>
      <c s="49" r="C6" t="s"/>
      <c s="16" r="D6" t="s"/>
    </row>
    <row customHeight="1" r="7" ht="20.0" spans="1:13">
      <c s="10" r="A7" t="s"/>
      <c s="10" r="B7" t="s"/>
      <c s="10" r="C7" t="s"/>
      <c s="16" r="D7" t="s"/>
    </row>
    <row customHeight="1" r="8" ht="20.0" spans="1:13">
      <c s="10" r="A8" t="s"/>
      <c s="10" r="B8" t="s">
        <v>6</v>
      </c>
      <c s="73" r="C8" t="n">
        <v>0.02</v>
      </c>
      <c s="16" r="D8" t="s"/>
    </row>
    <row r="9" spans="1:13">
      <c s="10" r="A9" t="s"/>
      <c s="10" r="B9" t="s">
        <v>5</v>
      </c>
      <c s="73" r="C9" t="n">
        <v>0.97</v>
      </c>
    </row>
    <row r="10" spans="1:13">
      <c s="10" r="A10" t="s"/>
      <c s="10" r="B10" t="s"/>
      <c s="10" r="C10" t="s"/>
    </row>
    <row r="11" spans="1:13">
      <c s="10" r="A11" t="s"/>
      <c s="10" r="B11" t="s"/>
      <c s="10" r="C11" t="s"/>
    </row>
    <row r="12" spans="1:13">
      <c s="10" r="A12" t="s"/>
      <c s="10" r="B12" t="s"/>
      <c s="10" r="C12" t="s"/>
    </row>
    <row customHeight="1" r="13" ht="25.0" spans="1:13">
      <c s="17" r="B13" t="s">
        <v>73</v>
      </c>
    </row>
    <row r="14" spans="1:13">
      <c s="10" r="A14" t="s"/>
      <c s="49" r="B14" t="s"/>
      <c s="10" r="C14" t="s"/>
      <c s="10" r="D14" t="s"/>
      <c s="10" r="E14" t="s"/>
      <c s="10" r="F14" t="s"/>
    </row>
    <row r="15" spans="1:13">
      <c s="10" r="A15" t="s"/>
      <c s="49" r="B15" t="s">
        <v>61</v>
      </c>
      <c s="10" r="C15" t="s"/>
      <c s="10" r="D15" t="s"/>
      <c s="10" r="E15" t="s"/>
      <c s="10" r="F15" t="s"/>
    </row>
    <row r="16" spans="1:13">
      <c s="10" r="A16" t="s"/>
      <c s="10" r="B16" t="s">
        <v>40</v>
      </c>
      <c s="262" r="C16" t="s"/>
      <c s="10" r="D16" t="s"/>
      <c s="10" r="E16" t="s"/>
      <c s="50" r="F16" t="s"/>
    </row>
    <row r="17" spans="1:13">
      <c s="10" r="A17" t="s"/>
      <c s="10" r="B17" t="s">
        <v>41</v>
      </c>
      <c s="262" r="C17" t="n">
        <v>0.52</v>
      </c>
      <c s="50" r="D17" t="s">
        <v>106</v>
      </c>
      <c s="10" r="E17" t="s"/>
    </row>
    <row r="18" spans="1:13">
      <c s="10" r="A18" t="s"/>
      <c s="10" r="B18" t="s"/>
      <c s="10" r="C18" t="s"/>
      <c s="10" r="D18" t="s"/>
      <c s="10" r="E18" t="s"/>
      <c s="10" r="F18" t="s"/>
    </row>
    <row r="19" spans="1:13">
      <c s="10" r="A19" t="s"/>
      <c s="49" r="B19" t="s">
        <v>117</v>
      </c>
      <c s="10" r="C19" t="s">
        <v>273</v>
      </c>
      <c s="61" r="D19" t="s">
        <v>242</v>
      </c>
      <c s="62" r="E19" t="s">
        <v>114</v>
      </c>
      <c s="10" r="F19" t="s"/>
    </row>
    <row r="20" spans="1:13">
      <c s="10" r="A20" t="s"/>
      <c s="10" r="B20" t="s">
        <v>23</v>
      </c>
      <c s="100" r="C20" t="s"/>
      <c s="63" r="D20" t="n">
        <v>0.0516</v>
      </c>
      <c s="64" r="E20" t="n">
        <v>0.4042</v>
      </c>
      <c s="10" r="F20" t="s"/>
    </row>
    <row r="21" spans="1:13">
      <c s="10" r="A21" t="s"/>
      <c s="10" r="B21" t="s">
        <v>194</v>
      </c>
      <c s="55" r="C21">
        <f>(1+C20)^(1/12)-1</f>
        <v/>
      </c>
      <c s="56" r="D21">
        <f si="0" ref="D21:E21" t="shared">(1+D20)^(1/12)-1</f>
        <v/>
      </c>
      <c s="57" r="E21">
        <f si="0" t="shared"/>
        <v/>
      </c>
      <c s="10" r="F21" t="s"/>
    </row>
    <row r="22" spans="1:13">
      <c s="10" r="A22" t="s"/>
      <c s="10" r="B22" t="s"/>
      <c s="10" r="C22" t="s"/>
      <c s="10" r="D22" t="s"/>
      <c s="10" r="E22" t="s"/>
      <c s="10" r="F22" t="s"/>
    </row>
    <row r="23" spans="1:13">
      <c s="10" r="A23" t="s"/>
      <c s="10" r="B23" t="s"/>
      <c s="10" r="C23" t="s"/>
      <c s="10" r="D23" t="s"/>
      <c s="10" r="E23" t="s"/>
      <c s="10" r="F23" t="s"/>
    </row>
    <row customFormat="1" ht="14.0" customHeight="1" s="18" r="24" spans="1:13">
      <c s="49" r="A24" t="s">
        <v>181</v>
      </c>
      <c s="10" r="B24" t="s">
        <v>227</v>
      </c>
      <c s="49" r="C24" t="s"/>
      <c s="49" r="D24" t="s"/>
      <c s="49" r="E24" t="s"/>
      <c s="49" r="F24" t="s"/>
    </row>
    <row r="25" spans="1:13">
      <c s="10" r="A25" t="n">
        <v>0</v>
      </c>
      <c s="103" r="B25" t="n">
        <v>6093260.014343262</v>
      </c>
      <c s="58" r="C25" t="s"/>
      <c s="58" r="D25" t="s"/>
      <c s="58" r="E25" t="s"/>
      <c s="10" r="F25" t="s"/>
    </row>
    <row r="26" spans="1:13">
      <c s="10" r="A26" t="n">
        <v>1</v>
      </c>
      <c s="30" r="B26">
        <f si="1" ref="B26:B37" t="shared">B25*(1+$C$21)</f>
        <v/>
      </c>
      <c s="58" r="C26" t="s"/>
      <c s="58" r="D26" t="s"/>
      <c s="58" r="E26" t="s"/>
      <c s="10" r="F26" t="s"/>
    </row>
    <row r="27" spans="1:13">
      <c s="10" r="A27" t="n">
        <v>2</v>
      </c>
      <c s="30" r="B27">
        <f si="1" t="shared"/>
        <v/>
      </c>
      <c s="58" r="C27" t="s"/>
      <c s="58" r="D27" t="s"/>
      <c s="58" r="E27" t="s"/>
      <c s="10" r="F27" t="s"/>
    </row>
    <row r="28" spans="1:13">
      <c s="10" r="A28" t="n">
        <v>3</v>
      </c>
      <c s="30" r="B28">
        <f si="1" t="shared"/>
        <v/>
      </c>
      <c s="58" r="C28" t="s"/>
      <c s="58" r="D28" t="s"/>
      <c s="58" r="E28" t="s"/>
      <c s="10" r="F28" t="s"/>
    </row>
    <row r="29" spans="1:13">
      <c s="10" r="A29" t="n">
        <v>4</v>
      </c>
      <c s="30" r="B29">
        <f si="1" t="shared"/>
        <v/>
      </c>
      <c s="58" r="C29" t="s"/>
      <c s="58" r="D29" t="s"/>
      <c s="58" r="E29" t="s"/>
      <c s="10" r="F29" t="s"/>
    </row>
    <row r="30" spans="1:13">
      <c s="10" r="A30" t="n">
        <v>5</v>
      </c>
      <c s="30" r="B30">
        <f si="1" t="shared"/>
        <v/>
      </c>
      <c s="58" r="C30" t="s"/>
      <c s="58" r="D30" t="s"/>
      <c s="58" r="E30" t="s"/>
      <c s="10" r="F30" t="s"/>
    </row>
    <row r="31" spans="1:13">
      <c s="10" r="A31" t="n">
        <v>6</v>
      </c>
      <c s="30" r="B31">
        <f si="1" t="shared"/>
        <v/>
      </c>
      <c s="58" r="C31" t="s"/>
      <c s="58" r="D31" t="s"/>
      <c s="58" r="E31" t="s"/>
      <c s="10" r="F31" t="s"/>
    </row>
    <row r="32" spans="1:13">
      <c s="10" r="A32" t="n">
        <v>7</v>
      </c>
      <c s="30" r="B32">
        <f si="1" t="shared"/>
        <v/>
      </c>
      <c s="58" r="C32" t="s"/>
      <c s="58" r="D32" t="s"/>
      <c s="58" r="E32" t="s"/>
      <c s="10" r="F32" t="s"/>
    </row>
    <row r="33" spans="1:13">
      <c s="10" r="A33" t="n">
        <v>8</v>
      </c>
      <c s="30" r="B33">
        <f si="1" t="shared"/>
        <v/>
      </c>
      <c s="58" r="C33" t="s"/>
      <c s="58" r="D33" t="s"/>
      <c s="58" r="E33" t="s"/>
      <c s="10" r="F33" t="s"/>
    </row>
    <row r="34" spans="1:13">
      <c s="10" r="A34" t="n">
        <v>9</v>
      </c>
      <c s="30" r="B34">
        <f si="1" t="shared"/>
        <v/>
      </c>
      <c s="58" r="C34" t="s"/>
      <c s="58" r="D34" t="s"/>
      <c s="58" r="E34" t="s"/>
      <c s="10" r="F34" t="s"/>
    </row>
    <row r="35" spans="1:13">
      <c s="10" r="A35" t="n">
        <v>10</v>
      </c>
      <c s="30" r="B35">
        <f si="1" t="shared"/>
        <v/>
      </c>
      <c s="58" r="C35" t="s"/>
      <c s="58" r="D35" t="s"/>
      <c s="58" r="E35" t="s"/>
      <c s="10" r="F35" t="s"/>
    </row>
    <row r="36" spans="1:13">
      <c s="10" r="A36" t="n">
        <v>11</v>
      </c>
      <c s="30" r="B36">
        <f si="1" t="shared"/>
        <v/>
      </c>
      <c s="58" r="C36" t="s"/>
      <c s="58" r="D36" t="s"/>
      <c s="58" r="E36" t="s"/>
      <c s="10" r="F36" t="s"/>
    </row>
    <row r="37" spans="1:13">
      <c s="10" r="A37" t="n">
        <v>12</v>
      </c>
      <c s="30" r="B37">
        <f si="1" t="shared"/>
        <v/>
      </c>
      <c s="58" r="C37" t="s"/>
      <c s="58" r="D37" t="s"/>
      <c s="58" r="E37" t="s"/>
      <c s="10" r="F37" t="s"/>
    </row>
    <row r="38" spans="1:13">
      <c s="10" r="A38" t="s"/>
      <c s="50" r="B38" t="s"/>
      <c s="50" r="C38" t="s"/>
      <c s="50" r="D38" t="s"/>
      <c s="50" r="E38" t="s"/>
      <c s="10" r="F38" t="s"/>
    </row>
    <row r="39" spans="1:13">
      <c s="19" r="B39" t="s"/>
      <c s="19" r="C39" t="s"/>
      <c s="19" r="D39" t="s"/>
      <c s="19" r="E39" t="s"/>
    </row>
    <row customHeight="1" r="40" ht="25.0" spans="1:13">
      <c s="17" r="B40" t="s">
        <v>171</v>
      </c>
    </row>
    <row r="41" spans="1:13">
      <c s="10" r="A41" t="s"/>
      <c s="49" r="B41" t="s"/>
      <c s="10" r="C41" t="s"/>
      <c s="10" r="D41" t="s"/>
      <c s="10" r="E41" t="s"/>
      <c s="10" r="F41" t="s"/>
    </row>
    <row r="42" spans="1:13">
      <c s="10" r="A42" t="s"/>
      <c s="49" r="B42" t="s">
        <v>61</v>
      </c>
      <c s="10" r="C42" t="s"/>
      <c s="10" r="D42" t="s"/>
      <c s="10" r="E42" t="s"/>
      <c s="10" r="F42" t="s"/>
    </row>
    <row r="43" spans="1:13">
      <c s="10" r="A43" t="s"/>
      <c s="10" r="B43" t="s">
        <v>40</v>
      </c>
      <c s="262" r="C43" t="s"/>
      <c s="10" r="D43" t="s"/>
      <c s="10" r="E43" t="s"/>
      <c s="50" r="F43" t="s"/>
    </row>
    <row r="44" spans="1:13">
      <c s="10" r="A44" t="s"/>
      <c s="10" r="B44" t="s">
        <v>41</v>
      </c>
      <c s="262" r="C44" t="n">
        <v>0.52</v>
      </c>
      <c s="50" r="D44" t="s">
        <v>106</v>
      </c>
      <c s="10" r="E44" t="s"/>
    </row>
    <row r="45" spans="1:13">
      <c s="10" r="A45" t="s"/>
      <c s="10" r="B45" t="s"/>
      <c s="10" r="C45" t="s"/>
      <c s="10" r="D45" t="s"/>
      <c s="10" r="E45" t="s"/>
      <c s="10" r="F45" t="s"/>
    </row>
    <row r="46" spans="1:13">
      <c s="10" r="A46" t="s"/>
      <c s="49" r="B46" t="s">
        <v>117</v>
      </c>
      <c s="10" r="C46" t="s">
        <v>273</v>
      </c>
      <c s="51" r="D46" t="s">
        <v>243</v>
      </c>
      <c s="59" r="E46" t="s">
        <v>113</v>
      </c>
      <c s="52" r="F46" t="s">
        <v>114</v>
      </c>
    </row>
    <row r="47" spans="1:13">
      <c s="10" r="A47" t="s"/>
      <c s="10" r="B47" t="s">
        <v>23</v>
      </c>
      <c s="100" r="C47" t="s"/>
      <c s="53" r="D47" t="n">
        <v>0.6602</v>
      </c>
      <c s="55" r="E47" t="n">
        <v>1.0375</v>
      </c>
      <c s="54" r="F47" t="n">
        <v>0.7008</v>
      </c>
    </row>
    <row r="48" spans="1:13">
      <c s="10" r="A48" t="s"/>
      <c s="10" r="B48" t="s">
        <v>194</v>
      </c>
      <c s="55" r="C48">
        <f>(1+C47)^(1/12)-1</f>
        <v/>
      </c>
      <c s="56" r="D48">
        <f si="2" ref="D48:F48" t="shared">(1+D47)^(1/12)-1</f>
        <v/>
      </c>
      <c s="60" r="E48">
        <f si="2" t="shared"/>
        <v/>
      </c>
      <c s="57" r="F48">
        <f si="2" t="shared"/>
        <v/>
      </c>
    </row>
    <row r="49" spans="1:13">
      <c s="10" r="A49" t="s"/>
      <c s="10" r="B49" t="s"/>
      <c s="55" r="C49" t="s"/>
      <c s="10" r="D49" t="s"/>
      <c s="10" r="E49" t="s"/>
      <c s="10" r="F49" t="s"/>
    </row>
    <row r="50" spans="1:13">
      <c s="10" r="A50" t="s"/>
      <c s="10" r="B50" t="s"/>
      <c s="10" r="C50" t="s"/>
      <c s="10" r="D50" t="s"/>
      <c s="10" r="E50" t="s"/>
      <c s="10" r="F50" t="s"/>
    </row>
    <row r="51" spans="1:13">
      <c s="49" r="A51" t="s">
        <v>181</v>
      </c>
      <c s="10" r="B51" t="s">
        <v>227</v>
      </c>
      <c s="49" r="C51" t="s"/>
      <c s="49" r="D51" t="s"/>
      <c s="49" r="E51" t="s"/>
      <c s="10" r="F51" t="s"/>
    </row>
    <row r="52" spans="1:13">
      <c s="10" r="A52" t="n">
        <v>0</v>
      </c>
      <c s="102" r="B52" t="n">
        <v>1603100.0059700012</v>
      </c>
      <c s="58" r="C52" t="s"/>
      <c s="58" r="D52" t="s"/>
      <c s="58" r="E52" t="s"/>
      <c s="10" r="F52" t="s"/>
    </row>
    <row r="53" spans="1:13">
      <c s="10" r="A53" t="n">
        <v>1</v>
      </c>
      <c s="30" r="B53">
        <f si="3" ref="B53:B64" t="shared">B52*(1+$C$48)</f>
        <v/>
      </c>
      <c s="58" r="C53" t="s"/>
      <c s="58" r="D53" t="s"/>
      <c s="58" r="E53" t="s"/>
      <c s="10" r="F53" t="s"/>
    </row>
    <row r="54" spans="1:13">
      <c s="10" r="A54" t="n">
        <v>2</v>
      </c>
      <c s="30" r="B54">
        <f si="3" t="shared"/>
        <v/>
      </c>
      <c s="58" r="C54" t="s"/>
      <c s="58" r="D54" t="s"/>
      <c s="58" r="E54" t="s"/>
      <c s="10" r="F54" t="s"/>
    </row>
    <row r="55" spans="1:13">
      <c s="10" r="A55" t="n">
        <v>3</v>
      </c>
      <c s="30" r="B55">
        <f si="3" t="shared"/>
        <v/>
      </c>
      <c s="58" r="C55" t="s"/>
      <c s="58" r="D55" t="s"/>
      <c s="58" r="E55" t="s"/>
      <c s="10" r="F55" t="s"/>
    </row>
    <row r="56" spans="1:13">
      <c s="10" r="A56" t="n">
        <v>4</v>
      </c>
      <c s="30" r="B56">
        <f si="3" t="shared"/>
        <v/>
      </c>
      <c s="58" r="C56" t="s"/>
      <c s="58" r="D56" t="s"/>
      <c s="58" r="E56" t="s"/>
      <c s="10" r="F56" t="s"/>
    </row>
    <row r="57" spans="1:13">
      <c s="10" r="A57" t="n">
        <v>5</v>
      </c>
      <c s="30" r="B57">
        <f si="3" t="shared"/>
        <v/>
      </c>
      <c s="58" r="C57" t="s"/>
      <c s="58" r="D57" t="s"/>
      <c s="58" r="E57" t="s"/>
      <c s="10" r="F57" t="s"/>
    </row>
    <row r="58" spans="1:13">
      <c s="10" r="A58" t="n">
        <v>6</v>
      </c>
      <c s="30" r="B58">
        <f si="3" t="shared"/>
        <v/>
      </c>
      <c s="58" r="C58" t="s"/>
      <c s="58" r="D58" t="s"/>
      <c s="58" r="E58" t="s"/>
      <c s="10" r="F58" t="s"/>
    </row>
    <row r="59" spans="1:13">
      <c s="10" r="A59" t="n">
        <v>7</v>
      </c>
      <c s="30" r="B59">
        <f si="3" t="shared"/>
        <v/>
      </c>
      <c s="58" r="C59" t="s"/>
      <c s="58" r="D59" t="s"/>
      <c s="58" r="E59" t="s"/>
      <c s="10" r="F59" t="s"/>
    </row>
    <row r="60" spans="1:13">
      <c s="10" r="A60" t="n">
        <v>8</v>
      </c>
      <c s="30" r="B60">
        <f si="3" t="shared"/>
        <v/>
      </c>
      <c s="58" r="C60" t="s"/>
      <c s="58" r="D60" t="s"/>
      <c s="58" r="E60" t="s"/>
      <c s="10" r="F60" t="s"/>
    </row>
    <row r="61" spans="1:13">
      <c s="10" r="A61" t="n">
        <v>9</v>
      </c>
      <c s="30" r="B61">
        <f si="3" t="shared"/>
        <v/>
      </c>
      <c s="58" r="C61" t="s"/>
      <c s="58" r="D61" t="s"/>
      <c s="58" r="E61" t="s"/>
      <c s="10" r="F61" t="s"/>
    </row>
    <row r="62" spans="1:13">
      <c s="10" r="A62" t="n">
        <v>10</v>
      </c>
      <c s="30" r="B62">
        <f si="3" t="shared"/>
        <v/>
      </c>
      <c s="58" r="C62" t="s"/>
      <c s="58" r="D62" t="s"/>
      <c s="58" r="E62" t="s"/>
      <c s="10" r="F62" t="s"/>
    </row>
    <row r="63" spans="1:13">
      <c s="10" r="A63" t="n">
        <v>11</v>
      </c>
      <c s="30" r="B63">
        <f si="3" t="shared"/>
        <v/>
      </c>
      <c s="58" r="C63" t="s"/>
      <c s="58" r="D63" t="s"/>
      <c s="58" r="E63" t="s"/>
      <c s="10" r="F63" t="s"/>
    </row>
    <row r="64" spans="1:13">
      <c s="10" r="A64" t="n">
        <v>12</v>
      </c>
      <c s="30" r="B64">
        <f si="3" t="shared"/>
        <v/>
      </c>
      <c s="58" r="C64" t="s"/>
      <c s="58" r="D64" t="s"/>
      <c s="58" r="E64" t="s"/>
      <c s="10" r="F64" t="s"/>
    </row>
    <row r="65" spans="1:13">
      <c s="10" r="A65" t="s"/>
      <c s="50" r="B65" t="s"/>
      <c s="50" r="C65" t="s"/>
      <c s="50" r="D65" t="s"/>
      <c s="50" r="E65" t="s"/>
      <c s="10" r="F65" t="s"/>
    </row>
    <row r="66" spans="1:13">
      <c s="10" r="A66" t="s"/>
      <c s="50" r="B66" t="s"/>
      <c s="50" r="C66" t="s"/>
      <c s="50" r="D66" t="s"/>
      <c s="50" r="E66" t="s"/>
      <c s="10" r="F66" t="s"/>
    </row>
    <row r="67" spans="1:13">
      <c s="19" r="B67" t="s"/>
      <c s="19" r="C67" t="s"/>
      <c s="19" r="D67" t="s"/>
      <c s="19" r="E67" t="s"/>
    </row>
    <row r="68" spans="1:13">
      <c s="19" r="B68" t="s"/>
      <c s="19" r="C68" t="s"/>
      <c s="19" r="D68" t="s"/>
      <c s="19" r="E68" t="s"/>
    </row>
    <row r="69" spans="1:13">
      <c s="19" r="B69" t="s"/>
      <c s="19" r="C69" t="s"/>
      <c s="19" r="D69" t="s"/>
      <c s="19" r="E69" t="s"/>
    </row>
    <row r="70" spans="1:13">
      <c s="19" r="B70" t="s"/>
      <c s="19" r="C70" t="s"/>
      <c s="19" r="D70" t="s"/>
      <c s="19" r="E70" t="s"/>
    </row>
    <row customFormat="1" ht="29.0" customHeight="1" s="146" r="71" spans="1:13">
      <c s="144" r="B71" t="s">
        <v>101</v>
      </c>
      <c s="145" r="C71" t="s"/>
      <c s="145" r="D71" t="s"/>
    </row>
    <row customHeight="1" r="72" ht="20.0" spans="1:13">
      <c s="16" r="B72" t="s"/>
      <c s="16" r="C72" t="s"/>
      <c s="16" r="D72" t="s"/>
    </row>
    <row customHeight="1" r="73" ht="20.0" spans="1:13">
      <c s="10" r="A73" t="s"/>
      <c s="10" r="B73" t="s"/>
      <c s="10" r="C73" t="s"/>
      <c s="16" r="D73" t="s"/>
    </row>
    <row customHeight="1" r="74" ht="20.0" spans="1:13">
      <c s="10" r="A74" t="s"/>
      <c s="10" r="B74" t="s">
        <v>6</v>
      </c>
      <c s="73" r="C74" t="n">
        <v>0.05</v>
      </c>
      <c s="16" r="D74" t="s"/>
    </row>
    <row customHeight="1" r="75" ht="20.0" spans="1:13">
      <c s="10" r="A75" t="s"/>
      <c s="10" r="B75" t="s">
        <v>5</v>
      </c>
      <c s="73" r="C75" t="n">
        <v>0.95</v>
      </c>
      <c s="16" r="D75" t="s"/>
    </row>
    <row customHeight="1" r="76" ht="20.0" spans="1:13">
      <c s="10" r="A76" t="s"/>
      <c s="10" r="B76" t="s"/>
      <c s="10" r="C76" t="s"/>
      <c s="16" r="D76" t="s"/>
    </row>
    <row customHeight="1" r="77" ht="20.0" spans="1:13">
      <c s="10" r="A77" t="s"/>
      <c s="49" r="B77" t="s"/>
      <c s="49" r="C77" t="s"/>
      <c s="16" r="D77" t="s"/>
    </row>
    <row customHeight="1" r="78" ht="20.0" spans="1:13">
      <c s="16" r="B78" t="s"/>
      <c s="16" r="C78" t="s"/>
      <c s="16" r="D78" t="s"/>
    </row>
    <row customHeight="1" r="79" ht="25.0" spans="1:13">
      <c s="17" r="B79" t="s">
        <v>73</v>
      </c>
    </row>
    <row r="80" spans="1:13">
      <c s="10" r="A80" t="s"/>
      <c s="10" r="B80" t="s"/>
      <c s="10" r="C80" t="s"/>
      <c s="10" r="D80" t="s"/>
      <c s="10" r="E80" t="s"/>
      <c s="10" r="F80" t="s"/>
    </row>
    <row r="81" spans="1:13">
      <c s="10" r="A81" t="s"/>
      <c s="49" r="B81" t="s">
        <v>61</v>
      </c>
      <c s="10" r="C81" t="s"/>
      <c s="10" r="D81" t="s"/>
      <c s="10" r="E81" t="s"/>
      <c s="10" r="F81" t="s"/>
    </row>
    <row r="82" spans="1:13">
      <c s="10" r="A82" t="s"/>
      <c s="10" r="B82" t="s">
        <v>40</v>
      </c>
      <c s="262" r="C82" t="s"/>
      <c s="10" r="D82" t="s"/>
      <c s="10" r="E82" t="s"/>
      <c s="50" r="F82" t="s"/>
    </row>
    <row r="83" spans="1:13">
      <c s="10" r="A83" t="s"/>
      <c s="10" r="B83" t="s">
        <v>41</v>
      </c>
      <c s="262" r="C83" t="n">
        <v>0.5</v>
      </c>
      <c s="50" r="D83" t="s">
        <v>106</v>
      </c>
      <c s="10" r="E83" t="s"/>
    </row>
    <row r="84" spans="1:13">
      <c s="10" r="A84" t="s"/>
      <c s="10" r="B84" t="s"/>
      <c s="10" r="C84" t="s"/>
      <c s="10" r="D84" t="s"/>
      <c s="10" r="E84" t="s"/>
      <c s="10" r="F84" t="s"/>
    </row>
    <row r="85" spans="1:13">
      <c s="10" r="A85" t="s"/>
      <c s="49" r="B85" t="s">
        <v>117</v>
      </c>
      <c s="10" r="C85" t="s">
        <v>273</v>
      </c>
      <c s="61" r="D85" t="s">
        <v>242</v>
      </c>
      <c s="62" r="E85" t="s">
        <v>114</v>
      </c>
      <c s="10" r="F85" t="s"/>
    </row>
    <row r="86" spans="1:13">
      <c s="10" r="A86" t="s"/>
      <c s="10" r="B86" t="s">
        <v>24</v>
      </c>
      <c s="100" r="C86" t="s"/>
      <c s="63" r="D86" t="n">
        <v>0.0242</v>
      </c>
      <c s="64" r="E86" t="n">
        <v>0.088</v>
      </c>
      <c s="10" r="F86" t="s"/>
    </row>
    <row r="87" spans="1:13">
      <c s="10" r="A87" t="s"/>
      <c s="10" r="B87" t="s">
        <v>194</v>
      </c>
      <c s="55" r="C87">
        <f>(1+C86)^(1/12)-1</f>
        <v/>
      </c>
      <c s="56" r="D87">
        <f si="4" ref="D87:E87" t="shared">(1+D86)^(1/12)-1</f>
        <v/>
      </c>
      <c s="57" r="E87">
        <f si="4" t="shared"/>
        <v/>
      </c>
      <c s="10" r="F87" t="s"/>
    </row>
    <row r="88" spans="1:13">
      <c s="10" r="A88" t="s"/>
      <c s="10" r="B88" t="s"/>
      <c s="10" r="C88" t="s"/>
      <c s="10" r="D88" t="s"/>
      <c s="10" r="E88" t="s"/>
      <c s="10" r="F88" t="s"/>
    </row>
    <row r="89" spans="1:13">
      <c s="10" r="A89" t="s"/>
      <c s="10" r="B89" t="s"/>
      <c s="10" r="C89" t="s"/>
      <c s="10" r="D89" t="s"/>
      <c s="10" r="E89" t="s"/>
      <c s="10" r="F89" t="s"/>
    </row>
    <row r="90" spans="1:13">
      <c s="10" r="A90" t="s"/>
      <c s="10" r="B90" t="s"/>
      <c s="10" r="C90" t="s"/>
      <c s="10" r="D90" t="s"/>
      <c s="10" r="E90" t="s"/>
      <c s="10" r="F90" t="s"/>
    </row>
    <row r="91" spans="1:13">
      <c s="10" r="A91" t="s">
        <v>181</v>
      </c>
      <c s="10" r="B91" t="s">
        <v>227</v>
      </c>
      <c s="10" r="C91" t="s"/>
      <c s="10" r="D91" t="s"/>
      <c s="10" r="E91" t="s"/>
      <c s="10" r="F91" t="s"/>
    </row>
    <row r="92" spans="1:13">
      <c s="10" r="A92" t="n">
        <v>0</v>
      </c>
      <c s="102" r="B92" t="n">
        <v>8002320.061950684</v>
      </c>
      <c s="58" r="C92" t="s"/>
      <c s="58" r="D92" t="s"/>
      <c s="58" r="E92" t="s"/>
      <c s="10" r="F92" t="s"/>
    </row>
    <row r="93" spans="1:13">
      <c s="10" r="A93" t="n">
        <v>1</v>
      </c>
      <c s="30" r="B93">
        <f si="5" ref="B93:B104" t="shared">B92*(1+$C$87)</f>
        <v/>
      </c>
      <c s="58" r="C93" t="s"/>
      <c s="58" r="D93" t="s"/>
      <c s="58" r="E93" t="s"/>
      <c s="10" r="F93" t="s"/>
    </row>
    <row r="94" spans="1:13">
      <c s="10" r="A94" t="n">
        <v>2</v>
      </c>
      <c s="30" r="B94">
        <f si="5" t="shared"/>
        <v/>
      </c>
      <c s="58" r="C94" t="s"/>
      <c s="58" r="D94" t="s"/>
      <c s="58" r="E94" t="s"/>
      <c s="10" r="F94" t="s"/>
    </row>
    <row r="95" spans="1:13">
      <c s="10" r="A95" t="n">
        <v>3</v>
      </c>
      <c s="30" r="B95">
        <f si="5" t="shared"/>
        <v/>
      </c>
      <c s="58" r="C95" t="s"/>
      <c s="58" r="D95" t="s"/>
      <c s="58" r="E95" t="s"/>
      <c s="10" r="F95" t="s"/>
    </row>
    <row r="96" spans="1:13">
      <c s="10" r="A96" t="n">
        <v>4</v>
      </c>
      <c s="30" r="B96">
        <f si="5" t="shared"/>
        <v/>
      </c>
      <c s="58" r="C96" t="s"/>
      <c s="58" r="D96" t="s"/>
      <c s="58" r="E96" t="s"/>
      <c s="10" r="F96" t="s"/>
    </row>
    <row r="97" spans="1:13">
      <c s="10" r="A97" t="n">
        <v>5</v>
      </c>
      <c s="30" r="B97">
        <f si="5" t="shared"/>
        <v/>
      </c>
      <c s="58" r="C97" t="s"/>
      <c s="58" r="D97" t="s"/>
      <c s="58" r="E97" t="s"/>
      <c s="10" r="F97" t="s"/>
    </row>
    <row r="98" spans="1:13">
      <c s="10" r="A98" t="n">
        <v>6</v>
      </c>
      <c s="30" r="B98">
        <f si="5" t="shared"/>
        <v/>
      </c>
      <c s="58" r="C98" t="s"/>
      <c s="58" r="D98" t="s"/>
      <c s="58" r="E98" t="s"/>
      <c s="10" r="F98" t="s"/>
    </row>
    <row r="99" spans="1:13">
      <c s="10" r="A99" t="n">
        <v>7</v>
      </c>
      <c s="30" r="B99">
        <f si="5" t="shared"/>
        <v/>
      </c>
      <c s="58" r="C99" t="s"/>
      <c s="58" r="D99" t="s"/>
      <c s="58" r="E99" t="s"/>
      <c s="10" r="F99" t="s"/>
    </row>
    <row r="100" spans="1:13">
      <c s="10" r="A100" t="n">
        <v>8</v>
      </c>
      <c s="30" r="B100">
        <f si="5" t="shared"/>
        <v/>
      </c>
      <c s="58" r="C100" t="s"/>
      <c s="58" r="D100" t="s"/>
      <c s="58" r="E100" t="s"/>
      <c s="10" r="F100" t="s"/>
    </row>
    <row r="101" spans="1:13">
      <c s="10" r="A101" t="n">
        <v>9</v>
      </c>
      <c s="30" r="B101">
        <f si="5" t="shared"/>
        <v/>
      </c>
      <c s="58" r="C101" t="s"/>
      <c s="58" r="D101" t="s"/>
      <c s="58" r="E101" t="s"/>
      <c s="10" r="F101" t="s"/>
    </row>
    <row r="102" spans="1:13">
      <c s="10" r="A102" t="n">
        <v>10</v>
      </c>
      <c s="30" r="B102">
        <f si="5" t="shared"/>
        <v/>
      </c>
      <c s="58" r="C102" t="s"/>
      <c s="58" r="D102" t="s"/>
      <c s="58" r="E102" t="s"/>
      <c s="10" r="F102" t="s"/>
    </row>
    <row r="103" spans="1:13">
      <c s="10" r="A103" t="n">
        <v>11</v>
      </c>
      <c s="30" r="B103">
        <f si="5" t="shared"/>
        <v/>
      </c>
      <c s="58" r="C103" t="s"/>
      <c s="58" r="D103" t="s"/>
      <c s="58" r="E103" t="s"/>
      <c s="10" r="F103" t="s"/>
    </row>
    <row r="104" spans="1:13">
      <c s="10" r="A104" t="n">
        <v>12</v>
      </c>
      <c s="30" r="B104">
        <f si="5" t="shared"/>
        <v/>
      </c>
      <c s="58" r="C104" t="s"/>
      <c s="58" r="D104" t="s"/>
      <c s="58" r="E104" t="s"/>
      <c s="10" r="F104" t="s"/>
    </row>
    <row customHeight="1" r="107" ht="25.0" spans="1:13">
      <c s="17" r="B107" t="s">
        <v>171</v>
      </c>
    </row>
    <row r="108" spans="1:13">
      <c s="10" r="A108" t="s"/>
      <c s="10" r="B108" t="s"/>
      <c s="10" r="C108" t="s"/>
      <c s="10" r="D108" t="s"/>
      <c s="10" r="E108" t="s"/>
      <c s="10" r="F108" t="s"/>
    </row>
    <row r="109" spans="1:13">
      <c s="10" r="A109" t="s"/>
      <c s="10" r="B109" t="s">
        <v>40</v>
      </c>
      <c s="262" r="C109" t="s"/>
      <c s="10" r="D109" t="s"/>
      <c s="10" r="E109" t="s"/>
      <c s="50" r="F109" t="s"/>
    </row>
    <row r="110" spans="1:13">
      <c s="10" r="A110" t="s"/>
      <c s="10" r="B110" t="s">
        <v>41</v>
      </c>
      <c s="262" r="C110" t="n">
        <v>0.5</v>
      </c>
      <c s="50" r="D110" t="s">
        <v>106</v>
      </c>
      <c s="10" r="E110" t="s"/>
    </row>
    <row r="111" spans="1:13">
      <c s="10" r="A111" t="s"/>
      <c s="10" r="B111" t="s"/>
      <c s="10" r="C111" t="s"/>
      <c s="10" r="D111" t="s"/>
      <c s="10" r="E111" t="s"/>
      <c s="10" r="F111" t="s"/>
    </row>
    <row r="112" spans="1:13">
      <c s="10" r="A112" t="s"/>
      <c s="10" r="B112" t="s">
        <v>117</v>
      </c>
      <c s="10" r="C112" t="s">
        <v>273</v>
      </c>
      <c s="51" r="D112" t="s">
        <v>243</v>
      </c>
      <c s="59" r="E112" t="s">
        <v>113</v>
      </c>
      <c s="52" r="F112" t="s">
        <v>114</v>
      </c>
    </row>
    <row r="113" spans="1:13">
      <c s="10" r="A113" t="s"/>
      <c s="10" r="B113" t="s">
        <v>23</v>
      </c>
      <c s="100" r="C113" t="s"/>
      <c s="53" r="D113" t="n">
        <v>1.008</v>
      </c>
      <c s="55" r="E113" t="n">
        <v>1.5184</v>
      </c>
      <c s="54" r="F113" t="n">
        <v>0.4945</v>
      </c>
    </row>
    <row r="114" spans="1:13">
      <c s="10" r="A114" t="s"/>
      <c s="10" r="B114" t="s">
        <v>194</v>
      </c>
      <c s="55" r="C114">
        <f>(1+C113)^(1/12)-1</f>
        <v/>
      </c>
      <c s="56" r="D114">
        <f si="6" ref="D114:F114" t="shared">(1+D113)^(1/12)-1</f>
        <v/>
      </c>
      <c s="60" r="E114">
        <f si="6" t="shared"/>
        <v/>
      </c>
      <c s="57" r="F114">
        <f si="6" t="shared"/>
        <v/>
      </c>
    </row>
    <row r="115" spans="1:13">
      <c s="10" r="A115" t="s"/>
      <c s="10" r="B115" t="s"/>
      <c s="10" r="C115" t="s"/>
      <c s="10" r="D115" t="s"/>
      <c s="10" r="E115" t="s"/>
      <c s="10" r="F115" t="s"/>
    </row>
    <row r="116" spans="1:13">
      <c s="10" r="A116" t="s">
        <v>181</v>
      </c>
      <c s="10" r="B116" t="s">
        <v>227</v>
      </c>
      <c s="10" r="C116" t="s"/>
      <c s="10" r="D116" t="s"/>
      <c s="10" r="E116" t="s"/>
      <c s="10" r="F116" t="s"/>
    </row>
    <row r="117" spans="1:13">
      <c s="10" r="A117" t="n">
        <v>0</v>
      </c>
      <c s="102" r="B117" t="n">
        <v>1857710.072209835</v>
      </c>
      <c s="58" r="C117" t="s"/>
      <c s="58" r="D117" t="s"/>
      <c s="58" r="E117" t="s"/>
      <c s="10" r="F117" t="s"/>
    </row>
    <row r="118" spans="1:13">
      <c s="10" r="A118" t="n">
        <v>1</v>
      </c>
      <c s="30" r="B118">
        <f si="7" ref="B118:B129" t="shared">B117*(1+$C$114)</f>
        <v/>
      </c>
      <c s="58" r="C118" t="s"/>
      <c s="58" r="D118" t="s"/>
      <c s="58" r="E118" t="s"/>
      <c s="10" r="F118" t="s"/>
    </row>
    <row r="119" spans="1:13">
      <c s="10" r="A119" t="n">
        <v>2</v>
      </c>
      <c s="30" r="B119">
        <f si="7" t="shared"/>
        <v/>
      </c>
      <c s="58" r="C119" t="s"/>
      <c s="58" r="D119" t="s"/>
      <c s="58" r="E119" t="s"/>
      <c s="10" r="F119" t="s"/>
    </row>
    <row r="120" spans="1:13">
      <c s="10" r="A120" t="n">
        <v>3</v>
      </c>
      <c s="30" r="B120">
        <f si="7" t="shared"/>
        <v/>
      </c>
      <c s="58" r="C120" t="s"/>
      <c s="58" r="D120" t="s"/>
      <c s="58" r="E120" t="s"/>
      <c s="10" r="F120" t="s"/>
    </row>
    <row r="121" spans="1:13">
      <c s="10" r="A121" t="n">
        <v>4</v>
      </c>
      <c s="30" r="B121">
        <f si="7" t="shared"/>
        <v/>
      </c>
      <c s="58" r="C121" t="s"/>
      <c s="58" r="D121" t="s"/>
      <c s="58" r="E121" t="s"/>
      <c s="10" r="F121" t="s"/>
    </row>
    <row r="122" spans="1:13">
      <c s="10" r="A122" t="n">
        <v>5</v>
      </c>
      <c s="30" r="B122">
        <f si="7" t="shared"/>
        <v/>
      </c>
      <c s="58" r="C122" t="s"/>
      <c s="58" r="D122" t="s"/>
      <c s="58" r="E122" t="s"/>
      <c s="10" r="F122" t="s"/>
    </row>
    <row r="123" spans="1:13">
      <c s="10" r="A123" t="n">
        <v>6</v>
      </c>
      <c s="30" r="B123">
        <f si="7" t="shared"/>
        <v/>
      </c>
      <c s="58" r="C123" t="s"/>
      <c s="58" r="D123" t="s"/>
      <c s="58" r="E123" t="s"/>
      <c s="10" r="F123" t="s"/>
    </row>
    <row r="124" spans="1:13">
      <c s="10" r="A124" t="n">
        <v>7</v>
      </c>
      <c s="30" r="B124">
        <f si="7" t="shared"/>
        <v/>
      </c>
      <c s="58" r="C124" t="s"/>
      <c s="58" r="D124" t="s"/>
      <c s="58" r="E124" t="s"/>
      <c s="10" r="F124" t="s"/>
    </row>
    <row r="125" spans="1:13">
      <c s="10" r="A125" t="n">
        <v>8</v>
      </c>
      <c s="30" r="B125">
        <f si="7" t="shared"/>
        <v/>
      </c>
      <c s="58" r="C125" t="s"/>
      <c s="58" r="D125" t="s"/>
      <c s="58" r="E125" t="s"/>
      <c s="10" r="F125" t="s"/>
    </row>
    <row r="126" spans="1:13">
      <c s="10" r="A126" t="n">
        <v>9</v>
      </c>
      <c s="30" r="B126">
        <f si="7" t="shared"/>
        <v/>
      </c>
      <c s="58" r="C126" t="s"/>
      <c s="58" r="D126" t="s"/>
      <c s="58" r="E126" t="s"/>
      <c s="10" r="F126" t="s"/>
    </row>
    <row r="127" spans="1:13">
      <c s="10" r="A127" t="n">
        <v>10</v>
      </c>
      <c s="30" r="B127">
        <f si="7" t="shared"/>
        <v/>
      </c>
      <c s="58" r="C127" t="s"/>
      <c s="58" r="D127" t="s"/>
      <c s="58" r="E127" t="s"/>
      <c s="10" r="F127" t="s"/>
    </row>
    <row r="128" spans="1:13">
      <c s="10" r="A128" t="n">
        <v>11</v>
      </c>
      <c s="30" r="B128">
        <f si="7" t="shared"/>
        <v/>
      </c>
      <c s="58" r="C128" t="s"/>
      <c s="58" r="D128" t="s"/>
      <c s="58" r="E128" t="s"/>
      <c s="10" r="F128" t="s"/>
    </row>
    <row r="129" spans="1:13">
      <c s="10" r="A129" t="n">
        <v>12</v>
      </c>
      <c s="30" r="B129">
        <f si="7" t="shared"/>
        <v/>
      </c>
      <c s="58" r="C129" t="s"/>
      <c s="58" r="D129" t="s"/>
      <c s="58" r="E129" t="s"/>
      <c s="10" r="F129" t="s"/>
    </row>
    <row customFormat="1" ht="29.0" customHeight="1" s="146" r="135" spans="1:13">
      <c s="144" r="B135" t="s">
        <v>200</v>
      </c>
    </row>
    <row customHeight="1" r="136" ht="20.0" spans="1:13">
      <c s="16" r="B136" t="s"/>
    </row>
    <row r="138" spans="1:13">
      <c s="10" r="B138" t="s">
        <v>6</v>
      </c>
      <c s="73" r="C138" t="n">
        <v>0.04</v>
      </c>
    </row>
    <row r="139" spans="1:13">
      <c s="10" r="B139" t="s">
        <v>5</v>
      </c>
      <c s="73" r="C139" t="n">
        <v>0.95</v>
      </c>
    </row>
    <row customHeight="1" r="141" ht="20.0" spans="1:13">
      <c s="16" r="C141" t="s"/>
      <c s="16" r="D141" t="s"/>
    </row>
    <row customHeight="1" r="142" ht="25.0" spans="1:13">
      <c s="17" r="B142" t="s">
        <v>74</v>
      </c>
      <c s="17" r="C142" t="s"/>
    </row>
    <row r="144" spans="1:13">
      <c s="49" r="B144" t="s">
        <v>61</v>
      </c>
      <c s="10" r="C144" t="s"/>
      <c s="10" r="D144" t="s"/>
      <c s="10" r="E144" t="s"/>
      <c s="10" r="F144" t="s"/>
    </row>
    <row r="145" spans="1:13">
      <c s="10" r="B145" t="s">
        <v>40</v>
      </c>
      <c s="262" r="C145" t="s"/>
      <c s="10" r="D145" t="s"/>
      <c s="10" r="E145" t="s"/>
      <c s="50" r="F145" t="s"/>
    </row>
    <row r="146" spans="1:13">
      <c s="10" r="B146" t="s">
        <v>41</v>
      </c>
      <c s="263" r="C146" t="n">
        <v>0.55</v>
      </c>
      <c s="50" r="D146" t="s">
        <v>106</v>
      </c>
      <c s="10" r="E146" t="s"/>
    </row>
    <row r="147" spans="1:13">
      <c s="10" r="B147" t="s"/>
      <c s="10" r="C147" t="s"/>
      <c s="10" r="D147" t="s"/>
      <c s="10" r="E147" t="s"/>
      <c s="10" r="F147" t="s"/>
    </row>
    <row r="148" spans="1:13">
      <c s="49" r="B148" t="s">
        <v>117</v>
      </c>
      <c s="10" r="C148" t="s">
        <v>273</v>
      </c>
      <c s="51" r="D148" t="s">
        <v>242</v>
      </c>
      <c s="52" r="E148" t="s">
        <v>114</v>
      </c>
      <c s="10" r="F148" t="s"/>
    </row>
    <row r="149" spans="1:13">
      <c s="10" r="B149" t="s">
        <v>23</v>
      </c>
      <c s="100" r="C149" t="s"/>
      <c s="53" r="D149" t="n">
        <v>0.0093</v>
      </c>
      <c s="54" r="E149" t="n">
        <v>0.0316</v>
      </c>
      <c s="10" r="F149" t="s"/>
    </row>
    <row r="150" spans="1:13">
      <c s="10" r="B150" t="s">
        <v>194</v>
      </c>
      <c s="55" r="C150">
        <f>(1+C149)^(1/12)-1</f>
        <v/>
      </c>
      <c s="56" r="D150">
        <f si="8" ref="D150:E150" t="shared">(1+D149)^(1/12)-1</f>
        <v/>
      </c>
      <c s="57" r="E150">
        <f si="8" t="shared"/>
        <v/>
      </c>
      <c s="10" r="F150" t="s"/>
    </row>
    <row r="151" spans="1:13">
      <c s="10" r="B151" t="s"/>
      <c s="10" r="C151" t="s"/>
      <c s="10" r="D151" t="s"/>
      <c s="10" r="E151" t="s"/>
      <c s="10" r="F151" t="s"/>
    </row>
    <row r="152" spans="1:13">
      <c s="10" r="B152" t="s"/>
      <c s="10" r="C152" t="s"/>
      <c s="10" r="D152" t="s"/>
      <c s="10" r="E152" t="s"/>
      <c s="10" r="F152" t="s"/>
    </row>
    <row r="153" spans="1:13">
      <c s="10" r="A153" t="s">
        <v>181</v>
      </c>
      <c s="10" r="B153" t="s">
        <v>227</v>
      </c>
      <c s="10" r="C153" t="s"/>
      <c s="10" r="D153" t="s"/>
      <c s="10" r="E153" t="s"/>
      <c s="10" r="F153" t="s"/>
    </row>
    <row r="154" spans="1:13">
      <c s="10" r="A154" t="n">
        <v>0</v>
      </c>
      <c s="101" r="B154" t="n">
        <v>5368490.1681518555</v>
      </c>
      <c s="58" r="C154" t="s"/>
      <c s="58" r="D154" t="s"/>
      <c s="58" r="E154" t="s"/>
      <c s="10" r="F154" t="s"/>
    </row>
    <row r="155" spans="1:13">
      <c s="10" r="A155" t="n">
        <v>1</v>
      </c>
      <c s="30" r="B155">
        <f si="9" ref="B155:B166" t="shared">B154*(1+$C$150)</f>
        <v/>
      </c>
      <c s="58" r="C155" t="s"/>
      <c s="58" r="D155" t="s"/>
      <c s="58" r="E155" t="s"/>
      <c s="10" r="F155" t="s"/>
    </row>
    <row r="156" spans="1:13">
      <c s="10" r="A156" t="n">
        <v>2</v>
      </c>
      <c s="30" r="B156">
        <f si="9" t="shared"/>
        <v/>
      </c>
      <c s="58" r="C156" t="s"/>
      <c s="58" r="D156" t="s"/>
      <c s="58" r="E156" t="s"/>
      <c s="10" r="F156" t="s"/>
    </row>
    <row r="157" spans="1:13">
      <c s="10" r="A157" t="n">
        <v>3</v>
      </c>
      <c s="30" r="B157">
        <f si="9" t="shared"/>
        <v/>
      </c>
      <c s="58" r="C157" t="s"/>
      <c s="58" r="D157" t="s"/>
      <c s="58" r="E157" t="s"/>
      <c s="10" r="F157" t="s"/>
    </row>
    <row r="158" spans="1:13">
      <c s="10" r="A158" t="n">
        <v>4</v>
      </c>
      <c s="30" r="B158">
        <f si="9" t="shared"/>
        <v/>
      </c>
      <c s="58" r="C158" t="s"/>
      <c s="58" r="D158" t="s"/>
      <c s="58" r="E158" t="s"/>
      <c s="10" r="F158" t="s"/>
    </row>
    <row r="159" spans="1:13">
      <c s="10" r="A159" t="n">
        <v>5</v>
      </c>
      <c s="30" r="B159">
        <f si="9" t="shared"/>
        <v/>
      </c>
      <c s="58" r="C159" t="s"/>
      <c s="58" r="D159" t="s"/>
      <c s="58" r="E159" t="s"/>
      <c s="10" r="F159" t="s"/>
    </row>
    <row r="160" spans="1:13">
      <c s="10" r="A160" t="n">
        <v>6</v>
      </c>
      <c s="30" r="B160">
        <f si="9" t="shared"/>
        <v/>
      </c>
      <c s="58" r="C160" t="s"/>
      <c s="58" r="D160" t="s"/>
      <c s="58" r="E160" t="s"/>
      <c s="10" r="F160" t="s"/>
    </row>
    <row r="161" spans="1:13">
      <c s="10" r="A161" t="n">
        <v>7</v>
      </c>
      <c s="30" r="B161">
        <f si="9" t="shared"/>
        <v/>
      </c>
      <c s="58" r="C161" t="s"/>
      <c s="58" r="D161" t="s"/>
      <c s="58" r="E161" t="s"/>
      <c s="10" r="F161" t="s"/>
    </row>
    <row r="162" spans="1:13">
      <c s="10" r="A162" t="n">
        <v>8</v>
      </c>
      <c s="30" r="B162">
        <f si="9" t="shared"/>
        <v/>
      </c>
      <c s="58" r="C162" t="s"/>
      <c s="58" r="D162" t="s"/>
      <c s="58" r="E162" t="s"/>
      <c s="10" r="F162" t="s"/>
    </row>
    <row r="163" spans="1:13">
      <c s="10" r="A163" t="n">
        <v>9</v>
      </c>
      <c s="30" r="B163">
        <f si="9" t="shared"/>
        <v/>
      </c>
      <c s="58" r="C163" t="s"/>
      <c s="58" r="D163" t="s"/>
      <c s="58" r="E163" t="s"/>
      <c s="10" r="F163" t="s"/>
    </row>
    <row r="164" spans="1:13">
      <c s="10" r="A164" t="n">
        <v>10</v>
      </c>
      <c s="30" r="B164">
        <f si="9" t="shared"/>
        <v/>
      </c>
      <c s="58" r="C164" t="s"/>
      <c s="58" r="D164" t="s"/>
      <c s="58" r="E164" t="s"/>
      <c s="10" r="F164" t="s"/>
    </row>
    <row r="165" spans="1:13">
      <c s="10" r="A165" t="n">
        <v>11</v>
      </c>
      <c s="30" r="B165">
        <f si="9" t="shared"/>
        <v/>
      </c>
      <c s="58" r="C165" t="s"/>
      <c s="58" r="D165" t="s"/>
      <c s="58" r="E165" t="s"/>
      <c s="10" r="F165" t="s"/>
    </row>
    <row r="166" spans="1:13">
      <c s="10" r="A166" t="n">
        <v>12</v>
      </c>
      <c s="30" r="B166">
        <f si="9" t="shared"/>
        <v/>
      </c>
      <c s="58" r="C166" t="s"/>
      <c s="58" r="D166" t="s"/>
      <c s="58" r="E166" t="s"/>
      <c s="10" r="F166" t="s"/>
    </row>
    <row customHeight="1" r="169" ht="25.0" spans="1:13">
      <c s="17" r="B169" t="s">
        <v>171</v>
      </c>
      <c s="14" r="M169" t="s">
        <v>213</v>
      </c>
    </row>
    <row customHeight="1" r="170" ht="16.0" spans="1:13">
      <c s="10" r="A170" t="s"/>
      <c s="49" r="B170" t="s"/>
      <c s="10" r="C170" t="s"/>
      <c s="10" r="D170" t="s"/>
      <c s="10" r="E170" t="s"/>
      <c s="10" r="F170" t="s"/>
    </row>
    <row r="171" spans="1:13">
      <c s="10" r="A171" t="s"/>
      <c s="10" r="B171" t="s">
        <v>40</v>
      </c>
      <c s="262" r="C171" t="s"/>
      <c s="10" r="D171" t="s"/>
      <c s="10" r="E171" t="s"/>
      <c s="50" r="F171" t="s"/>
    </row>
    <row r="172" spans="1:13">
      <c s="10" r="A172" t="s"/>
      <c s="10" r="B172" t="s">
        <v>41</v>
      </c>
      <c s="262" r="C172" t="n">
        <v>0.55</v>
      </c>
      <c s="50" r="D172" t="s">
        <v>106</v>
      </c>
      <c s="10" r="E172" t="s"/>
    </row>
    <row r="173" spans="1:13">
      <c s="10" r="A173" t="s"/>
      <c s="10" r="B173" t="s"/>
      <c s="10" r="C173" t="s"/>
      <c s="10" r="D173" t="s"/>
      <c s="10" r="E173" t="s"/>
      <c s="10" r="F173" t="s"/>
    </row>
    <row r="174" spans="1:13">
      <c s="10" r="A174" t="s"/>
      <c s="10" r="B174" t="s">
        <v>117</v>
      </c>
      <c s="10" r="C174" t="s">
        <v>273</v>
      </c>
      <c s="51" r="D174" t="s">
        <v>243</v>
      </c>
      <c s="59" r="E174" t="s">
        <v>113</v>
      </c>
      <c s="52" r="F174" t="s">
        <v>114</v>
      </c>
    </row>
    <row r="175" spans="1:13">
      <c s="10" r="A175" t="s"/>
      <c s="10" r="B175" t="s">
        <v>23</v>
      </c>
      <c s="100" r="C175" t="s"/>
      <c s="53" r="D175" t="n">
        <v>0.6673</v>
      </c>
      <c s="55" r="E175" t="n">
        <v>1.792</v>
      </c>
      <c s="54" r="F175" t="n">
        <v>0.7181</v>
      </c>
    </row>
    <row r="176" spans="1:13">
      <c s="10" r="A176" t="s"/>
      <c s="10" r="B176" t="s">
        <v>194</v>
      </c>
      <c s="55" r="C176">
        <f>(1+C175)^(1/12)-1</f>
        <v/>
      </c>
      <c s="56" r="D176">
        <f si="10" ref="D176:F176" t="shared">(1+D175)^(1/12)-1</f>
        <v/>
      </c>
      <c s="60" r="E176">
        <f si="10" t="shared"/>
        <v/>
      </c>
      <c s="57" r="F176">
        <f si="10" t="shared"/>
        <v/>
      </c>
    </row>
    <row r="177" spans="1:13">
      <c s="10" r="A177" t="s"/>
      <c s="10" r="B177" t="s"/>
      <c s="10" r="C177" t="s"/>
      <c s="10" r="D177" t="s"/>
      <c s="10" r="E177" t="s"/>
      <c s="10" r="F177" t="s"/>
    </row>
    <row r="178" spans="1:13">
      <c s="10" r="A178" t="s">
        <v>181</v>
      </c>
      <c s="10" r="B178" t="s">
        <v>227</v>
      </c>
      <c s="10" r="C178" t="s"/>
      <c s="10" r="D178" t="s"/>
      <c s="10" r="E178" t="s"/>
      <c s="10" r="F178" t="s"/>
    </row>
    <row r="179" spans="1:13">
      <c s="10" r="A179" t="n">
        <v>0</v>
      </c>
      <c s="102" r="B179" t="n">
        <v>1550889.9981546402</v>
      </c>
      <c s="58" r="C179" t="s"/>
      <c s="58" r="D179" t="s"/>
      <c s="58" r="E179" t="s"/>
      <c s="10" r="F179" t="s"/>
    </row>
    <row r="180" spans="1:13">
      <c s="10" r="A180" t="n">
        <v>1</v>
      </c>
      <c s="30" r="B180">
        <f>B179*(1+$C$176)</f>
        <v/>
      </c>
      <c s="58" r="C180" t="s"/>
      <c s="58" r="D180" t="s"/>
      <c s="58" r="E180" t="s"/>
      <c s="10" r="F180" t="s"/>
    </row>
    <row r="181" spans="1:13">
      <c s="10" r="A181" t="n">
        <v>2</v>
      </c>
      <c s="30" r="B181">
        <f si="11" ref="B181:B191" t="shared">B180*(1+$C$176)</f>
        <v/>
      </c>
      <c s="58" r="C181" t="s"/>
      <c s="58" r="D181" t="s"/>
      <c s="58" r="E181" t="s"/>
      <c s="10" r="F181" t="s"/>
    </row>
    <row r="182" spans="1:13">
      <c s="10" r="A182" t="n">
        <v>3</v>
      </c>
      <c s="30" r="B182">
        <f si="11" t="shared"/>
        <v/>
      </c>
      <c s="58" r="C182" t="s"/>
      <c s="58" r="D182" t="s"/>
      <c s="58" r="E182" t="s"/>
      <c s="10" r="F182" t="s"/>
    </row>
    <row r="183" spans="1:13">
      <c s="10" r="A183" t="n">
        <v>4</v>
      </c>
      <c s="30" r="B183">
        <f si="11" t="shared"/>
        <v/>
      </c>
      <c s="58" r="C183" t="s"/>
      <c s="58" r="D183" t="s"/>
      <c s="58" r="E183" t="s"/>
      <c s="10" r="F183" t="s"/>
    </row>
    <row r="184" spans="1:13">
      <c s="10" r="A184" t="n">
        <v>5</v>
      </c>
      <c s="30" r="B184">
        <f si="11" t="shared"/>
        <v/>
      </c>
      <c s="58" r="C184" t="s"/>
      <c s="58" r="D184" t="s"/>
      <c s="58" r="E184" t="s"/>
      <c s="10" r="F184" t="s"/>
    </row>
    <row r="185" spans="1:13">
      <c s="10" r="A185" t="n">
        <v>6</v>
      </c>
      <c s="30" r="B185">
        <f si="11" t="shared"/>
        <v/>
      </c>
      <c s="58" r="C185" t="s"/>
      <c s="58" r="D185" t="s"/>
      <c s="58" r="E185" t="s"/>
      <c s="10" r="F185" t="s"/>
    </row>
    <row r="186" spans="1:13">
      <c s="10" r="A186" t="n">
        <v>7</v>
      </c>
      <c s="30" r="B186">
        <f si="11" t="shared"/>
        <v/>
      </c>
      <c s="58" r="C186" t="s"/>
      <c s="58" r="D186" t="s"/>
      <c s="58" r="E186" t="s"/>
      <c s="10" r="F186" t="s"/>
    </row>
    <row r="187" spans="1:13">
      <c s="10" r="A187" t="n">
        <v>8</v>
      </c>
      <c s="30" r="B187">
        <f si="11" t="shared"/>
        <v/>
      </c>
      <c s="58" r="C187" t="s"/>
      <c s="58" r="D187" t="s"/>
      <c s="58" r="E187" t="s"/>
      <c s="10" r="F187" t="s"/>
    </row>
    <row r="188" spans="1:13">
      <c s="10" r="A188" t="n">
        <v>9</v>
      </c>
      <c s="30" r="B188">
        <f si="11" t="shared"/>
        <v/>
      </c>
      <c s="58" r="C188" t="s"/>
      <c s="58" r="D188" t="s"/>
      <c s="58" r="E188" t="s"/>
      <c s="10" r="F188" t="s"/>
    </row>
    <row r="189" spans="1:13">
      <c s="10" r="A189" t="n">
        <v>10</v>
      </c>
      <c s="30" r="B189">
        <f si="11" t="shared"/>
        <v/>
      </c>
      <c s="58" r="C189" t="s"/>
      <c s="58" r="D189" t="s"/>
      <c s="58" r="E189" t="s"/>
      <c s="10" r="F189" t="s"/>
    </row>
    <row r="190" spans="1:13">
      <c s="10" r="A190" t="n">
        <v>11</v>
      </c>
      <c s="30" r="B190">
        <f si="11" t="shared"/>
        <v/>
      </c>
      <c s="58" r="C190" t="s"/>
      <c s="58" r="D190" t="s"/>
      <c s="58" r="E190" t="s"/>
      <c s="10" r="F190" t="s"/>
    </row>
    <row r="191" spans="1:13">
      <c s="10" r="A191" t="n">
        <v>12</v>
      </c>
      <c s="30" r="B191">
        <f si="11" t="shared"/>
        <v/>
      </c>
      <c s="58" r="C191" t="s"/>
      <c s="58" r="D191" t="s"/>
      <c s="58" r="E191" t="s"/>
      <c s="10" r="F191" t="s"/>
    </row>
    <row r="192" spans="1:13">
      <c s="10" r="A192" t="s"/>
      <c s="50" r="B192" t="s"/>
      <c s="50" r="C192" t="s"/>
      <c s="50" r="D192" t="s"/>
      <c s="50" r="E192" t="s"/>
      <c s="10" r="F192" t="s"/>
    </row>
    <row r="193" spans="1:13">
      <c s="10" r="A193" t="s"/>
      <c s="50" r="B193" t="s"/>
      <c s="50" r="C193" t="s"/>
      <c s="50" r="D193" t="s"/>
      <c s="50" r="E193" t="s"/>
      <c s="10" r="F193" t="s"/>
    </row>
    <row r="194" spans="1:13">
      <c s="10" r="A194" t="s"/>
      <c s="50" r="B194" t="s"/>
      <c s="50" r="C194" t="s"/>
      <c s="50" r="D194" t="s"/>
      <c s="50" r="E194" t="s"/>
      <c s="10" r="F194" t="s"/>
    </row>
    <row r="195" spans="1:13">
      <c s="19" r="B195" t="s"/>
      <c s="19" r="C195" t="s"/>
      <c s="19" r="D195" t="s"/>
      <c s="19" r="E195" t="s"/>
    </row>
    <row r="196" spans="1:13">
      <c s="19" r="B196" t="s"/>
      <c s="19" r="C196" t="s"/>
      <c s="19" r="D196" t="s"/>
      <c s="19" r="E196" t="s"/>
    </row>
    <row customFormat="1" ht="29.0" customHeight="1" s="146" r="197" spans="1:13">
      <c s="144" r="B197" t="s">
        <v>264</v>
      </c>
    </row>
    <row r="198" spans="1:13">
      <c s="19" r="B198" t="s"/>
      <c s="19" r="C198" t="s"/>
      <c s="19" r="D198" t="s"/>
      <c s="19" r="E198" t="s"/>
    </row>
    <row r="199" spans="1:13">
      <c s="10" r="A199" t="s"/>
      <c s="10" r="B199" t="s"/>
      <c s="10" r="C199" t="s"/>
      <c s="19" r="D199" t="s"/>
      <c s="19" r="E199" t="s"/>
    </row>
    <row r="200" spans="1:13">
      <c s="10" r="A200" t="s"/>
      <c s="10" r="B200" t="s">
        <v>6</v>
      </c>
      <c s="73" r="C200" t="n">
        <v>0.01</v>
      </c>
      <c s="19" r="D200" t="s"/>
      <c s="19" r="E200" t="s"/>
    </row>
    <row r="201" spans="1:13">
      <c s="10" r="A201" t="s"/>
      <c s="10" r="B201" t="s">
        <v>5</v>
      </c>
      <c s="73" r="C201" t="n">
        <v>0.99</v>
      </c>
      <c s="19" r="D201" t="s"/>
      <c s="19" r="E201" t="s"/>
    </row>
    <row r="202" spans="1:13">
      <c s="19" r="D202" t="s"/>
      <c s="19" r="E202" t="s"/>
    </row>
    <row customHeight="1" r="203" ht="20.0" spans="1:13">
      <c s="16" r="C203" t="s"/>
      <c s="16" r="D203" t="s"/>
    </row>
    <row customHeight="1" r="205" ht="25.0" spans="1:13">
      <c s="17" r="B205" t="s">
        <v>73</v>
      </c>
    </row>
    <row r="206" spans="1:13">
      <c s="10" r="A206" t="s"/>
      <c s="49" r="B206" t="s"/>
      <c s="10" r="C206" t="s"/>
      <c s="10" r="D206" t="s"/>
      <c s="10" r="E206" t="s"/>
      <c s="10" r="F206" t="s"/>
    </row>
    <row r="207" spans="1:13">
      <c s="10" r="A207" t="s"/>
      <c s="10" r="B207" t="s">
        <v>40</v>
      </c>
      <c s="262" r="C207" t="s"/>
      <c s="10" r="D207" t="s"/>
      <c s="10" r="E207" t="s"/>
      <c s="50" r="F207" t="s"/>
    </row>
    <row r="208" spans="1:13">
      <c s="10" r="A208" t="s"/>
      <c s="10" r="B208" t="s">
        <v>41</v>
      </c>
      <c s="262" r="C208" t="n">
        <v>0.5</v>
      </c>
      <c s="50" r="D208" t="s">
        <v>106</v>
      </c>
      <c s="10" r="E208" t="s"/>
    </row>
    <row r="209" spans="1:13">
      <c s="10" r="A209" t="s"/>
      <c s="10" r="B209" t="s"/>
      <c s="10" r="C209" t="s"/>
      <c s="10" r="D209" t="s"/>
      <c s="10" r="E209" t="s"/>
      <c s="10" r="F209" t="s"/>
    </row>
    <row r="210" spans="1:13">
      <c s="10" r="A210" t="s"/>
      <c s="10" r="B210" t="s">
        <v>117</v>
      </c>
      <c s="10" r="C210" t="s">
        <v>273</v>
      </c>
      <c s="61" r="D210" t="s">
        <v>242</v>
      </c>
      <c s="62" r="E210" t="s">
        <v>114</v>
      </c>
      <c s="10" r="F210" t="s"/>
    </row>
    <row r="211" spans="1:13">
      <c s="10" r="A211" t="s"/>
      <c s="10" r="B211" t="s">
        <v>23</v>
      </c>
      <c s="100" r="C211" t="s"/>
      <c s="63" r="D211" t="n">
        <v>0.009</v>
      </c>
      <c s="64" r="E211" t="n">
        <v>0.2544</v>
      </c>
      <c s="10" r="F211" t="s"/>
    </row>
    <row r="212" spans="1:13">
      <c s="10" r="A212" t="s"/>
      <c s="10" r="B212" t="s">
        <v>194</v>
      </c>
      <c s="55" r="C212">
        <f>(1+C211)^(1/12)-1</f>
        <v/>
      </c>
      <c s="56" r="D212">
        <f si="12" ref="D212:E212" t="shared">(1+D211)^(1/12)-1</f>
        <v/>
      </c>
      <c s="57" r="E212">
        <f si="12" t="shared"/>
        <v/>
      </c>
      <c s="10" r="F212" t="s"/>
    </row>
    <row r="213" spans="1:13">
      <c s="10" r="A213" t="s"/>
      <c s="10" r="B213" t="s"/>
      <c s="10" r="C213" t="s"/>
      <c s="10" r="D213" t="s"/>
      <c s="10" r="E213" t="s"/>
      <c s="10" r="F213" t="s"/>
    </row>
    <row r="214" spans="1:13">
      <c s="10" r="A214" t="s"/>
      <c s="10" r="B214" t="s"/>
      <c s="10" r="C214" t="s"/>
      <c s="10" r="D214" t="s"/>
      <c s="10" r="E214" t="s"/>
      <c s="10" r="F214" t="s"/>
    </row>
    <row customFormat="1" ht="14.0" customHeight="1" s="18" r="215" spans="1:13">
      <c s="49" r="A215" t="s">
        <v>181</v>
      </c>
      <c s="10" r="B215" t="s">
        <v>227</v>
      </c>
      <c s="49" r="C215" t="s"/>
      <c s="49" r="D215" t="s"/>
      <c s="49" r="E215" t="s"/>
      <c s="49" r="F215" t="s"/>
    </row>
    <row r="216" spans="1:13">
      <c s="10" r="A216" t="n">
        <v>0</v>
      </c>
      <c s="102" r="B216" t="n">
        <v>12390830.148038864</v>
      </c>
      <c s="58" r="C216" t="s"/>
      <c s="58" r="D216" t="s"/>
      <c s="58" r="E216" t="s"/>
      <c s="10" r="F216" t="s"/>
    </row>
    <row r="217" spans="1:13">
      <c s="10" r="A217" t="n">
        <v>1</v>
      </c>
      <c s="30" r="B217">
        <f>B216*(1+$C$212)</f>
        <v/>
      </c>
      <c s="58" r="C217" t="s"/>
      <c s="58" r="D217" t="s"/>
      <c s="58" r="E217" t="s"/>
      <c s="10" r="F217" t="s"/>
    </row>
    <row r="218" spans="1:13">
      <c s="10" r="A218" t="n">
        <v>2</v>
      </c>
      <c s="30" r="B218">
        <f si="13" ref="B218:B228" t="shared">B217*(1+$C$212)</f>
        <v/>
      </c>
      <c s="58" r="C218" t="s"/>
      <c s="58" r="D218" t="s"/>
      <c s="58" r="E218" t="s"/>
      <c s="10" r="F218" t="s"/>
    </row>
    <row r="219" spans="1:13">
      <c s="10" r="A219" t="n">
        <v>3</v>
      </c>
      <c s="30" r="B219">
        <f si="13" t="shared"/>
        <v/>
      </c>
      <c s="58" r="C219" t="s"/>
      <c s="58" r="D219" t="s"/>
      <c s="58" r="E219" t="s"/>
      <c s="10" r="F219" t="s"/>
    </row>
    <row r="220" spans="1:13">
      <c s="10" r="A220" t="n">
        <v>4</v>
      </c>
      <c s="30" r="B220">
        <f si="13" t="shared"/>
        <v/>
      </c>
      <c s="58" r="C220" t="s"/>
      <c s="58" r="D220" t="s"/>
      <c s="58" r="E220" t="s"/>
      <c s="10" r="F220" t="s"/>
    </row>
    <row r="221" spans="1:13">
      <c s="10" r="A221" t="n">
        <v>5</v>
      </c>
      <c s="30" r="B221">
        <f si="13" t="shared"/>
        <v/>
      </c>
      <c s="58" r="C221" t="s"/>
      <c s="58" r="D221" t="s"/>
      <c s="58" r="E221" t="s"/>
      <c s="10" r="F221" t="s"/>
    </row>
    <row r="222" spans="1:13">
      <c s="10" r="A222" t="n">
        <v>6</v>
      </c>
      <c s="30" r="B222">
        <f si="13" t="shared"/>
        <v/>
      </c>
      <c s="58" r="C222" t="s"/>
      <c s="58" r="D222" t="s"/>
      <c s="58" r="E222" t="s"/>
      <c s="10" r="F222" t="s"/>
    </row>
    <row r="223" spans="1:13">
      <c s="10" r="A223" t="n">
        <v>7</v>
      </c>
      <c s="30" r="B223">
        <f si="13" t="shared"/>
        <v/>
      </c>
      <c s="58" r="C223" t="s"/>
      <c s="58" r="D223" t="s"/>
      <c s="58" r="E223" t="s"/>
      <c s="10" r="F223" t="s"/>
    </row>
    <row r="224" spans="1:13">
      <c s="10" r="A224" t="n">
        <v>8</v>
      </c>
      <c s="30" r="B224">
        <f si="13" t="shared"/>
        <v/>
      </c>
      <c s="58" r="C224" t="s"/>
      <c s="58" r="D224" t="s"/>
      <c s="58" r="E224" t="s"/>
      <c s="10" r="F224" t="s"/>
    </row>
    <row r="225" spans="1:13">
      <c s="10" r="A225" t="n">
        <v>9</v>
      </c>
      <c s="30" r="B225">
        <f si="13" t="shared"/>
        <v/>
      </c>
      <c s="58" r="C225" t="s"/>
      <c s="58" r="D225" t="s"/>
      <c s="58" r="E225" t="s"/>
      <c s="10" r="F225" t="s"/>
    </row>
    <row r="226" spans="1:13">
      <c s="10" r="A226" t="n">
        <v>10</v>
      </c>
      <c s="30" r="B226">
        <f si="13" t="shared"/>
        <v/>
      </c>
      <c s="58" r="C226" t="s"/>
      <c s="58" r="D226" t="s"/>
      <c s="58" r="E226" t="s"/>
      <c s="10" r="F226" t="s"/>
    </row>
    <row r="227" spans="1:13">
      <c s="10" r="A227" t="n">
        <v>11</v>
      </c>
      <c s="30" r="B227">
        <f si="13" t="shared"/>
        <v/>
      </c>
      <c s="58" r="C227" t="s"/>
      <c s="58" r="D227" t="s"/>
      <c s="58" r="E227" t="s"/>
      <c s="10" r="F227" t="s"/>
    </row>
    <row r="228" spans="1:13">
      <c s="10" r="A228" t="n">
        <v>12</v>
      </c>
      <c s="30" r="B228">
        <f si="13" t="shared"/>
        <v/>
      </c>
      <c s="58" r="C228" t="s"/>
      <c s="58" r="D228" t="s"/>
      <c s="58" r="E228" t="s"/>
      <c s="10" r="F228" t="s"/>
    </row>
    <row r="229" spans="1:13">
      <c s="19" r="B229" t="s"/>
      <c s="19" r="C229" t="s"/>
      <c s="19" r="D229" t="s"/>
      <c s="19" r="E229" t="s"/>
    </row>
    <row r="230" spans="1:13">
      <c s="19" r="B230" t="s"/>
      <c s="19" r="C230" t="s"/>
      <c s="19" r="D230" t="s"/>
      <c s="19" r="E230" t="s"/>
    </row>
    <row customHeight="1" r="231" ht="25.0" spans="1:13">
      <c s="17" r="B231" t="s">
        <v>171</v>
      </c>
    </row>
    <row r="232" spans="1:13">
      <c s="10" r="A232" t="s"/>
      <c s="49" r="B232" t="s"/>
      <c s="10" r="C232" t="s"/>
      <c s="10" r="D232" t="s"/>
      <c s="10" r="E232" t="s"/>
      <c s="10" r="F232" t="s"/>
    </row>
    <row r="233" spans="1:13">
      <c s="10" r="A233" t="s"/>
      <c s="49" r="B233" t="s">
        <v>61</v>
      </c>
      <c s="10" r="C233" t="s"/>
      <c s="10" r="D233" t="s"/>
      <c s="10" r="E233" t="s"/>
      <c s="10" r="F233" t="s"/>
    </row>
    <row r="234" spans="1:13">
      <c s="10" r="A234" t="s"/>
      <c s="10" r="B234" t="s">
        <v>40</v>
      </c>
      <c s="262" r="C234" t="s"/>
      <c s="10" r="D234" t="s"/>
      <c s="10" r="E234" t="s"/>
      <c s="50" r="F234" t="s"/>
    </row>
    <row r="235" spans="1:13">
      <c s="10" r="A235" t="s"/>
      <c s="10" r="B235" t="s">
        <v>41</v>
      </c>
      <c s="262" r="C235" t="n">
        <v>0.5</v>
      </c>
      <c s="50" r="D235" t="s">
        <v>106</v>
      </c>
      <c s="10" r="E235" t="s"/>
    </row>
    <row r="236" spans="1:13">
      <c s="10" r="A236" t="s"/>
      <c s="10" r="B236" t="s"/>
      <c s="10" r="C236" t="s"/>
      <c s="10" r="D236" t="s"/>
      <c s="10" r="E236" t="s"/>
      <c s="10" r="F236" t="s"/>
    </row>
    <row r="237" spans="1:13">
      <c s="10" r="A237" t="s"/>
      <c s="49" r="B237" t="s">
        <v>117</v>
      </c>
      <c s="10" r="C237" t="s">
        <v>273</v>
      </c>
      <c s="51" r="D237" t="s">
        <v>243</v>
      </c>
      <c s="59" r="E237" t="s">
        <v>113</v>
      </c>
      <c s="52" r="F237" t="s">
        <v>114</v>
      </c>
    </row>
    <row r="238" spans="1:13">
      <c s="10" r="A238" t="s"/>
      <c s="10" r="B238" t="s">
        <v>23</v>
      </c>
      <c s="100" r="C238" t="s"/>
      <c s="53" r="D238" t="n">
        <v>0.4814</v>
      </c>
      <c s="55" r="E238" t="n">
        <v>0.7123</v>
      </c>
      <c s="54" r="F238" t="n">
        <v>0.1268</v>
      </c>
    </row>
    <row r="239" spans="1:13">
      <c s="10" r="A239" t="s"/>
      <c s="10" r="B239" t="s">
        <v>194</v>
      </c>
      <c s="55" r="C239">
        <f>(1+C238)^(1/12)-1</f>
        <v/>
      </c>
      <c s="56" r="D239">
        <f si="14" ref="D239:F239" t="shared">(1+D238)^(1/12)-1</f>
        <v/>
      </c>
      <c s="60" r="E239">
        <f si="14" t="shared"/>
        <v/>
      </c>
      <c s="57" r="F239">
        <f si="14" t="shared"/>
        <v/>
      </c>
    </row>
    <row r="240" spans="1:13">
      <c s="10" r="A240" t="s"/>
      <c s="10" r="B240" t="s"/>
      <c s="10" r="C240" t="s"/>
      <c s="10" r="D240" t="s"/>
      <c s="10" r="E240" t="s"/>
      <c s="10" r="F240" t="s"/>
    </row>
    <row customFormat="1" ht="14.0" customHeight="1" s="18" r="241" spans="1:13">
      <c s="49" r="A241" t="s">
        <v>181</v>
      </c>
      <c s="10" r="B241" t="s">
        <v>227</v>
      </c>
      <c s="49" r="C241" t="s"/>
      <c s="49" r="D241" t="s"/>
      <c s="49" r="E241" t="s"/>
      <c s="49" r="F241" t="s"/>
    </row>
    <row r="242" spans="1:13">
      <c s="10" r="A242" t="n">
        <v>0</v>
      </c>
      <c s="101" r="B242" t="n">
        <v>3415200.021777153</v>
      </c>
      <c s="58" r="C242" t="s"/>
      <c s="58" r="D242" t="s"/>
      <c s="58" r="E242" t="s"/>
      <c s="10" r="F242" t="s"/>
    </row>
    <row r="243" spans="1:13">
      <c s="10" r="A243" t="n">
        <v>1</v>
      </c>
      <c s="30" r="B243">
        <f>B242*(1+$C$239)</f>
        <v/>
      </c>
      <c s="58" r="C243" t="s"/>
      <c s="58" r="D243" t="s"/>
      <c s="58" r="E243" t="s"/>
      <c s="10" r="F243" t="s"/>
    </row>
    <row r="244" spans="1:13">
      <c s="10" r="A244" t="n">
        <v>2</v>
      </c>
      <c s="30" r="B244">
        <f si="15" ref="B244:B254" t="shared">B243*(1+$C$239)</f>
        <v/>
      </c>
      <c s="58" r="C244" t="s"/>
      <c s="58" r="D244" t="s"/>
      <c s="58" r="E244" t="s"/>
      <c s="10" r="F244" t="s"/>
    </row>
    <row r="245" spans="1:13">
      <c s="10" r="A245" t="n">
        <v>3</v>
      </c>
      <c s="30" r="B245">
        <f si="15" t="shared"/>
        <v/>
      </c>
      <c s="58" r="C245" t="s"/>
      <c s="58" r="D245" t="s"/>
      <c s="58" r="E245" t="s"/>
      <c s="10" r="F245" t="s"/>
    </row>
    <row r="246" spans="1:13">
      <c s="10" r="A246" t="n">
        <v>4</v>
      </c>
      <c s="30" r="B246">
        <f si="15" t="shared"/>
        <v/>
      </c>
      <c s="58" r="C246" t="s"/>
      <c s="58" r="D246" t="s"/>
      <c s="58" r="E246" t="s"/>
      <c s="10" r="F246" t="s"/>
    </row>
    <row r="247" spans="1:13">
      <c s="10" r="A247" t="n">
        <v>5</v>
      </c>
      <c s="30" r="B247">
        <f si="15" t="shared"/>
        <v/>
      </c>
      <c s="58" r="C247" t="s"/>
      <c s="58" r="D247" t="s"/>
      <c s="58" r="E247" t="s"/>
      <c s="10" r="F247" t="s"/>
    </row>
    <row r="248" spans="1:13">
      <c s="10" r="A248" t="n">
        <v>6</v>
      </c>
      <c s="30" r="B248">
        <f si="15" t="shared"/>
        <v/>
      </c>
      <c s="58" r="C248" t="s"/>
      <c s="58" r="D248" t="s"/>
      <c s="58" r="E248" t="s"/>
      <c s="10" r="F248" t="s"/>
    </row>
    <row r="249" spans="1:13">
      <c s="10" r="A249" t="n">
        <v>7</v>
      </c>
      <c s="30" r="B249">
        <f si="15" t="shared"/>
        <v/>
      </c>
      <c s="58" r="C249" t="s"/>
      <c s="58" r="D249" t="s"/>
      <c s="58" r="E249" t="s"/>
      <c s="10" r="F249" t="s"/>
    </row>
    <row r="250" spans="1:13">
      <c s="10" r="A250" t="n">
        <v>8</v>
      </c>
      <c s="30" r="B250">
        <f si="15" t="shared"/>
        <v/>
      </c>
      <c s="58" r="C250" t="s"/>
      <c s="58" r="D250" t="s"/>
      <c s="58" r="E250" t="s"/>
      <c s="10" r="F250" t="s"/>
    </row>
    <row r="251" spans="1:13">
      <c s="10" r="A251" t="n">
        <v>9</v>
      </c>
      <c s="30" r="B251">
        <f si="15" t="shared"/>
        <v/>
      </c>
      <c s="58" r="C251" t="s"/>
      <c s="58" r="D251" t="s"/>
      <c s="58" r="E251" t="s"/>
      <c s="10" r="F251" t="s"/>
    </row>
    <row r="252" spans="1:13">
      <c s="10" r="A252" t="n">
        <v>10</v>
      </c>
      <c s="30" r="B252">
        <f si="15" t="shared"/>
        <v/>
      </c>
      <c s="58" r="C252" t="s"/>
      <c s="58" r="D252" t="s"/>
      <c s="58" r="E252" t="s"/>
      <c s="10" r="F252" t="s"/>
    </row>
    <row r="253" spans="1:13">
      <c s="10" r="A253" t="n">
        <v>11</v>
      </c>
      <c s="30" r="B253">
        <f si="15" t="shared"/>
        <v/>
      </c>
      <c s="58" r="C253" t="s"/>
      <c s="58" r="D253" t="s"/>
      <c s="58" r="E253" t="s"/>
      <c s="10" r="F253" t="s"/>
    </row>
    <row r="254" spans="1:13">
      <c s="10" r="A254" t="n">
        <v>12</v>
      </c>
      <c s="30" r="B254">
        <f si="15" t="shared"/>
        <v/>
      </c>
      <c s="58" r="C254" t="s"/>
      <c s="58" r="D254" t="s"/>
      <c s="58" r="E254" t="s"/>
      <c s="10" r="F254" t="s"/>
    </row>
    <row r="255" spans="1:13">
      <c s="10" r="A255" t="s"/>
      <c s="50" r="B255" t="s"/>
      <c s="50" r="C255" t="s"/>
      <c s="50" r="D255" t="s"/>
      <c s="50" r="E255" t="s"/>
      <c s="10" r="F255" t="s"/>
    </row>
    <row r="256" spans="1:13">
      <c s="10" r="A256" t="s"/>
      <c s="50" r="B256" t="s"/>
      <c s="50" r="C256" t="s"/>
      <c s="50" r="D256" t="s"/>
      <c s="50" r="E256" t="s"/>
      <c s="10" r="F256" t="s"/>
    </row>
    <row r="257" spans="1:13">
      <c s="19" r="B257" t="s"/>
      <c s="19" r="C257" t="s"/>
      <c s="19" r="D257" t="s"/>
      <c s="19" r="E257" t="s"/>
    </row>
    <row r="258" spans="1:13">
      <c s="19" r="B258" t="s"/>
      <c s="19" r="C258" t="s"/>
      <c s="19" r="D258" t="s"/>
      <c s="19" r="E258" t="s"/>
    </row>
    <row r="259" spans="1:13">
      <c s="19" r="B259" t="s"/>
      <c s="19" r="C259" t="s"/>
      <c s="19" r="D259" t="s"/>
      <c s="19" r="E259" t="s"/>
    </row>
    <row r="260" spans="1:13">
      <c s="10" r="A260" t="s"/>
      <c s="10" r="B260" t="s"/>
      <c s="10" r="C260" t="s"/>
      <c s="10" r="D260" t="s"/>
      <c s="10" r="E260" t="s"/>
      <c s="10" r="F260" t="s"/>
    </row>
  </sheetData>
  <pageMargins right="0.75" footer="0.5" top="1" bottom="1" header="0.5" left="0.75"/>
  <pageSetup orientation="portrait"/>
</worksheet>
</file>

<file path=xl/worksheets/sheet13.xml><?xml version="1.0" encoding="utf-8"?>
<worksheet xmlns="http://schemas.openxmlformats.org/spreadsheetml/2006/main" xmlns:r="http://schemas.openxmlformats.org/officeDocument/2006/relationships">
  <sheetPr>
    <outlinePr summaryRight="1" summaryBelow="1"/>
  </sheetPr>
  <dimension ref="A1:F62"/>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245</v>
      </c>
    </row>
    <row customHeight="1" r="6" ht="20.0" spans="1:6">
      <c s="19" r="A6" t="s"/>
      <c s="23" r="B6" t="s"/>
      <c s="19" r="C6" t="s"/>
      <c s="19" r="D6" t="s"/>
      <c s="19" r="E6" t="s"/>
      <c s="19" r="F6" t="s"/>
    </row>
    <row r="7" spans="1:6">
      <c s="19" r="A7" t="s"/>
      <c s="19" r="B7" t="s"/>
      <c s="19" r="C7" t="s"/>
      <c s="19" r="D7" t="s"/>
      <c s="19" r="E7" t="s"/>
      <c s="19" r="F7" t="s"/>
    </row>
    <row r="8" spans="1:6">
      <c s="19" r="A8" t="s"/>
      <c s="19" r="B8" t="s">
        <v>6</v>
      </c>
      <c s="264" r="C8" t="n">
        <v>0.8228</v>
      </c>
      <c s="19" r="D8" t="s"/>
      <c s="19" r="E8" t="s"/>
      <c s="19" r="F8" t="s"/>
    </row>
    <row r="9" spans="1:6">
      <c s="19" r="A9" t="s"/>
      <c s="19" r="B9" t="s">
        <v>5</v>
      </c>
      <c s="264" r="C9" t="n">
        <v>0.1761</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4.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0.41</v>
      </c>
      <c s="19" r="D16" t="s">
        <v>106</v>
      </c>
      <c s="19" r="E16" t="s"/>
      <c s="19" r="F16" t="s"/>
    </row>
    <row r="17" spans="1:6">
      <c s="19" r="A17" t="s"/>
      <c s="19" r="B17" t="s"/>
      <c s="19" r="C17" t="s"/>
      <c s="19" r="D17" t="s"/>
      <c s="19" r="E17" t="s"/>
      <c s="19" r="F17" t="s"/>
    </row>
    <row customHeight="1" r="18" ht="14.0" spans="1:6">
      <c s="19" r="A18" t="s"/>
      <c s="25" r="B18" t="s">
        <v>117</v>
      </c>
      <c s="19" r="C18" t="s">
        <v>273</v>
      </c>
      <c s="43" r="D18" t="s">
        <v>242</v>
      </c>
      <c s="44" r="E18" t="s">
        <v>114</v>
      </c>
      <c s="19" r="F18" t="s"/>
    </row>
    <row r="19" spans="1:6">
      <c s="19" r="A19" t="s"/>
      <c s="19" r="B19" t="s">
        <v>23</v>
      </c>
      <c s="107" r="C19" t="s"/>
      <c s="45" r="D19" t="n">
        <v>0.6542</v>
      </c>
      <c s="46" r="E19" t="n">
        <v>0.4767</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55507879.71260548</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0.41</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2.4699</v>
      </c>
      <c s="26" r="E45" t="n">
        <v>3.2579</v>
      </c>
      <c s="46" r="F45" t="n">
        <v>0.8367</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12610310.273828506</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sheetData>
  <pageMargins right="0.75" footer="0.5" top="1" bottom="1" header="0.5" left="0.75"/>
  <pageSetup orientation="portrait"/>
</worksheet>
</file>

<file path=xl/worksheets/sheet14.xml><?xml version="1.0" encoding="utf-8"?>
<worksheet xmlns="http://schemas.openxmlformats.org/spreadsheetml/2006/main" xmlns:r="http://schemas.openxmlformats.org/officeDocument/2006/relationships">
  <sheetPr>
    <outlinePr summaryRight="1" summaryBelow="1"/>
  </sheetPr>
  <dimension ref="A1:F370"/>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126</v>
      </c>
    </row>
    <row customHeight="1" r="6" ht="20.0" spans="1:6">
      <c s="16" r="B6" t="s"/>
    </row>
    <row r="8" spans="1:6">
      <c s="14" r="B8" t="s">
        <v>6</v>
      </c>
      <c s="110" r="C8" t="n">
        <v>0.016</v>
      </c>
      <c s="19" r="D8" t="s"/>
    </row>
    <row r="9" spans="1:6">
      <c s="14" r="B9" t="s">
        <v>5</v>
      </c>
      <c s="110" r="C9" t="n">
        <v>0.9719</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0.39</v>
      </c>
      <c s="14" r="D16" t="s">
        <v>106</v>
      </c>
    </row>
    <row customHeight="1" r="18" ht="14.0" spans="1:6">
      <c s="18" r="B18" t="s">
        <v>117</v>
      </c>
      <c s="14" r="C18" t="s">
        <v>273</v>
      </c>
      <c s="34" r="D18" t="s">
        <v>242</v>
      </c>
      <c s="35" r="E18" t="s">
        <v>114</v>
      </c>
    </row>
    <row r="19" spans="1:6">
      <c s="14" r="B19" t="s">
        <v>23</v>
      </c>
      <c s="104" r="C19" t="s"/>
      <c s="36" r="D19" t="n">
        <v>0.148</v>
      </c>
      <c s="37" r="E19" t="n">
        <v>0.3067</v>
      </c>
    </row>
    <row r="20" spans="1:6">
      <c s="14" r="B20" t="s">
        <v>194</v>
      </c>
      <c s="20" r="C20">
        <f>(1+C19)^(1/12)-1</f>
        <v/>
      </c>
      <c s="38" r="D20">
        <f si="0" ref="D20:E20" t="shared">(1+D19)^(1/12)-1</f>
        <v/>
      </c>
      <c s="39" r="E20">
        <f si="0" t="shared"/>
        <v/>
      </c>
    </row>
    <row r="23" spans="1:6">
      <c s="14" r="A23" t="s">
        <v>181</v>
      </c>
      <c s="14" r="B23" t="s">
        <v>227</v>
      </c>
    </row>
    <row r="24" spans="1:6">
      <c s="14" r="A24" t="n">
        <v>0</v>
      </c>
      <c s="105" r="B24" t="n">
        <v>11940960.33252716</v>
      </c>
      <c s="21" r="C24" t="s"/>
      <c s="21" r="D24" t="s"/>
      <c s="21" r="E24" t="s"/>
    </row>
    <row r="25" spans="1:6">
      <c s="14" r="A25" t="n">
        <v>1</v>
      </c>
      <c s="40" r="B25">
        <f si="1" ref="B25:B36" t="shared">B24*(1+$C$20)</f>
        <v/>
      </c>
      <c s="21" r="C25" t="s"/>
      <c s="21" r="D25" t="s"/>
      <c s="21" r="E25" t="s"/>
    </row>
    <row r="26" spans="1:6">
      <c s="14" r="A26" t="n">
        <v>2</v>
      </c>
      <c s="40" r="B26">
        <f si="1" t="shared"/>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r="41" spans="1:6">
      <c s="14" r="B41" t="s">
        <v>40</v>
      </c>
      <c s="197" r="C41" t="s"/>
      <c s="19" r="F41" t="s"/>
    </row>
    <row r="42" spans="1:6">
      <c s="14" r="B42" t="s">
        <v>41</v>
      </c>
      <c s="197" r="C42" t="n">
        <v>0.39</v>
      </c>
      <c s="14" r="D42" t="s">
        <v>106</v>
      </c>
      <c s="19" r="F42" t="s"/>
    </row>
    <row r="44" spans="1:6">
      <c s="14" r="B44" t="s">
        <v>117</v>
      </c>
      <c s="14" r="C44" t="s">
        <v>273</v>
      </c>
      <c s="34" r="D44" t="s">
        <v>243</v>
      </c>
      <c s="41" r="E44" t="s">
        <v>113</v>
      </c>
      <c s="35" r="F44" t="s">
        <v>114</v>
      </c>
    </row>
    <row r="45" spans="1:6">
      <c s="14" r="B45" t="s">
        <v>23</v>
      </c>
      <c s="104" r="C45" t="s"/>
      <c s="36" r="D45" t="n">
        <v>2.3389</v>
      </c>
      <c s="20" r="E45" t="n">
        <v>2.3374</v>
      </c>
      <c s="37" r="F45" t="n">
        <v>0.6886</v>
      </c>
    </row>
    <row r="46" spans="1:6">
      <c s="14" r="B46" t="s">
        <v>194</v>
      </c>
      <c s="20" r="C46">
        <f>(1+C45)^(1/12)-1</f>
        <v/>
      </c>
      <c s="38" r="D46">
        <f>(1+D45)^(1/12)-1</f>
        <v/>
      </c>
      <c s="42" r="E46">
        <f>(1+E45)^(1/12)-1</f>
        <v/>
      </c>
      <c s="39" r="F46">
        <f>(1+F45)^(1/12)-1</f>
        <v/>
      </c>
    </row>
    <row r="48" spans="1:6">
      <c s="14" r="A48" t="s">
        <v>181</v>
      </c>
      <c s="14" r="B48" t="s">
        <v>227</v>
      </c>
    </row>
    <row r="49" spans="1:6">
      <c s="14" r="A49" t="n">
        <v>0</v>
      </c>
      <c s="106" r="B49" t="n">
        <v>6084930.066256523</v>
      </c>
      <c s="21" r="C49" t="s"/>
      <c s="21" r="D49" t="s"/>
      <c s="21" r="E49" t="s"/>
    </row>
    <row r="50" spans="1:6">
      <c s="14" r="A50" t="n">
        <v>1</v>
      </c>
      <c s="40" r="B50">
        <f si="2" ref="B50:B61" t="shared">B49*(1+$C$46)</f>
        <v/>
      </c>
      <c s="21" r="C50" t="s"/>
      <c s="21" r="D50" t="s"/>
      <c s="21" r="E50" t="s"/>
    </row>
    <row r="51" spans="1:6">
      <c s="14" r="A51" t="n">
        <v>2</v>
      </c>
      <c s="40" r="B51">
        <f si="2" t="shared"/>
        <v/>
      </c>
      <c s="21" r="C51" t="s"/>
      <c s="21" r="D51" t="s"/>
      <c s="21" r="E51" t="s"/>
    </row>
    <row r="52" spans="1:6">
      <c s="14" r="A52" t="n">
        <v>3</v>
      </c>
      <c s="40" r="B52">
        <f si="2" t="shared"/>
        <v/>
      </c>
      <c s="21" r="C52" t="s"/>
      <c s="21" r="D52" t="s"/>
      <c s="21" r="E52" t="s"/>
    </row>
    <row r="53" spans="1:6">
      <c s="14" r="A53" t="n">
        <v>4</v>
      </c>
      <c s="40" r="B53">
        <f si="2" t="shared"/>
        <v/>
      </c>
      <c s="21" r="C53" t="s"/>
      <c s="21" r="D53" t="s"/>
      <c s="21" r="E53" t="s"/>
    </row>
    <row r="54" spans="1:6">
      <c s="14" r="A54" t="n">
        <v>5</v>
      </c>
      <c s="40" r="B54">
        <f si="2" t="shared"/>
        <v/>
      </c>
      <c s="21" r="C54" t="s"/>
      <c s="21" r="D54" t="s"/>
      <c s="21" r="E54" t="s"/>
    </row>
    <row r="55" spans="1:6">
      <c s="14" r="A55" t="n">
        <v>6</v>
      </c>
      <c s="40" r="B55">
        <f si="2" t="shared"/>
        <v/>
      </c>
      <c s="21" r="C55" t="s"/>
      <c s="21" r="D55" t="s"/>
      <c s="21" r="E55" t="s"/>
    </row>
    <row r="56" spans="1:6">
      <c s="14" r="A56" t="n">
        <v>7</v>
      </c>
      <c s="40" r="B56">
        <f si="2" t="shared"/>
        <v/>
      </c>
      <c s="21" r="C56" t="s"/>
      <c s="21" r="D56" t="s"/>
      <c s="21" r="E56" t="s"/>
    </row>
    <row r="57" spans="1:6">
      <c s="14" r="A57" t="n">
        <v>8</v>
      </c>
      <c s="40" r="B57">
        <f si="2" t="shared"/>
        <v/>
      </c>
      <c s="21" r="C57" t="s"/>
      <c s="21" r="D57" t="s"/>
      <c s="21" r="E57" t="s"/>
    </row>
    <row r="58" spans="1:6">
      <c s="14" r="A58" t="n">
        <v>9</v>
      </c>
      <c s="40" r="B58">
        <f si="2" t="shared"/>
        <v/>
      </c>
      <c s="21" r="C58" t="s"/>
      <c s="21" r="D58" t="s"/>
      <c s="21" r="E58" t="s"/>
    </row>
    <row r="59" spans="1:6">
      <c s="14" r="A59" t="n">
        <v>10</v>
      </c>
      <c s="40" r="B59">
        <f si="2" t="shared"/>
        <v/>
      </c>
      <c s="21" r="C59" t="s"/>
      <c s="21" r="D59" t="s"/>
      <c s="21" r="E59" t="s"/>
    </row>
    <row r="60" spans="1:6">
      <c s="14" r="A60" t="n">
        <v>11</v>
      </c>
      <c s="40" r="B60">
        <f si="2" t="shared"/>
        <v/>
      </c>
      <c s="21" r="C60" t="s"/>
      <c s="21" r="D60" t="s"/>
      <c s="21" r="E60" t="s"/>
    </row>
    <row r="61" spans="1:6">
      <c s="14" r="A61" t="n">
        <v>12</v>
      </c>
      <c s="40" r="B61">
        <f si="2" t="shared"/>
        <v/>
      </c>
      <c s="21" r="C61" t="s"/>
      <c s="21" r="D61" t="s"/>
      <c s="21" r="E61" t="s"/>
    </row>
    <row customFormat="1" ht="29.0" customHeight="1" s="146" r="67" spans="1:6">
      <c s="144" r="B67" t="s">
        <v>169</v>
      </c>
    </row>
    <row customHeight="1" r="68" ht="20.0" spans="1:6">
      <c s="16" r="B68" t="s"/>
    </row>
    <row r="70" spans="1:6">
      <c s="14" r="B70" t="s">
        <v>6</v>
      </c>
      <c s="110" r="C70" t="n">
        <v>0.1144</v>
      </c>
      <c s="19" r="D70" t="s"/>
    </row>
    <row r="71" spans="1:6">
      <c s="14" r="B71" t="s">
        <v>5</v>
      </c>
      <c s="110" r="C71" t="n">
        <v>0.8833</v>
      </c>
      <c s="19" r="D71" t="s"/>
    </row>
    <row customHeight="1" r="73" ht="20.0" spans="1:6">
      <c s="16" r="C73" t="s"/>
      <c s="16" r="D73" t="s"/>
    </row>
    <row customHeight="1" r="74" ht="25.0" spans="1:6">
      <c s="17" r="B74" t="s">
        <v>73</v>
      </c>
      <c s="17" r="C74" t="s"/>
    </row>
    <row customHeight="1" r="76" ht="14.0" spans="1:6">
      <c s="18" r="B76" t="s">
        <v>61</v>
      </c>
    </row>
    <row r="77" spans="1:6">
      <c s="14" r="B77" t="s">
        <v>40</v>
      </c>
      <c s="197" r="C77" t="s"/>
      <c s="14" r="E77" t="n">
        <v>0.09</v>
      </c>
      <c s="14" r="F77" t="s">
        <v>107</v>
      </c>
    </row>
    <row r="78" spans="1:6">
      <c s="14" r="B78" t="s">
        <v>41</v>
      </c>
      <c s="198" r="C78" t="n">
        <v>0.41</v>
      </c>
      <c s="14" r="D78" t="s">
        <v>106</v>
      </c>
      <c s="14" r="E78" t="n">
        <v>0.41</v>
      </c>
      <c s="14" r="F78" t="s">
        <v>106</v>
      </c>
    </row>
    <row customHeight="1" r="80" ht="14.0" spans="1:6">
      <c s="18" r="B80" t="s">
        <v>117</v>
      </c>
      <c s="14" r="C80" t="s">
        <v>273</v>
      </c>
      <c s="34" r="D80" t="s">
        <v>242</v>
      </c>
      <c s="35" r="E80" t="s">
        <v>114</v>
      </c>
    </row>
    <row r="81" spans="1:6">
      <c s="14" r="B81" t="s">
        <v>23</v>
      </c>
      <c s="104" r="C81" t="s"/>
      <c s="36" r="D81" t="n">
        <v>0.2398</v>
      </c>
      <c s="37" r="E81" t="n">
        <v>0.2314</v>
      </c>
    </row>
    <row r="82" spans="1:6">
      <c s="14" r="B82" t="s">
        <v>194</v>
      </c>
      <c s="20" r="C82">
        <f>(1+C81)^(1/12)-1</f>
        <v/>
      </c>
      <c s="38" r="D82">
        <f si="3" ref="D82:E82" t="shared">(1+D81)^(1/12)-1</f>
        <v/>
      </c>
      <c s="39" r="E82">
        <f si="3" t="shared"/>
        <v/>
      </c>
    </row>
    <row r="85" spans="1:6">
      <c s="14" r="A85" t="s">
        <v>181</v>
      </c>
      <c s="14" r="B85" t="s">
        <v>227</v>
      </c>
    </row>
    <row r="86" spans="1:6">
      <c s="14" r="A86" t="n">
        <v>0</v>
      </c>
      <c s="105" r="B86" t="n">
        <v>11937490.282363892</v>
      </c>
      <c s="21" r="C86" t="s"/>
      <c s="21" r="D86" t="s"/>
      <c s="21" r="E86" t="s"/>
    </row>
    <row r="87" spans="1:6">
      <c s="14" r="A87" t="n">
        <v>1</v>
      </c>
      <c s="40" r="B87">
        <f>B86*(1+$C$82)</f>
        <v/>
      </c>
      <c s="21" r="C87" t="s"/>
      <c s="21" r="D87" t="s"/>
      <c s="21" r="E87" t="s"/>
    </row>
    <row r="88" spans="1:6">
      <c s="14" r="A88" t="n">
        <v>2</v>
      </c>
      <c s="40" r="B88">
        <f si="4" ref="B88:B98" t="shared">B87*(1+$C$82)</f>
        <v/>
      </c>
      <c s="21" r="C88" t="s"/>
      <c s="21" r="D88" t="s"/>
      <c s="21" r="E88" t="s"/>
    </row>
    <row r="89" spans="1:6">
      <c s="14" r="A89" t="n">
        <v>3</v>
      </c>
      <c s="40" r="B89">
        <f si="4" t="shared"/>
        <v/>
      </c>
      <c s="21" r="C89" t="s"/>
      <c s="21" r="D89" t="s"/>
      <c s="21" r="E89" t="s"/>
    </row>
    <row r="90" spans="1:6">
      <c s="14" r="A90" t="n">
        <v>4</v>
      </c>
      <c s="40" r="B90">
        <f si="4" t="shared"/>
        <v/>
      </c>
      <c s="21" r="C90" t="s"/>
      <c s="21" r="D90" t="s"/>
      <c s="21" r="E90" t="s"/>
    </row>
    <row r="91" spans="1:6">
      <c s="14" r="A91" t="n">
        <v>5</v>
      </c>
      <c s="40" r="B91">
        <f si="4" t="shared"/>
        <v/>
      </c>
      <c s="21" r="C91" t="s"/>
      <c s="21" r="D91" t="s"/>
      <c s="21" r="E91" t="s"/>
    </row>
    <row r="92" spans="1:6">
      <c s="14" r="A92" t="n">
        <v>6</v>
      </c>
      <c s="40" r="B92">
        <f si="4" t="shared"/>
        <v/>
      </c>
      <c s="21" r="C92" t="s"/>
      <c s="21" r="D92" t="s"/>
      <c s="21" r="E92" t="s"/>
    </row>
    <row r="93" spans="1:6">
      <c s="14" r="A93" t="n">
        <v>7</v>
      </c>
      <c s="40" r="B93">
        <f si="4" t="shared"/>
        <v/>
      </c>
      <c s="21" r="C93" t="s"/>
      <c s="21" r="D93" t="s"/>
      <c s="21" r="E93" t="s"/>
    </row>
    <row r="94" spans="1:6">
      <c s="14" r="A94" t="n">
        <v>8</v>
      </c>
      <c s="40" r="B94">
        <f si="4" t="shared"/>
        <v/>
      </c>
      <c s="21" r="C94" t="s"/>
      <c s="21" r="D94" t="s"/>
      <c s="21" r="E94" t="s"/>
    </row>
    <row r="95" spans="1:6">
      <c s="14" r="A95" t="n">
        <v>9</v>
      </c>
      <c s="40" r="B95">
        <f si="4" t="shared"/>
        <v/>
      </c>
      <c s="21" r="C95" t="s"/>
      <c s="21" r="D95" t="s"/>
      <c s="21" r="E95" t="s"/>
    </row>
    <row r="96" spans="1:6">
      <c s="14" r="A96" t="n">
        <v>10</v>
      </c>
      <c s="40" r="B96">
        <f si="4" t="shared"/>
        <v/>
      </c>
      <c s="21" r="C96" t="s"/>
      <c s="21" r="D96" t="s"/>
      <c s="21" r="E96" t="s"/>
    </row>
    <row r="97" spans="1:6">
      <c s="14" r="A97" t="n">
        <v>11</v>
      </c>
      <c s="40" r="B97">
        <f si="4" t="shared"/>
        <v/>
      </c>
      <c s="21" r="C97" t="s"/>
      <c s="21" r="D97" t="s"/>
      <c s="21" r="E97" t="s"/>
    </row>
    <row r="98" spans="1:6">
      <c s="14" r="A98" t="n">
        <v>12</v>
      </c>
      <c s="40" r="B98">
        <f si="4" t="shared"/>
        <v/>
      </c>
      <c s="21" r="C98" t="s"/>
      <c s="21" r="D98" t="s"/>
      <c s="21" r="E98" t="s"/>
    </row>
    <row customHeight="1" r="101" ht="25.0" spans="1:6">
      <c s="17" r="B101" t="s">
        <v>171</v>
      </c>
    </row>
    <row customHeight="1" r="102" ht="25.0" spans="1:6">
      <c s="17" r="B102" t="s"/>
    </row>
    <row r="103" spans="1:6">
      <c s="14" r="B103" t="s">
        <v>40</v>
      </c>
      <c s="197" r="C103" t="s"/>
      <c s="14" r="E103" t="n">
        <v>0.09</v>
      </c>
      <c s="19" r="F103" t="s">
        <v>107</v>
      </c>
    </row>
    <row r="104" spans="1:6">
      <c s="14" r="B104" t="s">
        <v>41</v>
      </c>
      <c s="197" r="C104" t="n">
        <v>0.41</v>
      </c>
      <c s="14" r="D104" t="s">
        <v>106</v>
      </c>
      <c s="14" r="E104" t="n">
        <v>0.41</v>
      </c>
      <c s="19" r="F104" t="s">
        <v>106</v>
      </c>
    </row>
    <row r="106" spans="1:6">
      <c s="14" r="B106" t="s">
        <v>117</v>
      </c>
      <c s="14" r="C106" t="s">
        <v>273</v>
      </c>
      <c s="34" r="D106" t="s">
        <v>243</v>
      </c>
      <c s="41" r="E106" t="s">
        <v>113</v>
      </c>
      <c s="35" r="F106" t="s">
        <v>114</v>
      </c>
    </row>
    <row r="107" spans="1:6">
      <c s="14" r="B107" t="s">
        <v>23</v>
      </c>
      <c s="104" r="C107" t="s"/>
      <c s="36" r="D107" t="n">
        <v>1.6658</v>
      </c>
      <c s="20" r="E107" t="n">
        <v>1.5333</v>
      </c>
      <c s="37" r="F107" t="n">
        <v>0.4747</v>
      </c>
    </row>
    <row r="108" spans="1:6">
      <c s="14" r="B108" t="s">
        <v>194</v>
      </c>
      <c s="20" r="C108">
        <f>(1+C107)^(1/12)-1</f>
        <v/>
      </c>
      <c s="38" r="D108">
        <f>(1+D107)^(1/12)-1</f>
        <v/>
      </c>
      <c s="42" r="E108">
        <f>(1+E107)^(1/12)-1</f>
        <v/>
      </c>
      <c s="39" r="F108">
        <f>(1+F107)^(1/12)-1</f>
        <v/>
      </c>
    </row>
    <row r="110" spans="1:6">
      <c s="14" r="A110" t="s">
        <v>181</v>
      </c>
      <c s="14" r="B110" t="s">
        <v>227</v>
      </c>
    </row>
    <row r="111" spans="1:6">
      <c s="14" r="A111" t="n">
        <v>0</v>
      </c>
      <c s="106" r="B111" t="n">
        <v>5149229.935808182</v>
      </c>
      <c s="21" r="C111" t="s"/>
      <c s="21" r="D111" t="s"/>
      <c s="21" r="E111" t="s"/>
    </row>
    <row r="112" spans="1:6">
      <c s="14" r="A112" t="n">
        <v>1</v>
      </c>
      <c s="40" r="B112">
        <f>B111*(1+$C$108)</f>
        <v/>
      </c>
      <c s="21" r="C112" t="s"/>
      <c s="21" r="D112" t="s"/>
      <c s="21" r="E112" t="s"/>
    </row>
    <row r="113" spans="1:6">
      <c s="14" r="A113" t="n">
        <v>2</v>
      </c>
      <c s="40" r="B113">
        <f si="5" ref="B113:B123" t="shared">B112*(1+$C$108)</f>
        <v/>
      </c>
      <c s="21" r="C113" t="s"/>
      <c s="21" r="D113" t="s"/>
      <c s="21" r="E113" t="s"/>
    </row>
    <row r="114" spans="1:6">
      <c s="14" r="A114" t="n">
        <v>3</v>
      </c>
      <c s="40" r="B114">
        <f si="5" t="shared"/>
        <v/>
      </c>
      <c s="21" r="C114" t="s"/>
      <c s="21" r="D114" t="s"/>
      <c s="21" r="E114" t="s"/>
    </row>
    <row r="115" spans="1:6">
      <c s="14" r="A115" t="n">
        <v>4</v>
      </c>
      <c s="40" r="B115">
        <f si="5" t="shared"/>
        <v/>
      </c>
      <c s="21" r="C115" t="s"/>
      <c s="21" r="D115" t="s"/>
      <c s="21" r="E115" t="s"/>
    </row>
    <row r="116" spans="1:6">
      <c s="14" r="A116" t="n">
        <v>5</v>
      </c>
      <c s="40" r="B116">
        <f si="5" t="shared"/>
        <v/>
      </c>
      <c s="21" r="C116" t="s"/>
      <c s="21" r="D116" t="s"/>
      <c s="21" r="E116" t="s"/>
    </row>
    <row r="117" spans="1:6">
      <c s="14" r="A117" t="n">
        <v>6</v>
      </c>
      <c s="40" r="B117">
        <f si="5" t="shared"/>
        <v/>
      </c>
      <c s="21" r="C117" t="s"/>
      <c s="21" r="D117" t="s"/>
      <c s="21" r="E117" t="s"/>
    </row>
    <row r="118" spans="1:6">
      <c s="14" r="A118" t="n">
        <v>7</v>
      </c>
      <c s="40" r="B118">
        <f si="5" t="shared"/>
        <v/>
      </c>
      <c s="21" r="C118" t="s"/>
      <c s="21" r="D118" t="s"/>
      <c s="21" r="E118" t="s"/>
    </row>
    <row r="119" spans="1:6">
      <c s="14" r="A119" t="n">
        <v>8</v>
      </c>
      <c s="40" r="B119">
        <f si="5" t="shared"/>
        <v/>
      </c>
      <c s="21" r="C119" t="s"/>
      <c s="21" r="D119" t="s"/>
      <c s="21" r="E119" t="s"/>
    </row>
    <row r="120" spans="1:6">
      <c s="14" r="A120" t="n">
        <v>9</v>
      </c>
      <c s="40" r="B120">
        <f si="5" t="shared"/>
        <v/>
      </c>
      <c s="21" r="C120" t="s"/>
      <c s="21" r="D120" t="s"/>
      <c s="21" r="E120" t="s"/>
    </row>
    <row r="121" spans="1:6">
      <c s="14" r="A121" t="n">
        <v>10</v>
      </c>
      <c s="40" r="B121">
        <f si="5" t="shared"/>
        <v/>
      </c>
      <c s="21" r="C121" t="s"/>
      <c s="21" r="D121" t="s"/>
      <c s="21" r="E121" t="s"/>
    </row>
    <row r="122" spans="1:6">
      <c s="14" r="A122" t="n">
        <v>11</v>
      </c>
      <c s="40" r="B122">
        <f si="5" t="shared"/>
        <v/>
      </c>
      <c s="21" r="C122" t="s"/>
      <c s="21" r="D122" t="s"/>
      <c s="21" r="E122" t="s"/>
    </row>
    <row r="123" spans="1:6">
      <c s="14" r="A123" t="n">
        <v>12</v>
      </c>
      <c s="40" r="B123">
        <f si="5" t="shared"/>
        <v/>
      </c>
      <c s="21" r="C123" t="s"/>
      <c s="21" r="D123" t="s"/>
      <c s="21" r="E123" t="s"/>
    </row>
    <row r="124" spans="1:6">
      <c s="19" r="B124" t="s"/>
      <c s="19" r="C124" t="s"/>
      <c s="19" r="D124" t="s"/>
      <c s="19" r="E124" t="s"/>
    </row>
    <row customFormat="1" ht="29.0" customHeight="1" s="146" r="129" spans="1:6">
      <c s="144" r="B129" t="s">
        <v>224</v>
      </c>
    </row>
    <row customHeight="1" r="130" ht="20.0" spans="1:6">
      <c s="16" r="B130" t="s"/>
    </row>
    <row r="132" spans="1:6">
      <c s="14" r="B132" t="s">
        <v>6</v>
      </c>
      <c s="110" r="C132" t="n">
        <v>0.0059</v>
      </c>
      <c s="19" r="D132" t="s"/>
    </row>
    <row r="133" spans="1:6">
      <c s="14" r="B133" t="s">
        <v>5</v>
      </c>
      <c s="110" r="C133" t="n">
        <v>0.9922</v>
      </c>
      <c s="19" r="D133" t="s"/>
    </row>
    <row customHeight="1" r="135" ht="20.0" spans="1:6">
      <c s="16" r="C135" t="s"/>
      <c s="16" r="D135" t="s"/>
    </row>
    <row customHeight="1" r="136" ht="25.0" spans="1:6">
      <c s="17" r="B136" t="s">
        <v>73</v>
      </c>
      <c s="17" r="C136" t="s"/>
    </row>
    <row customHeight="1" r="138" ht="14.0" spans="1:6">
      <c s="18" r="B138" t="s">
        <v>61</v>
      </c>
    </row>
    <row r="139" spans="1:6">
      <c s="14" r="B139" t="s">
        <v>40</v>
      </c>
      <c s="197" r="C139" t="s"/>
    </row>
    <row r="140" spans="1:6">
      <c s="14" r="B140" t="s">
        <v>41</v>
      </c>
      <c s="198" r="C140" t="n">
        <v>0.39</v>
      </c>
      <c s="14" r="D140" t="s">
        <v>106</v>
      </c>
    </row>
    <row customHeight="1" r="142" ht="14.0" spans="1:6">
      <c s="18" r="B142" t="s">
        <v>117</v>
      </c>
      <c s="14" r="C142" t="s">
        <v>273</v>
      </c>
      <c s="34" r="D142" t="s">
        <v>242</v>
      </c>
      <c s="35" r="E142" t="s">
        <v>114</v>
      </c>
    </row>
    <row r="143" spans="1:6">
      <c s="14" r="B143" t="s">
        <v>23</v>
      </c>
      <c s="104" r="C143" t="s"/>
      <c s="36" r="D143" t="n">
        <v>0.0817</v>
      </c>
      <c s="37" r="E143" t="n">
        <v>0.0559</v>
      </c>
    </row>
    <row r="144" spans="1:6">
      <c s="14" r="B144" t="s">
        <v>194</v>
      </c>
      <c s="20" r="C144">
        <f>(1+C143)^(1/12)-1</f>
        <v/>
      </c>
      <c s="38" r="D144">
        <f si="6" ref="D144:E144" t="shared">(1+D143)^(1/12)-1</f>
        <v/>
      </c>
      <c s="39" r="E144">
        <f si="6" t="shared"/>
        <v/>
      </c>
    </row>
    <row r="147" spans="1:6">
      <c s="14" r="A147" t="s">
        <v>181</v>
      </c>
      <c s="14" r="B147" t="s">
        <v>227</v>
      </c>
    </row>
    <row r="148" spans="1:6">
      <c s="14" r="A148" t="n">
        <v>0</v>
      </c>
      <c s="105" r="B148" t="n">
        <v>19647540.11077881</v>
      </c>
      <c s="21" r="C148" t="s"/>
      <c s="21" r="D148" t="s"/>
      <c s="21" r="E148" t="s"/>
    </row>
    <row r="149" spans="1:6">
      <c s="14" r="A149" t="n">
        <v>1</v>
      </c>
      <c s="40" r="B149">
        <f>B148*(1+$C$144)</f>
        <v/>
      </c>
      <c s="21" r="C149" t="s"/>
      <c s="21" r="D149" t="s"/>
      <c s="21" r="E149" t="s"/>
    </row>
    <row r="150" spans="1:6">
      <c s="14" r="A150" t="n">
        <v>2</v>
      </c>
      <c s="40" r="B150">
        <f si="7" ref="B150:B160" t="shared">B149*(1+$C$144)</f>
        <v/>
      </c>
      <c s="21" r="C150" t="s"/>
      <c s="21" r="D150" t="s"/>
      <c s="21" r="E150" t="s"/>
    </row>
    <row r="151" spans="1:6">
      <c s="14" r="A151" t="n">
        <v>3</v>
      </c>
      <c s="40" r="B151">
        <f si="7" t="shared"/>
        <v/>
      </c>
      <c s="21" r="C151" t="s"/>
      <c s="21" r="D151" t="s"/>
      <c s="21" r="E151" t="s"/>
    </row>
    <row r="152" spans="1:6">
      <c s="14" r="A152" t="n">
        <v>4</v>
      </c>
      <c s="40" r="B152">
        <f si="7" t="shared"/>
        <v/>
      </c>
      <c s="21" r="C152" t="s"/>
      <c s="21" r="D152" t="s"/>
      <c s="21" r="E152" t="s"/>
    </row>
    <row r="153" spans="1:6">
      <c s="14" r="A153" t="n">
        <v>5</v>
      </c>
      <c s="40" r="B153">
        <f si="7" t="shared"/>
        <v/>
      </c>
      <c s="21" r="C153" t="s"/>
      <c s="21" r="D153" t="s"/>
      <c s="21" r="E153" t="s"/>
    </row>
    <row r="154" spans="1:6">
      <c s="14" r="A154" t="n">
        <v>6</v>
      </c>
      <c s="40" r="B154">
        <f si="7" t="shared"/>
        <v/>
      </c>
      <c s="21" r="C154" t="s"/>
      <c s="21" r="D154" t="s"/>
      <c s="21" r="E154" t="s"/>
    </row>
    <row r="155" spans="1:6">
      <c s="14" r="A155" t="n">
        <v>7</v>
      </c>
      <c s="40" r="B155">
        <f si="7" t="shared"/>
        <v/>
      </c>
      <c s="21" r="C155" t="s"/>
      <c s="21" r="D155" t="s"/>
      <c s="21" r="E155" t="s"/>
    </row>
    <row r="156" spans="1:6">
      <c s="14" r="A156" t="n">
        <v>8</v>
      </c>
      <c s="40" r="B156">
        <f si="7" t="shared"/>
        <v/>
      </c>
      <c s="21" r="C156" t="s"/>
      <c s="21" r="D156" t="s"/>
      <c s="21" r="E156" t="s"/>
    </row>
    <row r="157" spans="1:6">
      <c s="14" r="A157" t="n">
        <v>9</v>
      </c>
      <c s="40" r="B157">
        <f si="7" t="shared"/>
        <v/>
      </c>
      <c s="21" r="C157" t="s"/>
      <c s="21" r="D157" t="s"/>
      <c s="21" r="E157" t="s"/>
    </row>
    <row r="158" spans="1:6">
      <c s="14" r="A158" t="n">
        <v>10</v>
      </c>
      <c s="40" r="B158">
        <f si="7" t="shared"/>
        <v/>
      </c>
      <c s="21" r="C158" t="s"/>
      <c s="21" r="D158" t="s"/>
      <c s="21" r="E158" t="s"/>
    </row>
    <row r="159" spans="1:6">
      <c s="14" r="A159" t="n">
        <v>11</v>
      </c>
      <c s="40" r="B159">
        <f si="7" t="shared"/>
        <v/>
      </c>
      <c s="21" r="C159" t="s"/>
      <c s="21" r="D159" t="s"/>
      <c s="21" r="E159" t="s"/>
    </row>
    <row r="160" spans="1:6">
      <c s="14" r="A160" t="n">
        <v>12</v>
      </c>
      <c s="40" r="B160">
        <f si="7" t="shared"/>
        <v/>
      </c>
      <c s="21" r="C160" t="s"/>
      <c s="21" r="D160" t="s"/>
      <c s="21" r="E160" t="s"/>
    </row>
    <row customHeight="1" r="163" ht="25.0" spans="1:6">
      <c s="17" r="B163" t="s">
        <v>171</v>
      </c>
    </row>
    <row customHeight="1" r="164" ht="25.0" spans="1:6">
      <c s="17" r="B164" t="s"/>
    </row>
    <row r="165" spans="1:6">
      <c s="14" r="B165" t="s">
        <v>40</v>
      </c>
      <c s="197" r="C165" t="s"/>
      <c s="19" r="F165" t="s"/>
    </row>
    <row r="166" spans="1:6">
      <c s="14" r="B166" t="s">
        <v>41</v>
      </c>
      <c s="197" r="C166" t="n">
        <v>0.39</v>
      </c>
      <c s="14" r="D166" t="s">
        <v>106</v>
      </c>
      <c s="19" r="F166" t="s"/>
    </row>
    <row r="168" spans="1:6">
      <c s="14" r="B168" t="s">
        <v>117</v>
      </c>
      <c s="14" r="C168" t="s">
        <v>273</v>
      </c>
      <c s="34" r="D168" t="s">
        <v>243</v>
      </c>
      <c s="41" r="E168" t="s">
        <v>113</v>
      </c>
      <c s="35" r="F168" t="s">
        <v>114</v>
      </c>
    </row>
    <row r="169" spans="1:6">
      <c s="14" r="B169" t="s">
        <v>23</v>
      </c>
      <c s="104" r="C169" t="s"/>
      <c s="36" r="D169" t="n">
        <v>1.3418</v>
      </c>
      <c s="20" r="E169" t="n">
        <v>0.8993</v>
      </c>
      <c s="37" r="F169" t="n">
        <v>0.4361</v>
      </c>
    </row>
    <row r="170" spans="1:6">
      <c s="14" r="B170" t="s">
        <v>194</v>
      </c>
      <c s="20" r="C170">
        <f>(1+C169)^(1/12)-1</f>
        <v/>
      </c>
      <c s="38" r="D170">
        <f>(1+D169)^(1/12)-1</f>
        <v/>
      </c>
      <c s="42" r="E170">
        <f>(1+E169)^(1/12)-1</f>
        <v/>
      </c>
      <c s="39" r="F170">
        <f>(1+F169)^(1/12)-1</f>
        <v/>
      </c>
    </row>
    <row r="172" spans="1:6">
      <c s="14" r="A172" t="s">
        <v>181</v>
      </c>
      <c s="14" r="B172" t="s">
        <v>227</v>
      </c>
    </row>
    <row r="173" spans="1:6">
      <c s="14" r="A173" t="n">
        <v>0</v>
      </c>
      <c s="106" r="B173" t="n">
        <v>7459269.869976044</v>
      </c>
      <c s="21" r="C173" t="s"/>
      <c s="21" r="D173" t="s"/>
      <c s="21" r="E173" t="s"/>
    </row>
    <row r="174" spans="1:6">
      <c s="14" r="A174" t="n">
        <v>1</v>
      </c>
      <c s="40" r="B174">
        <f>B173*(1+$C$170)</f>
        <v/>
      </c>
      <c s="21" r="C174" t="s"/>
      <c s="21" r="D174" t="s"/>
      <c s="21" r="E174" t="s"/>
    </row>
    <row r="175" spans="1:6">
      <c s="14" r="A175" t="n">
        <v>2</v>
      </c>
      <c s="40" r="B175">
        <f si="8" ref="B175:B185" t="shared">B174*(1+$C$170)</f>
        <v/>
      </c>
      <c s="21" r="C175" t="s"/>
      <c s="21" r="D175" t="s"/>
      <c s="21" r="E175" t="s"/>
    </row>
    <row r="176" spans="1:6">
      <c s="14" r="A176" t="n">
        <v>3</v>
      </c>
      <c s="40" r="B176">
        <f si="8" t="shared"/>
        <v/>
      </c>
      <c s="21" r="C176" t="s"/>
      <c s="21" r="D176" t="s"/>
      <c s="21" r="E176" t="s"/>
    </row>
    <row r="177" spans="1:6">
      <c s="14" r="A177" t="n">
        <v>4</v>
      </c>
      <c s="40" r="B177">
        <f si="8" t="shared"/>
        <v/>
      </c>
      <c s="21" r="C177" t="s"/>
      <c s="21" r="D177" t="s"/>
      <c s="21" r="E177" t="s"/>
    </row>
    <row r="178" spans="1:6">
      <c s="14" r="A178" t="n">
        <v>5</v>
      </c>
      <c s="40" r="B178">
        <f si="8" t="shared"/>
        <v/>
      </c>
      <c s="21" r="C178" t="s"/>
      <c s="21" r="D178" t="s"/>
      <c s="21" r="E178" t="s"/>
    </row>
    <row r="179" spans="1:6">
      <c s="14" r="A179" t="n">
        <v>6</v>
      </c>
      <c s="40" r="B179">
        <f si="8" t="shared"/>
        <v/>
      </c>
      <c s="21" r="C179" t="s"/>
      <c s="21" r="D179" t="s"/>
      <c s="21" r="E179" t="s"/>
    </row>
    <row r="180" spans="1:6">
      <c s="14" r="A180" t="n">
        <v>7</v>
      </c>
      <c s="40" r="B180">
        <f si="8" t="shared"/>
        <v/>
      </c>
      <c s="21" r="C180" t="s"/>
      <c s="21" r="D180" t="s"/>
      <c s="21" r="E180" t="s"/>
    </row>
    <row r="181" spans="1:6">
      <c s="14" r="A181" t="n">
        <v>8</v>
      </c>
      <c s="40" r="B181">
        <f si="8" t="shared"/>
        <v/>
      </c>
      <c s="21" r="C181" t="s"/>
      <c s="21" r="D181" t="s"/>
      <c s="21" r="E181" t="s"/>
    </row>
    <row r="182" spans="1:6">
      <c s="14" r="A182" t="n">
        <v>9</v>
      </c>
      <c s="40" r="B182">
        <f si="8" t="shared"/>
        <v/>
      </c>
      <c s="21" r="C182" t="s"/>
      <c s="21" r="D182" t="s"/>
      <c s="21" r="E182" t="s"/>
    </row>
    <row r="183" spans="1:6">
      <c s="14" r="A183" t="n">
        <v>10</v>
      </c>
      <c s="40" r="B183">
        <f si="8" t="shared"/>
        <v/>
      </c>
      <c s="21" r="C183" t="s"/>
      <c s="21" r="D183" t="s"/>
      <c s="21" r="E183" t="s"/>
    </row>
    <row r="184" spans="1:6">
      <c s="14" r="A184" t="n">
        <v>11</v>
      </c>
      <c s="40" r="B184">
        <f si="8" t="shared"/>
        <v/>
      </c>
      <c s="21" r="C184" t="s"/>
      <c s="21" r="D184" t="s"/>
      <c s="21" r="E184" t="s"/>
    </row>
    <row r="185" spans="1:6">
      <c s="14" r="A185" t="n">
        <v>12</v>
      </c>
      <c s="40" r="B185">
        <f si="8" t="shared"/>
        <v/>
      </c>
      <c s="21" r="C185" t="s"/>
      <c s="21" r="D185" t="s"/>
      <c s="21" r="E185" t="s"/>
    </row>
    <row customFormat="1" ht="29.0" customHeight="1" s="146" r="191" spans="1:6">
      <c s="144" r="B191" t="s">
        <v>256</v>
      </c>
    </row>
    <row customHeight="1" r="192" ht="20.0" spans="1:6">
      <c s="16" r="B192" t="s"/>
    </row>
    <row r="194" spans="1:6">
      <c s="14" r="B194" t="s">
        <v>6</v>
      </c>
      <c s="110" r="C194" t="n">
        <v>0.0186</v>
      </c>
      <c s="19" r="D194" t="s"/>
    </row>
    <row r="195" spans="1:6">
      <c s="14" r="B195" t="s">
        <v>5</v>
      </c>
      <c s="110" r="C195" t="n">
        <v>0.9803</v>
      </c>
      <c s="19" r="D195" t="s"/>
    </row>
    <row customHeight="1" r="197" ht="20.0" spans="1:6">
      <c s="16" r="C197" t="s"/>
      <c s="16" r="D197" t="s"/>
    </row>
    <row customHeight="1" r="198" ht="25.0" spans="1:6">
      <c s="17" r="B198" t="s">
        <v>73</v>
      </c>
      <c s="17" r="C198" t="s"/>
    </row>
    <row customHeight="1" r="200" ht="14.0" spans="1:6">
      <c s="18" r="B200" t="s">
        <v>61</v>
      </c>
    </row>
    <row r="201" spans="1:6">
      <c s="14" r="B201" t="s">
        <v>40</v>
      </c>
      <c s="197" r="C201" t="s"/>
    </row>
    <row r="202" spans="1:6">
      <c s="14" r="B202" t="s">
        <v>41</v>
      </c>
      <c s="198" r="C202" t="n">
        <v>0.43</v>
      </c>
      <c s="14" r="D202" t="s">
        <v>106</v>
      </c>
    </row>
    <row customHeight="1" r="204" ht="14.0" spans="1:6">
      <c s="18" r="B204" t="s">
        <v>117</v>
      </c>
      <c s="14" r="C204" t="s">
        <v>273</v>
      </c>
      <c s="34" r="D204" t="s">
        <v>242</v>
      </c>
      <c s="35" r="E204" t="s">
        <v>114</v>
      </c>
    </row>
    <row r="205" spans="1:6">
      <c s="14" r="B205" t="s">
        <v>23</v>
      </c>
      <c s="104" r="C205" t="s"/>
      <c s="36" r="D205" t="n">
        <v>0.076</v>
      </c>
      <c s="37" r="E205" t="n">
        <v>0.0531</v>
      </c>
    </row>
    <row r="206" spans="1:6">
      <c s="14" r="B206" t="s">
        <v>194</v>
      </c>
      <c s="20" r="C206">
        <f>(1+C205)^(1/12)-1</f>
        <v/>
      </c>
      <c s="38" r="D206">
        <f si="9" ref="D206:E206" t="shared">(1+D205)^(1/12)-1</f>
        <v/>
      </c>
      <c s="39" r="E206">
        <f si="9" t="shared"/>
        <v/>
      </c>
    </row>
    <row r="209" spans="1:6">
      <c s="14" r="A209" t="s">
        <v>181</v>
      </c>
      <c s="14" r="B209" t="s">
        <v>227</v>
      </c>
    </row>
    <row r="210" spans="1:6">
      <c s="14" r="A210" t="n">
        <v>0</v>
      </c>
      <c s="105" r="B210" t="n">
        <v>11397980.321359634</v>
      </c>
      <c s="21" r="C210" t="s"/>
      <c s="21" r="D210" t="s"/>
      <c s="21" r="E210" t="s"/>
    </row>
    <row r="211" spans="1:6">
      <c s="14" r="A211" t="n">
        <v>1</v>
      </c>
      <c s="40" r="B211">
        <f si="10" ref="B211:B222" t="shared">B210*(1+$C$206)</f>
        <v/>
      </c>
      <c s="21" r="C211" t="s"/>
      <c s="21" r="D211" t="s"/>
      <c s="21" r="E211" t="s"/>
    </row>
    <row r="212" spans="1:6">
      <c s="14" r="A212" t="n">
        <v>2</v>
      </c>
      <c s="40" r="B212">
        <f si="10" t="shared"/>
        <v/>
      </c>
      <c s="21" r="C212" t="s"/>
      <c s="21" r="D212" t="s"/>
      <c s="21" r="E212" t="s"/>
    </row>
    <row r="213" spans="1:6">
      <c s="14" r="A213" t="n">
        <v>3</v>
      </c>
      <c s="40" r="B213">
        <f si="10" t="shared"/>
        <v/>
      </c>
      <c s="21" r="C213" t="s"/>
      <c s="21" r="D213" t="s"/>
      <c s="21" r="E213" t="s"/>
    </row>
    <row r="214" spans="1:6">
      <c s="14" r="A214" t="n">
        <v>4</v>
      </c>
      <c s="40" r="B214">
        <f si="10" t="shared"/>
        <v/>
      </c>
      <c s="21" r="C214" t="s"/>
      <c s="21" r="D214" t="s"/>
      <c s="21" r="E214" t="s"/>
    </row>
    <row r="215" spans="1:6">
      <c s="14" r="A215" t="n">
        <v>5</v>
      </c>
      <c s="40" r="B215">
        <f si="10" t="shared"/>
        <v/>
      </c>
      <c s="21" r="C215" t="s"/>
      <c s="21" r="D215" t="s"/>
      <c s="21" r="E215" t="s"/>
    </row>
    <row r="216" spans="1:6">
      <c s="14" r="A216" t="n">
        <v>6</v>
      </c>
      <c s="40" r="B216">
        <f si="10" t="shared"/>
        <v/>
      </c>
      <c s="21" r="C216" t="s"/>
      <c s="21" r="D216" t="s"/>
      <c s="21" r="E216" t="s"/>
    </row>
    <row r="217" spans="1:6">
      <c s="14" r="A217" t="n">
        <v>7</v>
      </c>
      <c s="40" r="B217">
        <f si="10" t="shared"/>
        <v/>
      </c>
      <c s="21" r="C217" t="s"/>
      <c s="21" r="D217" t="s"/>
      <c s="21" r="E217" t="s"/>
    </row>
    <row r="218" spans="1:6">
      <c s="14" r="A218" t="n">
        <v>8</v>
      </c>
      <c s="40" r="B218">
        <f si="10" t="shared"/>
        <v/>
      </c>
      <c s="21" r="C218" t="s"/>
      <c s="21" r="D218" t="s"/>
      <c s="21" r="E218" t="s"/>
    </row>
    <row r="219" spans="1:6">
      <c s="14" r="A219" t="n">
        <v>9</v>
      </c>
      <c s="40" r="B219">
        <f si="10" t="shared"/>
        <v/>
      </c>
      <c s="21" r="C219" t="s"/>
      <c s="21" r="D219" t="s"/>
      <c s="21" r="E219" t="s"/>
    </row>
    <row r="220" spans="1:6">
      <c s="14" r="A220" t="n">
        <v>10</v>
      </c>
      <c s="40" r="B220">
        <f si="10" t="shared"/>
        <v/>
      </c>
      <c s="21" r="C220" t="s"/>
      <c s="21" r="D220" t="s"/>
      <c s="21" r="E220" t="s"/>
    </row>
    <row r="221" spans="1:6">
      <c s="14" r="A221" t="n">
        <v>11</v>
      </c>
      <c s="40" r="B221">
        <f si="10" t="shared"/>
        <v/>
      </c>
      <c s="21" r="C221" t="s"/>
      <c s="21" r="D221" t="s"/>
      <c s="21" r="E221" t="s"/>
    </row>
    <row r="222" spans="1:6">
      <c s="14" r="A222" t="n">
        <v>12</v>
      </c>
      <c s="40" r="B222">
        <f si="10" t="shared"/>
        <v/>
      </c>
      <c s="21" r="C222" t="s"/>
      <c s="21" r="D222" t="s"/>
      <c s="21" r="E222" t="s"/>
    </row>
    <row customHeight="1" r="225" ht="25.0" spans="1:6">
      <c s="17" r="B225" t="s">
        <v>171</v>
      </c>
    </row>
    <row customHeight="1" r="226" ht="25.0" spans="1:6">
      <c s="17" r="B226" t="s"/>
    </row>
    <row r="227" spans="1:6">
      <c s="14" r="B227" t="s">
        <v>40</v>
      </c>
      <c s="197" r="C227" t="s"/>
      <c s="19" r="F227" t="s"/>
    </row>
    <row r="228" spans="1:6">
      <c s="14" r="B228" t="s">
        <v>41</v>
      </c>
      <c s="197" r="C228" t="n">
        <v>0.43</v>
      </c>
      <c s="14" r="D228" t="s">
        <v>106</v>
      </c>
      <c s="19" r="F228" t="s"/>
    </row>
    <row r="230" spans="1:6">
      <c s="14" r="B230" t="s">
        <v>117</v>
      </c>
      <c s="14" r="C230" t="s">
        <v>273</v>
      </c>
      <c s="34" r="D230" t="s">
        <v>243</v>
      </c>
      <c s="41" r="E230" t="s">
        <v>113</v>
      </c>
      <c s="35" r="F230" t="s">
        <v>114</v>
      </c>
    </row>
    <row r="231" spans="1:6">
      <c s="14" r="B231" t="s">
        <v>23</v>
      </c>
      <c s="104" r="C231" t="s"/>
      <c s="36" r="D231" t="n">
        <v>0.8148</v>
      </c>
      <c s="20" r="E231" t="n">
        <v>0.9325</v>
      </c>
      <c s="37" r="F231" t="n">
        <v>0.3554</v>
      </c>
    </row>
    <row r="232" spans="1:6">
      <c s="14" r="B232" t="s">
        <v>194</v>
      </c>
      <c s="20" r="C232">
        <f>(1+C231)^(1/12)-1</f>
        <v/>
      </c>
      <c s="38" r="D232">
        <f>(1+D231)^(1/12)-1</f>
        <v/>
      </c>
      <c s="42" r="E232">
        <f>(1+E231)^(1/12)-1</f>
        <v/>
      </c>
      <c s="39" r="F232">
        <f>(1+F231)^(1/12)-1</f>
        <v/>
      </c>
    </row>
    <row r="234" spans="1:6">
      <c s="14" r="A234" t="s">
        <v>181</v>
      </c>
      <c s="14" r="B234" t="s">
        <v>227</v>
      </c>
    </row>
    <row r="235" spans="1:6">
      <c s="14" r="A235" t="n">
        <v>0</v>
      </c>
      <c s="106" r="B235" t="n">
        <v>6757720.036125183</v>
      </c>
      <c s="21" r="C235" t="s"/>
      <c s="21" r="D235" t="s"/>
      <c s="21" r="E235" t="s"/>
    </row>
    <row r="236" spans="1:6">
      <c s="14" r="A236" t="n">
        <v>1</v>
      </c>
      <c s="40" r="B236">
        <f si="11" ref="B236:B247" t="shared">B235*(1+$C$232)</f>
        <v/>
      </c>
      <c s="21" r="C236" t="s"/>
      <c s="21" r="D236" t="s"/>
      <c s="21" r="E236" t="s"/>
    </row>
    <row r="237" spans="1:6">
      <c s="14" r="A237" t="n">
        <v>2</v>
      </c>
      <c s="40" r="B237">
        <f si="11" t="shared"/>
        <v/>
      </c>
      <c s="21" r="C237" t="s"/>
      <c s="21" r="D237" t="s"/>
      <c s="21" r="E237" t="s"/>
    </row>
    <row r="238" spans="1:6">
      <c s="14" r="A238" t="n">
        <v>3</v>
      </c>
      <c s="40" r="B238">
        <f si="11" t="shared"/>
        <v/>
      </c>
      <c s="21" r="C238" t="s"/>
      <c s="21" r="D238" t="s"/>
      <c s="21" r="E238" t="s"/>
    </row>
    <row r="239" spans="1:6">
      <c s="14" r="A239" t="n">
        <v>4</v>
      </c>
      <c s="40" r="B239">
        <f si="11" t="shared"/>
        <v/>
      </c>
      <c s="21" r="C239" t="s"/>
      <c s="21" r="D239" t="s"/>
      <c s="21" r="E239" t="s"/>
    </row>
    <row r="240" spans="1:6">
      <c s="14" r="A240" t="n">
        <v>5</v>
      </c>
      <c s="40" r="B240">
        <f si="11" t="shared"/>
        <v/>
      </c>
      <c s="21" r="C240" t="s"/>
      <c s="21" r="D240" t="s"/>
      <c s="21" r="E240" t="s"/>
    </row>
    <row r="241" spans="1:6">
      <c s="14" r="A241" t="n">
        <v>6</v>
      </c>
      <c s="40" r="B241">
        <f si="11" t="shared"/>
        <v/>
      </c>
      <c s="21" r="C241" t="s"/>
      <c s="21" r="D241" t="s"/>
      <c s="21" r="E241" t="s"/>
    </row>
    <row r="242" spans="1:6">
      <c s="14" r="A242" t="n">
        <v>7</v>
      </c>
      <c s="40" r="B242">
        <f si="11" t="shared"/>
        <v/>
      </c>
      <c s="21" r="C242" t="s"/>
      <c s="21" r="D242" t="s"/>
      <c s="21" r="E242" t="s"/>
    </row>
    <row r="243" spans="1:6">
      <c s="14" r="A243" t="n">
        <v>8</v>
      </c>
      <c s="40" r="B243">
        <f si="11" t="shared"/>
        <v/>
      </c>
      <c s="21" r="C243" t="s"/>
      <c s="21" r="D243" t="s"/>
      <c s="21" r="E243" t="s"/>
    </row>
    <row r="244" spans="1:6">
      <c s="14" r="A244" t="n">
        <v>9</v>
      </c>
      <c s="40" r="B244">
        <f si="11" t="shared"/>
        <v/>
      </c>
      <c s="21" r="C244" t="s"/>
      <c s="21" r="D244" t="s"/>
      <c s="21" r="E244" t="s"/>
    </row>
    <row r="245" spans="1:6">
      <c s="14" r="A245" t="n">
        <v>10</v>
      </c>
      <c s="40" r="B245">
        <f si="11" t="shared"/>
        <v/>
      </c>
      <c s="21" r="C245" t="s"/>
      <c s="21" r="D245" t="s"/>
      <c s="21" r="E245" t="s"/>
    </row>
    <row r="246" spans="1:6">
      <c s="14" r="A246" t="n">
        <v>11</v>
      </c>
      <c s="40" r="B246">
        <f si="11" t="shared"/>
        <v/>
      </c>
      <c s="21" r="C246" t="s"/>
      <c s="21" r="D246" t="s"/>
      <c s="21" r="E246" t="s"/>
    </row>
    <row r="247" spans="1:6">
      <c s="14" r="A247" t="n">
        <v>12</v>
      </c>
      <c s="40" r="B247">
        <f si="11" t="shared"/>
        <v/>
      </c>
      <c s="21" r="C247" t="s"/>
      <c s="21" r="D247" t="s"/>
      <c s="21" r="E247" t="s"/>
    </row>
    <row customFormat="1" ht="29.0" customHeight="1" s="146" r="252" spans="1:6">
      <c s="144" r="B252" t="s">
        <v>278</v>
      </c>
    </row>
    <row customHeight="1" r="253" ht="20.0" spans="1:6">
      <c s="16" r="B253" t="s"/>
    </row>
    <row r="255" spans="1:6">
      <c s="14" r="B255" t="s">
        <v>6</v>
      </c>
      <c s="110" r="C255" t="n">
        <v>0.021</v>
      </c>
      <c s="19" r="D255" t="s"/>
    </row>
    <row r="256" spans="1:6">
      <c s="14" r="B256" t="s">
        <v>5</v>
      </c>
      <c s="110" r="C256" t="n">
        <v>0.9554</v>
      </c>
      <c s="19" r="D256" t="s"/>
    </row>
    <row customHeight="1" r="258" ht="20.0" spans="1:6">
      <c s="16" r="C258" t="s"/>
      <c s="16" r="D258" t="s"/>
    </row>
    <row customHeight="1" r="259" ht="25.0" spans="1:6">
      <c s="17" r="B259" t="s">
        <v>73</v>
      </c>
      <c s="17" r="C259" t="s"/>
    </row>
    <row customHeight="1" r="261" ht="14.0" spans="1:6">
      <c s="18" r="B261" t="s">
        <v>61</v>
      </c>
    </row>
    <row r="262" spans="1:6">
      <c s="14" r="B262" t="s">
        <v>40</v>
      </c>
      <c s="197" r="C262" t="s"/>
    </row>
    <row r="263" spans="1:6">
      <c s="14" r="B263" t="s">
        <v>41</v>
      </c>
      <c s="198" r="C263" t="n">
        <v>0.39</v>
      </c>
      <c s="14" r="D263" t="s">
        <v>106</v>
      </c>
    </row>
    <row customHeight="1" r="265" ht="14.0" spans="1:6">
      <c s="18" r="B265" t="s">
        <v>117</v>
      </c>
      <c s="14" r="C265" t="s">
        <v>273</v>
      </c>
      <c s="34" r="D265" t="s">
        <v>242</v>
      </c>
      <c s="35" r="E265" t="s">
        <v>114</v>
      </c>
    </row>
    <row r="266" spans="1:6">
      <c s="14" r="B266" t="s">
        <v>23</v>
      </c>
      <c s="104" r="C266" t="s"/>
      <c s="36" r="D266" t="n">
        <v>0.2701</v>
      </c>
      <c s="37" r="E266" t="n">
        <v>0.5578</v>
      </c>
    </row>
    <row r="267" spans="1:6">
      <c s="14" r="B267" t="s">
        <v>194</v>
      </c>
      <c s="20" r="C267">
        <f>(1+C266)^(1/12)-1</f>
        <v/>
      </c>
      <c s="38" r="D267">
        <f si="12" ref="D267:E267" t="shared">(1+D266)^(1/12)-1</f>
        <v/>
      </c>
      <c s="39" r="E267">
        <f si="12" t="shared"/>
        <v/>
      </c>
    </row>
    <row r="270" spans="1:6">
      <c s="14" r="A270" t="s">
        <v>181</v>
      </c>
      <c s="14" r="B270" t="s">
        <v>227</v>
      </c>
    </row>
    <row r="271" spans="1:6">
      <c s="14" r="A271" t="n">
        <v>0</v>
      </c>
      <c s="105" r="B271" t="n">
        <v>6989120.202112198</v>
      </c>
      <c s="21" r="C271" t="s"/>
      <c s="21" r="D271" t="s"/>
      <c s="21" r="E271" t="s"/>
    </row>
    <row r="272" spans="1:6">
      <c s="14" r="A272" t="n">
        <v>1</v>
      </c>
      <c s="40" r="B272">
        <f>B271*(1+$C$267)</f>
        <v/>
      </c>
      <c s="21" r="C272" t="s"/>
      <c s="21" r="D272" t="s"/>
      <c s="21" r="E272" t="s"/>
    </row>
    <row r="273" spans="1:6">
      <c s="14" r="A273" t="n">
        <v>2</v>
      </c>
      <c s="40" r="B273">
        <f si="13" ref="B273:B283" t="shared">B272*(1+$C$267)</f>
        <v/>
      </c>
      <c s="21" r="C273" t="s"/>
      <c s="21" r="D273" t="s"/>
      <c s="21" r="E273" t="s"/>
    </row>
    <row r="274" spans="1:6">
      <c s="14" r="A274" t="n">
        <v>3</v>
      </c>
      <c s="40" r="B274">
        <f si="13" t="shared"/>
        <v/>
      </c>
      <c s="21" r="C274" t="s"/>
      <c s="21" r="D274" t="s"/>
      <c s="21" r="E274" t="s"/>
    </row>
    <row r="275" spans="1:6">
      <c s="14" r="A275" t="n">
        <v>4</v>
      </c>
      <c s="40" r="B275">
        <f si="13" t="shared"/>
        <v/>
      </c>
      <c s="21" r="C275" t="s"/>
      <c s="21" r="D275" t="s"/>
      <c s="21" r="E275" t="s"/>
    </row>
    <row r="276" spans="1:6">
      <c s="14" r="A276" t="n">
        <v>5</v>
      </c>
      <c s="40" r="B276">
        <f si="13" t="shared"/>
        <v/>
      </c>
      <c s="21" r="C276" t="s"/>
      <c s="21" r="D276" t="s"/>
      <c s="21" r="E276" t="s"/>
    </row>
    <row r="277" spans="1:6">
      <c s="14" r="A277" t="n">
        <v>6</v>
      </c>
      <c s="40" r="B277">
        <f si="13" t="shared"/>
        <v/>
      </c>
      <c s="21" r="C277" t="s"/>
      <c s="21" r="D277" t="s"/>
      <c s="21" r="E277" t="s"/>
    </row>
    <row r="278" spans="1:6">
      <c s="14" r="A278" t="n">
        <v>7</v>
      </c>
      <c s="40" r="B278">
        <f si="13" t="shared"/>
        <v/>
      </c>
      <c s="21" r="C278" t="s"/>
      <c s="21" r="D278" t="s"/>
      <c s="21" r="E278" t="s"/>
    </row>
    <row r="279" spans="1:6">
      <c s="14" r="A279" t="n">
        <v>8</v>
      </c>
      <c s="40" r="B279">
        <f si="13" t="shared"/>
        <v/>
      </c>
      <c s="21" r="C279" t="s"/>
      <c s="21" r="D279" t="s"/>
      <c s="21" r="E279" t="s"/>
    </row>
    <row r="280" spans="1:6">
      <c s="14" r="A280" t="n">
        <v>9</v>
      </c>
      <c s="40" r="B280">
        <f si="13" t="shared"/>
        <v/>
      </c>
      <c s="21" r="C280" t="s"/>
      <c s="21" r="D280" t="s"/>
      <c s="21" r="E280" t="s"/>
    </row>
    <row r="281" spans="1:6">
      <c s="14" r="A281" t="n">
        <v>10</v>
      </c>
      <c s="40" r="B281">
        <f si="13" t="shared"/>
        <v/>
      </c>
      <c s="21" r="C281" t="s"/>
      <c s="21" r="D281" t="s"/>
      <c s="21" r="E281" t="s"/>
    </row>
    <row r="282" spans="1:6">
      <c s="14" r="A282" t="n">
        <v>11</v>
      </c>
      <c s="40" r="B282">
        <f si="13" t="shared"/>
        <v/>
      </c>
      <c s="21" r="C282" t="s"/>
      <c s="21" r="D282" t="s"/>
      <c s="21" r="E282" t="s"/>
    </row>
    <row r="283" spans="1:6">
      <c s="14" r="A283" t="n">
        <v>12</v>
      </c>
      <c s="40" r="B283">
        <f si="13" t="shared"/>
        <v/>
      </c>
      <c s="21" r="C283" t="s"/>
      <c s="21" r="D283" t="s"/>
      <c s="21" r="E283" t="s"/>
    </row>
    <row customHeight="1" r="286" ht="25.0" spans="1:6">
      <c s="17" r="B286" t="s">
        <v>171</v>
      </c>
    </row>
    <row customHeight="1" r="287" ht="25.0" spans="1:6">
      <c s="17" r="B287" t="s"/>
    </row>
    <row r="288" spans="1:6">
      <c s="14" r="B288" t="s">
        <v>40</v>
      </c>
      <c s="197" r="C288" t="s"/>
      <c s="19" r="F288" t="s"/>
    </row>
    <row r="289" spans="1:6">
      <c s="14" r="B289" t="s">
        <v>41</v>
      </c>
      <c s="197" r="C289" t="n">
        <v>0.39</v>
      </c>
      <c s="14" r="D289" t="s">
        <v>106</v>
      </c>
      <c s="19" r="F289" t="s"/>
    </row>
    <row r="291" spans="1:6">
      <c s="14" r="B291" t="s">
        <v>117</v>
      </c>
      <c s="14" r="C291" t="s">
        <v>273</v>
      </c>
      <c s="34" r="D291" t="s">
        <v>243</v>
      </c>
      <c s="41" r="E291" t="s">
        <v>113</v>
      </c>
      <c s="35" r="F291" t="s">
        <v>114</v>
      </c>
    </row>
    <row r="292" spans="1:6">
      <c s="14" r="B292" t="s">
        <v>23</v>
      </c>
      <c s="104" r="C292" t="s"/>
      <c s="36" r="D292" t="n">
        <v>1.5833</v>
      </c>
      <c s="20" r="E292" t="n">
        <v>1.0103</v>
      </c>
      <c s="37" r="F292" t="n">
        <v>0.7799</v>
      </c>
    </row>
    <row r="293" spans="1:6">
      <c s="14" r="B293" t="s">
        <v>194</v>
      </c>
      <c s="20" r="C293">
        <f>(1+C292)^(1/12)-1</f>
        <v/>
      </c>
      <c s="38" r="D293">
        <f>(1+D292)^(1/12)-1</f>
        <v/>
      </c>
      <c s="42" r="E293">
        <f>(1+E292)^(1/12)-1</f>
        <v/>
      </c>
      <c s="39" r="F293">
        <f>(1+F292)^(1/12)-1</f>
        <v/>
      </c>
    </row>
    <row r="295" spans="1:6">
      <c s="14" r="A295" t="s">
        <v>181</v>
      </c>
      <c s="14" r="B295" t="s">
        <v>227</v>
      </c>
    </row>
    <row r="296" spans="1:6">
      <c s="14" r="A296" t="n">
        <v>0</v>
      </c>
      <c s="106" r="B296" t="n">
        <v>2740369.9729156494</v>
      </c>
      <c s="21" r="C296" t="s"/>
      <c s="21" r="D296" t="s"/>
      <c s="21" r="E296" t="s"/>
    </row>
    <row r="297" spans="1:6">
      <c s="14" r="A297" t="n">
        <v>1</v>
      </c>
      <c s="40" r="B297">
        <f>B296*(1+$C$293)</f>
        <v/>
      </c>
      <c s="21" r="C297" t="s"/>
      <c s="21" r="D297" t="s"/>
      <c s="21" r="E297" t="s"/>
    </row>
    <row r="298" spans="1:6">
      <c s="14" r="A298" t="n">
        <v>2</v>
      </c>
      <c s="40" r="B298">
        <f si="14" ref="B298:B308" t="shared">B297*(1+$C$293)</f>
        <v/>
      </c>
      <c s="21" r="C298" t="s"/>
      <c s="21" r="D298" t="s"/>
      <c s="21" r="E298" t="s"/>
    </row>
    <row r="299" spans="1:6">
      <c s="14" r="A299" t="n">
        <v>3</v>
      </c>
      <c s="40" r="B299">
        <f si="14" t="shared"/>
        <v/>
      </c>
      <c s="21" r="C299" t="s"/>
      <c s="21" r="D299" t="s"/>
      <c s="21" r="E299" t="s"/>
    </row>
    <row r="300" spans="1:6">
      <c s="14" r="A300" t="n">
        <v>4</v>
      </c>
      <c s="40" r="B300">
        <f si="14" t="shared"/>
        <v/>
      </c>
      <c s="21" r="C300" t="s"/>
      <c s="21" r="D300" t="s"/>
      <c s="21" r="E300" t="s"/>
    </row>
    <row r="301" spans="1:6">
      <c s="14" r="A301" t="n">
        <v>5</v>
      </c>
      <c s="40" r="B301">
        <f si="14" t="shared"/>
        <v/>
      </c>
      <c s="21" r="C301" t="s"/>
      <c s="21" r="D301" t="s"/>
      <c s="21" r="E301" t="s"/>
    </row>
    <row r="302" spans="1:6">
      <c s="14" r="A302" t="n">
        <v>6</v>
      </c>
      <c s="40" r="B302">
        <f si="14" t="shared"/>
        <v/>
      </c>
      <c s="21" r="C302" t="s"/>
      <c s="21" r="D302" t="s"/>
      <c s="21" r="E302" t="s"/>
    </row>
    <row r="303" spans="1:6">
      <c s="14" r="A303" t="n">
        <v>7</v>
      </c>
      <c s="40" r="B303">
        <f si="14" t="shared"/>
        <v/>
      </c>
      <c s="21" r="C303" t="s"/>
      <c s="21" r="D303" t="s"/>
      <c s="21" r="E303" t="s"/>
    </row>
    <row r="304" spans="1:6">
      <c s="14" r="A304" t="n">
        <v>8</v>
      </c>
      <c s="40" r="B304">
        <f si="14" t="shared"/>
        <v/>
      </c>
      <c s="21" r="C304" t="s"/>
      <c s="21" r="D304" t="s"/>
      <c s="21" r="E304" t="s"/>
    </row>
    <row r="305" spans="1:6">
      <c s="14" r="A305" t="n">
        <v>9</v>
      </c>
      <c s="40" r="B305">
        <f si="14" t="shared"/>
        <v/>
      </c>
      <c s="21" r="C305" t="s"/>
      <c s="21" r="D305" t="s"/>
      <c s="21" r="E305" t="s"/>
    </row>
    <row r="306" spans="1:6">
      <c s="14" r="A306" t="n">
        <v>10</v>
      </c>
      <c s="40" r="B306">
        <f si="14" t="shared"/>
        <v/>
      </c>
      <c s="21" r="C306" t="s"/>
      <c s="21" r="D306" t="s"/>
      <c s="21" r="E306" t="s"/>
    </row>
    <row r="307" spans="1:6">
      <c s="14" r="A307" t="n">
        <v>11</v>
      </c>
      <c s="40" r="B307">
        <f si="14" t="shared"/>
        <v/>
      </c>
      <c s="21" r="C307" t="s"/>
      <c s="21" r="D307" t="s"/>
      <c s="21" r="E307" t="s"/>
    </row>
    <row r="308" spans="1:6">
      <c s="14" r="A308" t="n">
        <v>12</v>
      </c>
      <c s="40" r="B308">
        <f si="14" t="shared"/>
        <v/>
      </c>
      <c s="21" r="C308" t="s"/>
      <c s="21" r="D308" t="s"/>
      <c s="21" r="E308" t="s"/>
    </row>
    <row customFormat="1" ht="29.0" customHeight="1" s="146" r="314" spans="1:6">
      <c s="144" r="B314" t="s">
        <v>311</v>
      </c>
    </row>
    <row customHeight="1" r="315" ht="20.0" spans="1:6">
      <c s="16" r="B315" t="s"/>
    </row>
    <row r="317" spans="1:6">
      <c s="14" r="B317" t="s">
        <v>6</v>
      </c>
      <c s="110" r="C317" t="n">
        <v>0.0265</v>
      </c>
      <c s="19" r="D317" t="s"/>
    </row>
    <row r="318" spans="1:6">
      <c s="14" r="B318" t="s">
        <v>5</v>
      </c>
      <c s="110" r="C318" t="n">
        <v>0.9555</v>
      </c>
      <c s="19" r="D318" t="s"/>
    </row>
    <row customHeight="1" r="320" ht="20.0" spans="1:6">
      <c s="16" r="C320" t="s"/>
      <c s="16" r="D320" t="s"/>
    </row>
    <row customHeight="1" r="321" ht="25.0" spans="1:6">
      <c s="17" r="B321" t="s">
        <v>73</v>
      </c>
      <c s="17" r="C321" t="s"/>
    </row>
    <row customHeight="1" r="323" ht="14.0" spans="1:6">
      <c s="18" r="B323" t="s">
        <v>61</v>
      </c>
    </row>
    <row r="324" spans="1:6">
      <c s="14" r="B324" t="s">
        <v>40</v>
      </c>
      <c s="197" r="C324" t="s"/>
    </row>
    <row r="325" spans="1:6">
      <c s="14" r="B325" t="s">
        <v>41</v>
      </c>
      <c s="198" r="C325" t="n">
        <v>0.4</v>
      </c>
      <c s="14" r="D325" t="s">
        <v>106</v>
      </c>
    </row>
    <row customHeight="1" r="327" ht="14.0" spans="1:6">
      <c s="18" r="B327" t="s">
        <v>117</v>
      </c>
      <c s="14" r="C327" t="s">
        <v>273</v>
      </c>
      <c s="34" r="D327" t="s">
        <v>242</v>
      </c>
      <c s="35" r="E327" t="s">
        <v>114</v>
      </c>
    </row>
    <row r="328" spans="1:6">
      <c s="14" r="B328" t="s">
        <v>23</v>
      </c>
      <c s="104" r="C328" t="s"/>
      <c s="36" r="D328" t="n">
        <v>0.7861</v>
      </c>
      <c s="37" r="E328" t="n">
        <v>-0.0105</v>
      </c>
    </row>
    <row r="329" spans="1:6">
      <c s="14" r="B329" t="s">
        <v>194</v>
      </c>
      <c s="20" r="C329">
        <f>(1+C328)^(1/12)-1</f>
        <v/>
      </c>
      <c s="38" r="D329">
        <f si="15" ref="D329:E329" t="shared">(1+D328)^(1/12)-1</f>
        <v/>
      </c>
      <c s="39" r="E329">
        <f si="15" t="shared"/>
        <v/>
      </c>
    </row>
    <row r="332" spans="1:6">
      <c s="14" r="A332" t="s">
        <v>181</v>
      </c>
      <c s="14" r="B332" t="s">
        <v>227</v>
      </c>
    </row>
    <row r="333" spans="1:6">
      <c s="14" r="A333" t="n">
        <v>0</v>
      </c>
      <c s="105" r="B333" t="n">
        <v>5741350.0386714935</v>
      </c>
      <c s="21" r="C333" t="s"/>
      <c s="21" r="D333" t="s"/>
      <c s="21" r="E333" t="s"/>
    </row>
    <row r="334" spans="1:6">
      <c s="14" r="A334" t="n">
        <v>1</v>
      </c>
      <c s="40" r="B334">
        <f>B333*(1+$C$329)</f>
        <v/>
      </c>
      <c s="21" r="C334" t="s"/>
      <c s="21" r="D334" t="s"/>
      <c s="21" r="E334" t="s"/>
    </row>
    <row r="335" spans="1:6">
      <c s="14" r="A335" t="n">
        <v>2</v>
      </c>
      <c s="40" r="B335">
        <f si="16" ref="B335:B345" t="shared">B334*(1+$C$329)</f>
        <v/>
      </c>
      <c s="21" r="C335" t="s"/>
      <c s="21" r="D335" t="s"/>
      <c s="21" r="E335" t="s"/>
    </row>
    <row r="336" spans="1:6">
      <c s="14" r="A336" t="n">
        <v>3</v>
      </c>
      <c s="40" r="B336">
        <f si="16" t="shared"/>
        <v/>
      </c>
      <c s="21" r="C336" t="s"/>
      <c s="21" r="D336" t="s"/>
      <c s="21" r="E336" t="s"/>
    </row>
    <row r="337" spans="1:6">
      <c s="14" r="A337" t="n">
        <v>4</v>
      </c>
      <c s="40" r="B337">
        <f si="16" t="shared"/>
        <v/>
      </c>
      <c s="21" r="C337" t="s"/>
      <c s="21" r="D337" t="s"/>
      <c s="21" r="E337" t="s"/>
    </row>
    <row r="338" spans="1:6">
      <c s="14" r="A338" t="n">
        <v>5</v>
      </c>
      <c s="40" r="B338">
        <f si="16" t="shared"/>
        <v/>
      </c>
      <c s="21" r="C338" t="s"/>
      <c s="21" r="D338" t="s"/>
      <c s="21" r="E338" t="s"/>
    </row>
    <row r="339" spans="1:6">
      <c s="14" r="A339" t="n">
        <v>6</v>
      </c>
      <c s="40" r="B339">
        <f si="16" t="shared"/>
        <v/>
      </c>
      <c s="21" r="C339" t="s"/>
      <c s="21" r="D339" t="s"/>
      <c s="21" r="E339" t="s"/>
    </row>
    <row r="340" spans="1:6">
      <c s="14" r="A340" t="n">
        <v>7</v>
      </c>
      <c s="40" r="B340">
        <f si="16" t="shared"/>
        <v/>
      </c>
      <c s="21" r="C340" t="s"/>
      <c s="21" r="D340" t="s"/>
      <c s="21" r="E340" t="s"/>
    </row>
    <row r="341" spans="1:6">
      <c s="14" r="A341" t="n">
        <v>8</v>
      </c>
      <c s="40" r="B341">
        <f si="16" t="shared"/>
        <v/>
      </c>
      <c s="21" r="C341" t="s"/>
      <c s="21" r="D341" t="s"/>
      <c s="21" r="E341" t="s"/>
    </row>
    <row r="342" spans="1:6">
      <c s="14" r="A342" t="n">
        <v>9</v>
      </c>
      <c s="40" r="B342">
        <f si="16" t="shared"/>
        <v/>
      </c>
      <c s="21" r="C342" t="s"/>
      <c s="21" r="D342" t="s"/>
      <c s="21" r="E342" t="s"/>
    </row>
    <row r="343" spans="1:6">
      <c s="14" r="A343" t="n">
        <v>10</v>
      </c>
      <c s="40" r="B343">
        <f si="16" t="shared"/>
        <v/>
      </c>
      <c s="21" r="C343" t="s"/>
      <c s="21" r="D343" t="s"/>
      <c s="21" r="E343" t="s"/>
    </row>
    <row r="344" spans="1:6">
      <c s="14" r="A344" t="n">
        <v>11</v>
      </c>
      <c s="40" r="B344">
        <f si="16" t="shared"/>
        <v/>
      </c>
      <c s="21" r="C344" t="s"/>
      <c s="21" r="D344" t="s"/>
      <c s="21" r="E344" t="s"/>
    </row>
    <row r="345" spans="1:6">
      <c s="14" r="A345" t="n">
        <v>12</v>
      </c>
      <c s="40" r="B345">
        <f si="16" t="shared"/>
        <v/>
      </c>
      <c s="21" r="C345" t="s"/>
      <c s="21" r="D345" t="s"/>
      <c s="21" r="E345" t="s"/>
    </row>
    <row customHeight="1" r="348" ht="25.0" spans="1:6">
      <c s="17" r="B348" t="s">
        <v>171</v>
      </c>
    </row>
    <row customHeight="1" r="349" ht="25.0" spans="1:6">
      <c s="17" r="B349" t="s"/>
    </row>
    <row r="350" spans="1:6">
      <c s="14" r="B350" t="s">
        <v>40</v>
      </c>
      <c s="197" r="C350" t="s"/>
      <c s="19" r="F350" t="s"/>
    </row>
    <row r="351" spans="1:6">
      <c s="14" r="B351" t="s">
        <v>41</v>
      </c>
      <c s="197" r="C351" t="n">
        <v>0.4</v>
      </c>
      <c s="14" r="D351" t="s">
        <v>106</v>
      </c>
      <c s="19" r="F351" t="s"/>
    </row>
    <row r="353" spans="1:6">
      <c s="14" r="B353" t="s">
        <v>117</v>
      </c>
      <c s="14" r="C353" t="s">
        <v>273</v>
      </c>
      <c s="34" r="D353" t="s">
        <v>243</v>
      </c>
      <c s="41" r="E353" t="s">
        <v>113</v>
      </c>
      <c s="35" r="F353" t="s">
        <v>114</v>
      </c>
    </row>
    <row r="354" spans="1:6">
      <c s="14" r="B354" t="s">
        <v>23</v>
      </c>
      <c s="104" r="C354" t="s"/>
      <c s="36" r="D354" t="n">
        <v>2.069</v>
      </c>
      <c s="20" r="E354" t="n">
        <v>2.5838</v>
      </c>
      <c s="37" r="F354" t="n">
        <v>1.7521</v>
      </c>
    </row>
    <row r="355" spans="1:6">
      <c s="14" r="B355" t="s">
        <v>194</v>
      </c>
      <c s="20" r="C355">
        <f>(1+C354)^(1/12)-1</f>
        <v/>
      </c>
      <c s="38" r="D355">
        <f>(1+D354)^(1/12)-1</f>
        <v/>
      </c>
      <c s="42" r="E355">
        <f>(1+E354)^(1/12)-1</f>
        <v/>
      </c>
      <c s="39" r="F355">
        <f>(1+F354)^(1/12)-1</f>
        <v/>
      </c>
    </row>
    <row r="357" spans="1:6">
      <c s="14" r="A357" t="s">
        <v>181</v>
      </c>
      <c s="14" r="B357" t="s">
        <v>227</v>
      </c>
    </row>
    <row r="358" spans="1:6">
      <c s="14" r="A358" t="n">
        <v>0</v>
      </c>
      <c s="106" r="B358" t="n">
        <v>1607469.9827170372</v>
      </c>
      <c s="21" r="C358" t="s"/>
      <c s="21" r="D358" t="s"/>
      <c s="21" r="E358" t="s"/>
    </row>
    <row r="359" spans="1:6">
      <c s="14" r="A359" t="n">
        <v>1</v>
      </c>
      <c s="40" r="B359">
        <f>B358*(1+$C$355)</f>
        <v/>
      </c>
      <c s="21" r="C359" t="s"/>
      <c s="21" r="D359" t="s"/>
      <c s="21" r="E359" t="s"/>
    </row>
    <row r="360" spans="1:6">
      <c s="14" r="A360" t="n">
        <v>2</v>
      </c>
      <c s="40" r="B360">
        <f si="17" ref="B360:B370" t="shared">B359*(1+$C$355)</f>
        <v/>
      </c>
      <c s="21" r="C360" t="s"/>
      <c s="21" r="D360" t="s"/>
      <c s="21" r="E360" t="s"/>
    </row>
    <row r="361" spans="1:6">
      <c s="14" r="A361" t="n">
        <v>3</v>
      </c>
      <c s="40" r="B361">
        <f si="17" t="shared"/>
        <v/>
      </c>
      <c s="21" r="C361" t="s"/>
      <c s="21" r="D361" t="s"/>
      <c s="21" r="E361" t="s"/>
    </row>
    <row r="362" spans="1:6">
      <c s="14" r="A362" t="n">
        <v>4</v>
      </c>
      <c s="40" r="B362">
        <f si="17" t="shared"/>
        <v/>
      </c>
      <c s="21" r="C362" t="s"/>
      <c s="21" r="D362" t="s"/>
      <c s="21" r="E362" t="s"/>
    </row>
    <row r="363" spans="1:6">
      <c s="14" r="A363" t="n">
        <v>5</v>
      </c>
      <c s="40" r="B363">
        <f si="17" t="shared"/>
        <v/>
      </c>
      <c s="21" r="C363" t="s"/>
      <c s="21" r="D363" t="s"/>
      <c s="21" r="E363" t="s"/>
    </row>
    <row r="364" spans="1:6">
      <c s="14" r="A364" t="n">
        <v>6</v>
      </c>
      <c s="40" r="B364">
        <f si="17" t="shared"/>
        <v/>
      </c>
      <c s="21" r="C364" t="s"/>
      <c s="21" r="D364" t="s"/>
      <c s="21" r="E364" t="s"/>
    </row>
    <row r="365" spans="1:6">
      <c s="14" r="A365" t="n">
        <v>7</v>
      </c>
      <c s="40" r="B365">
        <f si="17" t="shared"/>
        <v/>
      </c>
      <c s="21" r="C365" t="s"/>
      <c s="21" r="D365" t="s"/>
      <c s="21" r="E365" t="s"/>
    </row>
    <row r="366" spans="1:6">
      <c s="14" r="A366" t="n">
        <v>8</v>
      </c>
      <c s="40" r="B366">
        <f si="17" t="shared"/>
        <v/>
      </c>
      <c s="21" r="C366" t="s"/>
      <c s="21" r="D366" t="s"/>
      <c s="21" r="E366" t="s"/>
    </row>
    <row r="367" spans="1:6">
      <c s="14" r="A367" t="n">
        <v>9</v>
      </c>
      <c s="40" r="B367">
        <f si="17" t="shared"/>
        <v/>
      </c>
      <c s="21" r="C367" t="s"/>
      <c s="21" r="D367" t="s"/>
      <c s="21" r="E367" t="s"/>
    </row>
    <row r="368" spans="1:6">
      <c s="14" r="A368" t="n">
        <v>10</v>
      </c>
      <c s="40" r="B368">
        <f si="17" t="shared"/>
        <v/>
      </c>
      <c s="21" r="C368" t="s"/>
      <c s="21" r="D368" t="s"/>
      <c s="21" r="E368" t="s"/>
    </row>
    <row r="369" spans="1:6">
      <c s="14" r="A369" t="n">
        <v>11</v>
      </c>
      <c s="40" r="B369">
        <f si="17" t="shared"/>
        <v/>
      </c>
      <c s="21" r="C369" t="s"/>
      <c s="21" r="D369" t="s"/>
      <c s="21" r="E369" t="s"/>
    </row>
    <row r="370" spans="1:6">
      <c s="14" r="A370" t="n">
        <v>12</v>
      </c>
      <c s="40" r="B370">
        <f si="17" t="shared"/>
        <v/>
      </c>
      <c s="21" r="C370" t="s"/>
      <c s="21" r="D370" t="s"/>
      <c s="21" r="E370" t="s"/>
    </row>
  </sheetData>
  <pageMargins right="0.75" footer="0.5" top="1" bottom="1" header="0.5" left="0.75"/>
  <pageSetup orientation="portrait"/>
</worksheet>
</file>

<file path=xl/worksheets/sheet15.xml><?xml version="1.0" encoding="utf-8"?>
<worksheet xmlns="http://schemas.openxmlformats.org/spreadsheetml/2006/main" xmlns:r="http://schemas.openxmlformats.org/officeDocument/2006/relationships">
  <sheetPr>
    <outlinePr summaryRight="1" summaryBelow="1"/>
  </sheetPr>
  <dimension ref="A1:F308"/>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109</v>
      </c>
    </row>
    <row customHeight="1" r="6" ht="20.0" spans="1:6">
      <c s="16" r="B6" t="s"/>
    </row>
    <row r="8" spans="1:6">
      <c s="14" r="B8" t="s">
        <v>6</v>
      </c>
      <c s="110" r="C8" t="n">
        <v>0.0598</v>
      </c>
      <c s="19" r="D8" t="s"/>
    </row>
    <row r="9" spans="1:6">
      <c s="14" r="B9" t="s">
        <v>5</v>
      </c>
      <c s="110" r="C9" t="n">
        <v>0.9235</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0.41</v>
      </c>
      <c s="14" r="D16" t="s">
        <v>106</v>
      </c>
    </row>
    <row customHeight="1" r="18" ht="14.0" spans="1:6">
      <c s="18" r="B18" t="s">
        <v>117</v>
      </c>
      <c s="14" r="C18" t="s">
        <v>273</v>
      </c>
      <c s="34" r="D18" t="s">
        <v>242</v>
      </c>
      <c s="35" r="E18" t="s">
        <v>114</v>
      </c>
    </row>
    <row r="19" spans="1:6">
      <c s="14" r="B19" t="s">
        <v>23</v>
      </c>
      <c s="104" r="C19" t="s"/>
      <c s="36" r="D19" t="n">
        <v>0.0509</v>
      </c>
      <c s="37" r="E19" t="n">
        <v>0.0729</v>
      </c>
    </row>
    <row r="20" spans="1:6">
      <c s="14" r="B20" t="s">
        <v>194</v>
      </c>
      <c s="20" r="C20">
        <f>(1+C19)^(1/12)-1</f>
        <v/>
      </c>
      <c s="38" r="D20">
        <f si="0" ref="D20:E20" t="shared">(1+D19)^(1/12)-1</f>
        <v/>
      </c>
      <c s="39" r="E20">
        <f si="0" t="shared"/>
        <v/>
      </c>
    </row>
    <row r="23" spans="1:6">
      <c s="14" r="A23" t="s">
        <v>181</v>
      </c>
      <c s="14" r="B23" t="s">
        <v>227</v>
      </c>
    </row>
    <row r="24" spans="1:6">
      <c s="14" r="A24" t="n">
        <v>0</v>
      </c>
      <c s="105" r="B24" t="n">
        <v>4480810.004711151</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r="41" spans="1:6">
      <c s="14" r="B41" t="s">
        <v>40</v>
      </c>
      <c s="197" r="C41" t="s"/>
      <c s="19" r="F41" t="s"/>
    </row>
    <row r="42" spans="1:6">
      <c s="14" r="B42" t="s">
        <v>41</v>
      </c>
      <c s="197" r="C42" t="n">
        <v>0.41</v>
      </c>
      <c s="14" r="D42" t="s">
        <v>106</v>
      </c>
      <c s="19" r="F42" t="s"/>
    </row>
    <row r="44" spans="1:6">
      <c s="14" r="B44" t="s">
        <v>117</v>
      </c>
      <c s="14" r="C44" t="s">
        <v>273</v>
      </c>
      <c s="34" r="D44" t="s">
        <v>243</v>
      </c>
      <c s="41" r="E44" t="s">
        <v>113</v>
      </c>
      <c s="35" r="F44" t="s">
        <v>114</v>
      </c>
    </row>
    <row r="45" spans="1:6">
      <c s="14" r="B45" t="s">
        <v>23</v>
      </c>
      <c s="104" r="C45" t="s"/>
      <c s="36" r="D45" t="n">
        <v>1.1903</v>
      </c>
      <c s="20" r="E45" t="n">
        <v>2.4238</v>
      </c>
      <c s="37" r="F45" t="n">
        <v>0.5688</v>
      </c>
    </row>
    <row r="46" spans="1:6">
      <c s="14" r="B46" t="s">
        <v>194</v>
      </c>
      <c s="20" r="C46">
        <f>(1+C45)^(1/12)-1</f>
        <v/>
      </c>
      <c s="38" r="D46">
        <f>(1+D45)^(1/12)-1</f>
        <v/>
      </c>
      <c s="42" r="E46">
        <f>(1+E45)^(1/12)-1</f>
        <v/>
      </c>
      <c s="39" r="F46">
        <f>(1+F45)^(1/12)-1</f>
        <v/>
      </c>
    </row>
    <row r="48" spans="1:6">
      <c s="14" r="A48" t="s">
        <v>181</v>
      </c>
      <c s="14" r="B48" t="s">
        <v>227</v>
      </c>
    </row>
    <row r="49" spans="1:6">
      <c s="14" r="A49" t="n">
        <v>0</v>
      </c>
      <c s="106" r="B49" t="n">
        <v>966309.9856090546</v>
      </c>
      <c s="21" r="C49" t="s"/>
      <c s="21" r="D49" t="s"/>
      <c s="21" r="E49" t="s"/>
    </row>
    <row r="50" spans="1:6">
      <c s="14" r="A50" t="n">
        <v>1</v>
      </c>
      <c s="40" r="B50">
        <f>B49*(1+$C$46)</f>
        <v/>
      </c>
      <c s="21" r="C50" t="s"/>
      <c s="21" r="D50" t="s"/>
      <c s="21" r="E50" t="s"/>
    </row>
    <row r="51" spans="1:6">
      <c s="14" r="A51" t="n">
        <v>2</v>
      </c>
      <c s="40" r="B51">
        <f si="2" ref="B51:B61" t="shared">B50*(1+$C$46)</f>
        <v/>
      </c>
      <c s="21" r="C51" t="s"/>
      <c s="21" r="D51" t="s"/>
      <c s="21" r="E51" t="s"/>
    </row>
    <row r="52" spans="1:6">
      <c s="14" r="A52" t="n">
        <v>3</v>
      </c>
      <c s="40" r="B52">
        <f si="2" t="shared"/>
        <v/>
      </c>
      <c s="21" r="C52" t="s"/>
      <c s="21" r="D52" t="s"/>
      <c s="21" r="E52" t="s"/>
    </row>
    <row r="53" spans="1:6">
      <c s="14" r="A53" t="n">
        <v>4</v>
      </c>
      <c s="40" r="B53">
        <f si="2" t="shared"/>
        <v/>
      </c>
      <c s="21" r="C53" t="s"/>
      <c s="21" r="D53" t="s"/>
      <c s="21" r="E53" t="s"/>
    </row>
    <row r="54" spans="1:6">
      <c s="14" r="A54" t="n">
        <v>5</v>
      </c>
      <c s="40" r="B54">
        <f si="2" t="shared"/>
        <v/>
      </c>
      <c s="21" r="C54" t="s"/>
      <c s="21" r="D54" t="s"/>
      <c s="21" r="E54" t="s"/>
    </row>
    <row r="55" spans="1:6">
      <c s="14" r="A55" t="n">
        <v>6</v>
      </c>
      <c s="40" r="B55">
        <f si="2" t="shared"/>
        <v/>
      </c>
      <c s="21" r="C55" t="s"/>
      <c s="21" r="D55" t="s"/>
      <c s="21" r="E55" t="s"/>
    </row>
    <row r="56" spans="1:6">
      <c s="14" r="A56" t="n">
        <v>7</v>
      </c>
      <c s="40" r="B56">
        <f si="2" t="shared"/>
        <v/>
      </c>
      <c s="21" r="C56" t="s"/>
      <c s="21" r="D56" t="s"/>
      <c s="21" r="E56" t="s"/>
    </row>
    <row r="57" spans="1:6">
      <c s="14" r="A57" t="n">
        <v>8</v>
      </c>
      <c s="40" r="B57">
        <f si="2" t="shared"/>
        <v/>
      </c>
      <c s="21" r="C57" t="s"/>
      <c s="21" r="D57" t="s"/>
      <c s="21" r="E57" t="s"/>
    </row>
    <row r="58" spans="1:6">
      <c s="14" r="A58" t="n">
        <v>9</v>
      </c>
      <c s="40" r="B58">
        <f si="2" t="shared"/>
        <v/>
      </c>
      <c s="21" r="C58" t="s"/>
      <c s="21" r="D58" t="s"/>
      <c s="21" r="E58" t="s"/>
    </row>
    <row r="59" spans="1:6">
      <c s="14" r="A59" t="n">
        <v>10</v>
      </c>
      <c s="40" r="B59">
        <f si="2" t="shared"/>
        <v/>
      </c>
      <c s="21" r="C59" t="s"/>
      <c s="21" r="D59" t="s"/>
      <c s="21" r="E59" t="s"/>
    </row>
    <row r="60" spans="1:6">
      <c s="14" r="A60" t="n">
        <v>11</v>
      </c>
      <c s="40" r="B60">
        <f si="2" t="shared"/>
        <v/>
      </c>
      <c s="21" r="C60" t="s"/>
      <c s="21" r="D60" t="s"/>
      <c s="21" r="E60" t="s"/>
    </row>
    <row r="61" spans="1:6">
      <c s="14" r="A61" t="n">
        <v>12</v>
      </c>
      <c s="40" r="B61">
        <f si="2" t="shared"/>
        <v/>
      </c>
      <c s="21" r="C61" t="s"/>
      <c s="21" r="D61" t="s"/>
      <c s="21" r="E61" t="s"/>
    </row>
    <row r="62" spans="1:6">
      <c s="19" r="B62" t="s"/>
      <c s="19" r="C62" t="s"/>
      <c s="19" r="D62" t="s"/>
      <c s="19" r="E62" t="s"/>
    </row>
    <row customFormat="1" ht="29.0" customHeight="1" s="146" r="67" spans="1:6">
      <c s="144" r="B67" t="s">
        <v>131</v>
      </c>
    </row>
    <row customHeight="1" r="68" ht="20.0" spans="1:6">
      <c s="16" r="B68" t="s"/>
    </row>
    <row r="70" spans="1:6">
      <c s="14" r="B70" t="s">
        <v>6</v>
      </c>
      <c s="110" r="C70" t="n">
        <v>0.3226</v>
      </c>
      <c s="19" r="D70" t="s"/>
    </row>
    <row r="71" spans="1:6">
      <c s="14" r="B71" t="s">
        <v>5</v>
      </c>
      <c s="110" r="C71" t="n">
        <v>0.6648</v>
      </c>
      <c s="19" r="D71" t="s"/>
    </row>
    <row customHeight="1" r="73" ht="20.0" spans="1:6">
      <c s="16" r="C73" t="s"/>
      <c s="16" r="D73" t="s"/>
    </row>
    <row customHeight="1" r="74" ht="25.0" spans="1:6">
      <c s="17" r="B74" t="s">
        <v>73</v>
      </c>
      <c s="17" r="C74" t="s"/>
    </row>
    <row customHeight="1" r="76" ht="14.0" spans="1:6">
      <c s="18" r="B76" t="s">
        <v>61</v>
      </c>
    </row>
    <row r="77" spans="1:6">
      <c s="14" r="B77" t="s">
        <v>40</v>
      </c>
      <c s="197" r="C77" t="s"/>
    </row>
    <row r="78" spans="1:6">
      <c s="14" r="B78" t="s">
        <v>41</v>
      </c>
      <c s="198" r="C78" t="n">
        <v>0.46</v>
      </c>
      <c s="14" r="D78" t="s">
        <v>106</v>
      </c>
    </row>
    <row customHeight="1" r="80" ht="14.0" spans="1:6">
      <c s="18" r="B80" t="s">
        <v>117</v>
      </c>
      <c s="14" r="C80" t="s">
        <v>273</v>
      </c>
      <c s="34" r="D80" t="s">
        <v>242</v>
      </c>
      <c s="35" r="E80" t="s">
        <v>114</v>
      </c>
    </row>
    <row r="81" spans="1:6">
      <c s="14" r="B81" t="s">
        <v>23</v>
      </c>
      <c s="104" r="C81" t="s"/>
      <c s="36" r="D81" t="n">
        <v>-0.0902</v>
      </c>
      <c s="37" r="E81" t="n">
        <v>0.0798</v>
      </c>
    </row>
    <row r="82" spans="1:6">
      <c s="14" r="B82" t="s">
        <v>194</v>
      </c>
      <c s="20" r="C82">
        <f>(1+C81)^(1/12)-1</f>
        <v/>
      </c>
      <c s="38" r="D82">
        <f si="3" ref="D82:E82" t="shared">(1+D81)^(1/12)-1</f>
        <v/>
      </c>
      <c s="39" r="E82">
        <f si="3" t="shared"/>
        <v/>
      </c>
    </row>
    <row r="85" spans="1:6">
      <c s="14" r="A85" t="s">
        <v>181</v>
      </c>
      <c s="14" r="B85" t="s">
        <v>227</v>
      </c>
    </row>
    <row r="86" spans="1:6">
      <c s="14" r="A86" t="n">
        <v>0</v>
      </c>
      <c s="105" r="B86" t="n">
        <v>13918819.6377182</v>
      </c>
      <c s="21" r="C86" t="s"/>
      <c s="21" r="D86" t="s"/>
      <c s="21" r="E86" t="s"/>
    </row>
    <row r="87" spans="1:6">
      <c s="14" r="A87" t="n">
        <v>1</v>
      </c>
      <c s="40" r="B87">
        <f>B86*(1+$C$82)</f>
        <v/>
      </c>
      <c s="21" r="C87" t="s"/>
      <c s="21" r="D87" t="s"/>
      <c s="21" r="E87" t="s"/>
    </row>
    <row r="88" spans="1:6">
      <c s="14" r="A88" t="n">
        <v>2</v>
      </c>
      <c s="40" r="B88">
        <f si="4" ref="B88:B98" t="shared">B87*(1+$C$82)</f>
        <v/>
      </c>
      <c s="21" r="C88" t="s"/>
      <c s="21" r="D88" t="s"/>
      <c s="21" r="E88" t="s"/>
    </row>
    <row r="89" spans="1:6">
      <c s="14" r="A89" t="n">
        <v>3</v>
      </c>
      <c s="40" r="B89">
        <f si="4" t="shared"/>
        <v/>
      </c>
      <c s="21" r="C89" t="s"/>
      <c s="21" r="D89" t="s"/>
      <c s="21" r="E89" t="s"/>
    </row>
    <row r="90" spans="1:6">
      <c s="14" r="A90" t="n">
        <v>4</v>
      </c>
      <c s="40" r="B90">
        <f si="4" t="shared"/>
        <v/>
      </c>
      <c s="21" r="C90" t="s"/>
      <c s="21" r="D90" t="s"/>
      <c s="21" r="E90" t="s"/>
    </row>
    <row r="91" spans="1:6">
      <c s="14" r="A91" t="n">
        <v>5</v>
      </c>
      <c s="40" r="B91">
        <f si="4" t="shared"/>
        <v/>
      </c>
      <c s="21" r="C91" t="s"/>
      <c s="21" r="D91" t="s"/>
      <c s="21" r="E91" t="s"/>
    </row>
    <row r="92" spans="1:6">
      <c s="14" r="A92" t="n">
        <v>6</v>
      </c>
      <c s="40" r="B92">
        <f si="4" t="shared"/>
        <v/>
      </c>
      <c s="21" r="C92" t="s"/>
      <c s="21" r="D92" t="s"/>
      <c s="21" r="E92" t="s"/>
    </row>
    <row r="93" spans="1:6">
      <c s="14" r="A93" t="n">
        <v>7</v>
      </c>
      <c s="40" r="B93">
        <f si="4" t="shared"/>
        <v/>
      </c>
      <c s="21" r="C93" t="s"/>
      <c s="21" r="D93" t="s"/>
      <c s="21" r="E93" t="s"/>
    </row>
    <row r="94" spans="1:6">
      <c s="14" r="A94" t="n">
        <v>8</v>
      </c>
      <c s="40" r="B94">
        <f si="4" t="shared"/>
        <v/>
      </c>
      <c s="21" r="C94" t="s"/>
      <c s="21" r="D94" t="s"/>
      <c s="21" r="E94" t="s"/>
    </row>
    <row r="95" spans="1:6">
      <c s="14" r="A95" t="n">
        <v>9</v>
      </c>
      <c s="40" r="B95">
        <f si="4" t="shared"/>
        <v/>
      </c>
      <c s="21" r="C95" t="s"/>
      <c s="21" r="D95" t="s"/>
      <c s="21" r="E95" t="s"/>
    </row>
    <row r="96" spans="1:6">
      <c s="14" r="A96" t="n">
        <v>10</v>
      </c>
      <c s="40" r="B96">
        <f si="4" t="shared"/>
        <v/>
      </c>
      <c s="21" r="C96" t="s"/>
      <c s="21" r="D96" t="s"/>
      <c s="21" r="E96" t="s"/>
    </row>
    <row r="97" spans="1:6">
      <c s="14" r="A97" t="n">
        <v>11</v>
      </c>
      <c s="40" r="B97">
        <f si="4" t="shared"/>
        <v/>
      </c>
      <c s="21" r="C97" t="s"/>
      <c s="21" r="D97" t="s"/>
      <c s="21" r="E97" t="s"/>
    </row>
    <row r="98" spans="1:6">
      <c s="14" r="A98" t="n">
        <v>12</v>
      </c>
      <c s="40" r="B98">
        <f si="4" t="shared"/>
        <v/>
      </c>
      <c s="21" r="C98" t="s"/>
      <c s="21" r="D98" t="s"/>
      <c s="21" r="E98" t="s"/>
    </row>
    <row customHeight="1" r="101" ht="25.0" spans="1:6">
      <c s="17" r="B101" t="s">
        <v>171</v>
      </c>
    </row>
    <row customHeight="1" r="102" ht="25.0" spans="1:6">
      <c s="17" r="B102" t="s"/>
    </row>
    <row r="103" spans="1:6">
      <c s="14" r="B103" t="s">
        <v>40</v>
      </c>
      <c s="197" r="C103" t="s"/>
      <c s="19" r="F103" t="s"/>
    </row>
    <row r="104" spans="1:6">
      <c s="14" r="B104" t="s">
        <v>41</v>
      </c>
      <c s="197" r="C104" t="n">
        <v>0.46</v>
      </c>
      <c s="14" r="D104" t="s">
        <v>106</v>
      </c>
      <c s="19" r="F104" t="s"/>
    </row>
    <row r="106" spans="1:6">
      <c s="14" r="B106" t="s">
        <v>117</v>
      </c>
      <c s="14" r="C106" t="s">
        <v>273</v>
      </c>
      <c s="34" r="D106" t="s">
        <v>243</v>
      </c>
      <c s="41" r="E106" t="s">
        <v>113</v>
      </c>
      <c s="35" r="F106" t="s">
        <v>114</v>
      </c>
    </row>
    <row r="107" spans="1:6">
      <c s="14" r="B107" t="s">
        <v>23</v>
      </c>
      <c s="104" r="C107" t="s"/>
      <c s="36" r="D107" t="n">
        <v>1.1994</v>
      </c>
      <c s="20" r="E107" t="n">
        <v>1.9878</v>
      </c>
      <c s="37" r="F107" t="n">
        <v>0.6578</v>
      </c>
    </row>
    <row r="108" spans="1:6">
      <c s="14" r="B108" t="s">
        <v>194</v>
      </c>
      <c s="20" r="C108">
        <f>(1+C107)^(1/12)-1</f>
        <v/>
      </c>
      <c s="38" r="D108">
        <f>(1+D107)^(1/12)-1</f>
        <v/>
      </c>
      <c s="42" r="E108">
        <f>(1+E107)^(1/12)-1</f>
        <v/>
      </c>
      <c s="39" r="F108">
        <f>(1+F107)^(1/12)-1</f>
        <v/>
      </c>
    </row>
    <row r="110" spans="1:6">
      <c s="14" r="A110" t="s">
        <v>181</v>
      </c>
      <c s="14" r="B110" t="s">
        <v>227</v>
      </c>
    </row>
    <row r="111" spans="1:6">
      <c s="14" r="A111" t="n">
        <v>0</v>
      </c>
      <c s="106" r="B111" t="n">
        <v>7500099.825065136</v>
      </c>
      <c s="21" r="C111" t="s"/>
      <c s="21" r="D111" t="s"/>
      <c s="21" r="E111" t="s"/>
    </row>
    <row r="112" spans="1:6">
      <c s="14" r="A112" t="n">
        <v>1</v>
      </c>
      <c s="40" r="B112">
        <f>B111*(1+$C$108)</f>
        <v/>
      </c>
      <c s="21" r="C112" t="s"/>
      <c s="21" r="D112" t="s"/>
      <c s="21" r="E112" t="s"/>
    </row>
    <row r="113" spans="1:6">
      <c s="14" r="A113" t="n">
        <v>2</v>
      </c>
      <c s="40" r="B113">
        <f si="5" ref="B113:B123" t="shared">B112*(1+$C$108)</f>
        <v/>
      </c>
      <c s="21" r="C113" t="s"/>
      <c s="21" r="D113" t="s"/>
      <c s="21" r="E113" t="s"/>
    </row>
    <row r="114" spans="1:6">
      <c s="14" r="A114" t="n">
        <v>3</v>
      </c>
      <c s="40" r="B114">
        <f si="5" t="shared"/>
        <v/>
      </c>
      <c s="21" r="C114" t="s"/>
      <c s="21" r="D114" t="s"/>
      <c s="21" r="E114" t="s"/>
    </row>
    <row r="115" spans="1:6">
      <c s="14" r="A115" t="n">
        <v>4</v>
      </c>
      <c s="40" r="B115">
        <f si="5" t="shared"/>
        <v/>
      </c>
      <c s="21" r="C115" t="s"/>
      <c s="21" r="D115" t="s"/>
      <c s="21" r="E115" t="s"/>
    </row>
    <row r="116" spans="1:6">
      <c s="14" r="A116" t="n">
        <v>5</v>
      </c>
      <c s="40" r="B116">
        <f si="5" t="shared"/>
        <v/>
      </c>
      <c s="21" r="C116" t="s"/>
      <c s="21" r="D116" t="s"/>
      <c s="21" r="E116" t="s"/>
    </row>
    <row r="117" spans="1:6">
      <c s="14" r="A117" t="n">
        <v>6</v>
      </c>
      <c s="40" r="B117">
        <f si="5" t="shared"/>
        <v/>
      </c>
      <c s="21" r="C117" t="s"/>
      <c s="21" r="D117" t="s"/>
      <c s="21" r="E117" t="s"/>
    </row>
    <row r="118" spans="1:6">
      <c s="14" r="A118" t="n">
        <v>7</v>
      </c>
      <c s="40" r="B118">
        <f si="5" t="shared"/>
        <v/>
      </c>
      <c s="21" r="C118" t="s"/>
      <c s="21" r="D118" t="s"/>
      <c s="21" r="E118" t="s"/>
    </row>
    <row r="119" spans="1:6">
      <c s="14" r="A119" t="n">
        <v>8</v>
      </c>
      <c s="40" r="B119">
        <f si="5" t="shared"/>
        <v/>
      </c>
      <c s="21" r="C119" t="s"/>
      <c s="21" r="D119" t="s"/>
      <c s="21" r="E119" t="s"/>
    </row>
    <row r="120" spans="1:6">
      <c s="14" r="A120" t="n">
        <v>9</v>
      </c>
      <c s="40" r="B120">
        <f si="5" t="shared"/>
        <v/>
      </c>
      <c s="21" r="C120" t="s"/>
      <c s="21" r="D120" t="s"/>
      <c s="21" r="E120" t="s"/>
    </row>
    <row r="121" spans="1:6">
      <c s="14" r="A121" t="n">
        <v>10</v>
      </c>
      <c s="40" r="B121">
        <f si="5" t="shared"/>
        <v/>
      </c>
      <c s="21" r="C121" t="s"/>
      <c s="21" r="D121" t="s"/>
      <c s="21" r="E121" t="s"/>
    </row>
    <row r="122" spans="1:6">
      <c s="14" r="A122" t="n">
        <v>11</v>
      </c>
      <c s="40" r="B122">
        <f si="5" t="shared"/>
        <v/>
      </c>
      <c s="21" r="C122" t="s"/>
      <c s="21" r="D122" t="s"/>
      <c s="21" r="E122" t="s"/>
    </row>
    <row r="123" spans="1:6">
      <c s="14" r="A123" t="n">
        <v>12</v>
      </c>
      <c s="40" r="B123">
        <f si="5" t="shared"/>
        <v/>
      </c>
      <c s="21" r="C123" t="s"/>
      <c s="21" r="D123" t="s"/>
      <c s="21" r="E123" t="s"/>
    </row>
    <row r="124" spans="1:6">
      <c s="19" r="B124" t="s"/>
      <c s="19" r="C124" t="s"/>
      <c s="19" r="D124" t="s"/>
      <c s="19" r="E124" t="s"/>
    </row>
    <row customFormat="1" ht="29.0" customHeight="1" s="146" r="128" spans="1:6">
      <c s="144" r="B128" t="s">
        <v>226</v>
      </c>
    </row>
    <row customHeight="1" r="129" ht="20.0" spans="1:6">
      <c s="16" r="B129" t="s"/>
    </row>
    <row r="131" spans="1:6">
      <c s="14" r="B131" t="s">
        <v>6</v>
      </c>
      <c s="110" r="C131" t="n">
        <v>0.0456</v>
      </c>
      <c s="19" r="D131" t="s"/>
    </row>
    <row r="132" spans="1:6">
      <c s="14" r="B132" t="s">
        <v>5</v>
      </c>
      <c s="110" r="C132" t="n">
        <v>0.9434</v>
      </c>
      <c s="19" r="D132" t="s"/>
    </row>
    <row customHeight="1" r="134" ht="20.0" spans="1:6">
      <c s="16" r="C134" t="s"/>
      <c s="16" r="D134" t="s"/>
    </row>
    <row customHeight="1" r="135" ht="25.0" spans="1:6">
      <c s="17" r="B135" t="s">
        <v>73</v>
      </c>
      <c s="17" r="C135" t="s"/>
    </row>
    <row customHeight="1" r="137" ht="14.0" spans="1:6">
      <c s="18" r="B137" t="s">
        <v>61</v>
      </c>
    </row>
    <row r="138" spans="1:6">
      <c s="14" r="B138" t="s">
        <v>40</v>
      </c>
      <c s="197" r="C138" t="s"/>
    </row>
    <row r="139" spans="1:6">
      <c s="14" r="B139" t="s">
        <v>41</v>
      </c>
      <c s="198" r="C139" t="n">
        <v>0.44</v>
      </c>
      <c s="14" r="D139" t="s">
        <v>106</v>
      </c>
    </row>
    <row customHeight="1" r="141" ht="14.0" spans="1:6">
      <c s="18" r="B141" t="s">
        <v>117</v>
      </c>
      <c s="14" r="C141" t="s">
        <v>273</v>
      </c>
      <c s="34" r="D141" t="s">
        <v>242</v>
      </c>
      <c s="35" r="E141" t="s">
        <v>114</v>
      </c>
    </row>
    <row r="142" spans="1:6">
      <c s="14" r="B142" t="s">
        <v>23</v>
      </c>
      <c s="104" r="C142" t="s"/>
      <c s="36" r="D142" t="n">
        <v>0.0713</v>
      </c>
      <c s="37" r="E142" t="n">
        <v>0.2025</v>
      </c>
    </row>
    <row r="143" spans="1:6">
      <c s="14" r="B143" t="s">
        <v>194</v>
      </c>
      <c s="20" r="C143">
        <f>(1+C142)^(1/12)-1</f>
        <v/>
      </c>
      <c s="38" r="D143">
        <f si="6" ref="D143:E143" t="shared">(1+D142)^(1/12)-1</f>
        <v/>
      </c>
      <c s="39" r="E143">
        <f si="6" t="shared"/>
        <v/>
      </c>
    </row>
    <row r="146" spans="1:6">
      <c s="14" r="A146" t="s">
        <v>181</v>
      </c>
      <c s="14" r="B146" t="s">
        <v>227</v>
      </c>
    </row>
    <row r="147" spans="1:6">
      <c s="14" r="A147" t="n">
        <v>0</v>
      </c>
      <c s="105" r="B147" t="n">
        <v>5405020.152244568</v>
      </c>
      <c s="21" r="C147" t="s"/>
      <c s="21" r="D147" t="s"/>
      <c s="21" r="E147" t="s"/>
    </row>
    <row r="148" spans="1:6">
      <c s="14" r="A148" t="n">
        <v>1</v>
      </c>
      <c s="40" r="B148">
        <f>B147*(1+$C$143)</f>
        <v/>
      </c>
      <c s="21" r="C148" t="s"/>
      <c s="21" r="D148" t="s"/>
      <c s="21" r="E148" t="s"/>
    </row>
    <row r="149" spans="1:6">
      <c s="14" r="A149" t="n">
        <v>2</v>
      </c>
      <c s="40" r="B149">
        <f si="7" ref="B149:B159" t="shared">B148*(1+$C$143)</f>
        <v/>
      </c>
      <c s="21" r="C149" t="s"/>
      <c s="21" r="D149" t="s"/>
      <c s="21" r="E149" t="s"/>
    </row>
    <row r="150" spans="1:6">
      <c s="14" r="A150" t="n">
        <v>3</v>
      </c>
      <c s="40" r="B150">
        <f si="7" t="shared"/>
        <v/>
      </c>
      <c s="21" r="C150" t="s"/>
      <c s="21" r="D150" t="s"/>
      <c s="21" r="E150" t="s"/>
    </row>
    <row r="151" spans="1:6">
      <c s="14" r="A151" t="n">
        <v>4</v>
      </c>
      <c s="40" r="B151">
        <f si="7" t="shared"/>
        <v/>
      </c>
      <c s="21" r="C151" t="s"/>
      <c s="21" r="D151" t="s"/>
      <c s="21" r="E151" t="s"/>
    </row>
    <row r="152" spans="1:6">
      <c s="14" r="A152" t="n">
        <v>5</v>
      </c>
      <c s="40" r="B152">
        <f si="7" t="shared"/>
        <v/>
      </c>
      <c s="21" r="C152" t="s"/>
      <c s="21" r="D152" t="s"/>
      <c s="21" r="E152" t="s"/>
    </row>
    <row r="153" spans="1:6">
      <c s="14" r="A153" t="n">
        <v>6</v>
      </c>
      <c s="40" r="B153">
        <f si="7" t="shared"/>
        <v/>
      </c>
      <c s="21" r="C153" t="s"/>
      <c s="21" r="D153" t="s"/>
      <c s="21" r="E153" t="s"/>
    </row>
    <row r="154" spans="1:6">
      <c s="14" r="A154" t="n">
        <v>7</v>
      </c>
      <c s="40" r="B154">
        <f si="7" t="shared"/>
        <v/>
      </c>
      <c s="21" r="C154" t="s"/>
      <c s="21" r="D154" t="s"/>
      <c s="21" r="E154" t="s"/>
    </row>
    <row r="155" spans="1:6">
      <c s="14" r="A155" t="n">
        <v>8</v>
      </c>
      <c s="40" r="B155">
        <f si="7" t="shared"/>
        <v/>
      </c>
      <c s="21" r="C155" t="s"/>
      <c s="21" r="D155" t="s"/>
      <c s="21" r="E155" t="s"/>
    </row>
    <row r="156" spans="1:6">
      <c s="14" r="A156" t="n">
        <v>9</v>
      </c>
      <c s="40" r="B156">
        <f si="7" t="shared"/>
        <v/>
      </c>
      <c s="21" r="C156" t="s"/>
      <c s="21" r="D156" t="s"/>
      <c s="21" r="E156" t="s"/>
    </row>
    <row r="157" spans="1:6">
      <c s="14" r="A157" t="n">
        <v>10</v>
      </c>
      <c s="40" r="B157">
        <f si="7" t="shared"/>
        <v/>
      </c>
      <c s="21" r="C157" t="s"/>
      <c s="21" r="D157" t="s"/>
      <c s="21" r="E157" t="s"/>
    </row>
    <row r="158" spans="1:6">
      <c s="14" r="A158" t="n">
        <v>11</v>
      </c>
      <c s="40" r="B158">
        <f si="7" t="shared"/>
        <v/>
      </c>
      <c s="21" r="C158" t="s"/>
      <c s="21" r="D158" t="s"/>
      <c s="21" r="E158" t="s"/>
    </row>
    <row r="159" spans="1:6">
      <c s="14" r="A159" t="n">
        <v>12</v>
      </c>
      <c s="40" r="B159">
        <f si="7" t="shared"/>
        <v/>
      </c>
      <c s="21" r="C159" t="s"/>
      <c s="21" r="D159" t="s"/>
      <c s="21" r="E159" t="s"/>
    </row>
    <row customHeight="1" r="162" ht="25.0" spans="1:6">
      <c s="17" r="B162" t="s">
        <v>171</v>
      </c>
    </row>
    <row customHeight="1" r="163" ht="25.0" spans="1:6">
      <c s="17" r="B163" t="s"/>
    </row>
    <row r="164" spans="1:6">
      <c s="14" r="B164" t="s">
        <v>40</v>
      </c>
      <c s="197" r="C164" t="s"/>
      <c s="19" r="F164" t="s"/>
    </row>
    <row r="165" spans="1:6">
      <c s="14" r="B165" t="s">
        <v>41</v>
      </c>
      <c s="197" r="C165" t="n">
        <v>0.44</v>
      </c>
      <c s="14" r="D165" t="s">
        <v>106</v>
      </c>
      <c s="19" r="F165" t="s"/>
    </row>
    <row r="167" spans="1:6">
      <c s="14" r="B167" t="s">
        <v>117</v>
      </c>
      <c s="14" r="C167" t="s">
        <v>273</v>
      </c>
      <c s="34" r="D167" t="s">
        <v>243</v>
      </c>
      <c s="41" r="E167" t="s">
        <v>113</v>
      </c>
      <c s="35" r="F167" t="s">
        <v>114</v>
      </c>
    </row>
    <row r="168" spans="1:6">
      <c s="14" r="B168" t="s">
        <v>23</v>
      </c>
      <c s="104" r="C168" t="s"/>
      <c s="36" r="D168" t="n">
        <v>1.4206</v>
      </c>
      <c s="20" r="E168" t="n">
        <v>5.6034</v>
      </c>
      <c s="37" r="F168" t="n">
        <v>1.9516</v>
      </c>
    </row>
    <row r="169" spans="1:6">
      <c s="14" r="B169" t="s">
        <v>194</v>
      </c>
      <c s="20" r="C169">
        <f>(1+C168)^(1/12)-1</f>
        <v/>
      </c>
      <c s="38" r="D169">
        <f>(1+D168)^(1/12)-1</f>
        <v/>
      </c>
      <c s="42" r="E169">
        <f>(1+E168)^(1/12)-1</f>
        <v/>
      </c>
      <c s="39" r="F169">
        <f>(1+F168)^(1/12)-1</f>
        <v/>
      </c>
    </row>
    <row r="171" spans="1:6">
      <c s="14" r="A171" t="s">
        <v>181</v>
      </c>
      <c s="14" r="B171" t="s">
        <v>227</v>
      </c>
    </row>
    <row r="172" spans="1:6">
      <c s="14" r="A172" t="n">
        <v>0</v>
      </c>
      <c s="106" r="B172" t="n">
        <v>875719.9832296371</v>
      </c>
      <c s="21" r="C172" t="s"/>
      <c s="21" r="D172" t="s"/>
      <c s="21" r="E172" t="s"/>
    </row>
    <row r="173" spans="1:6">
      <c s="14" r="A173" t="n">
        <v>1</v>
      </c>
      <c s="40" r="B173">
        <f>B172*(1+$C$169)</f>
        <v/>
      </c>
      <c s="21" r="C173" t="s"/>
      <c s="21" r="D173" t="s"/>
      <c s="21" r="E173" t="s"/>
    </row>
    <row r="174" spans="1:6">
      <c s="14" r="A174" t="n">
        <v>2</v>
      </c>
      <c s="40" r="B174">
        <f si="8" ref="B174:B184" t="shared">B173*(1+$C$169)</f>
        <v/>
      </c>
      <c s="21" r="C174" t="s"/>
      <c s="21" r="D174" t="s"/>
      <c s="21" r="E174" t="s"/>
    </row>
    <row r="175" spans="1:6">
      <c s="14" r="A175" t="n">
        <v>3</v>
      </c>
      <c s="40" r="B175">
        <f si="8" t="shared"/>
        <v/>
      </c>
      <c s="21" r="C175" t="s"/>
      <c s="21" r="D175" t="s"/>
      <c s="21" r="E175" t="s"/>
    </row>
    <row r="176" spans="1:6">
      <c s="14" r="A176" t="n">
        <v>4</v>
      </c>
      <c s="40" r="B176">
        <f si="8" t="shared"/>
        <v/>
      </c>
      <c s="21" r="C176" t="s"/>
      <c s="21" r="D176" t="s"/>
      <c s="21" r="E176" t="s"/>
    </row>
    <row r="177" spans="1:6">
      <c s="14" r="A177" t="n">
        <v>5</v>
      </c>
      <c s="40" r="B177">
        <f si="8" t="shared"/>
        <v/>
      </c>
      <c s="21" r="C177" t="s"/>
      <c s="21" r="D177" t="s"/>
      <c s="21" r="E177" t="s"/>
    </row>
    <row r="178" spans="1:6">
      <c s="14" r="A178" t="n">
        <v>6</v>
      </c>
      <c s="40" r="B178">
        <f si="8" t="shared"/>
        <v/>
      </c>
      <c s="21" r="C178" t="s"/>
      <c s="21" r="D178" t="s"/>
      <c s="21" r="E178" t="s"/>
    </row>
    <row r="179" spans="1:6">
      <c s="14" r="A179" t="n">
        <v>7</v>
      </c>
      <c s="40" r="B179">
        <f si="8" t="shared"/>
        <v/>
      </c>
      <c s="21" r="C179" t="s"/>
      <c s="21" r="D179" t="s"/>
      <c s="21" r="E179" t="s"/>
    </row>
    <row r="180" spans="1:6">
      <c s="14" r="A180" t="n">
        <v>8</v>
      </c>
      <c s="40" r="B180">
        <f si="8" t="shared"/>
        <v/>
      </c>
      <c s="21" r="C180" t="s"/>
      <c s="21" r="D180" t="s"/>
      <c s="21" r="E180" t="s"/>
    </row>
    <row r="181" spans="1:6">
      <c s="14" r="A181" t="n">
        <v>9</v>
      </c>
      <c s="40" r="B181">
        <f si="8" t="shared"/>
        <v/>
      </c>
      <c s="21" r="C181" t="s"/>
      <c s="21" r="D181" t="s"/>
      <c s="21" r="E181" t="s"/>
    </row>
    <row r="182" spans="1:6">
      <c s="14" r="A182" t="n">
        <v>10</v>
      </c>
      <c s="40" r="B182">
        <f si="8" t="shared"/>
        <v/>
      </c>
      <c s="21" r="C182" t="s"/>
      <c s="21" r="D182" t="s"/>
      <c s="21" r="E182" t="s"/>
    </row>
    <row r="183" spans="1:6">
      <c s="14" r="A183" t="n">
        <v>11</v>
      </c>
      <c s="40" r="B183">
        <f si="8" t="shared"/>
        <v/>
      </c>
      <c s="21" r="C183" t="s"/>
      <c s="21" r="D183" t="s"/>
      <c s="21" r="E183" t="s"/>
    </row>
    <row r="184" spans="1:6">
      <c s="14" r="A184" t="n">
        <v>12</v>
      </c>
      <c s="40" r="B184">
        <f si="8" t="shared"/>
        <v/>
      </c>
      <c s="21" r="C184" t="s"/>
      <c s="21" r="D184" t="s"/>
      <c s="21" r="E184" t="s"/>
    </row>
    <row customFormat="1" ht="29.0" customHeight="1" s="146" r="190" spans="1:6">
      <c s="144" r="B190" t="s">
        <v>259</v>
      </c>
    </row>
    <row customHeight="1" r="191" ht="20.0" spans="1:6">
      <c s="16" r="B191" t="s"/>
    </row>
    <row r="193" spans="1:6">
      <c s="14" r="B193" t="s">
        <v>6</v>
      </c>
      <c s="110" r="C193" t="n">
        <v>0.7408</v>
      </c>
      <c s="19" r="D193" t="s"/>
    </row>
    <row r="194" spans="1:6">
      <c s="14" r="B194" t="s">
        <v>5</v>
      </c>
      <c s="110" r="C194" t="n">
        <v>0.2515</v>
      </c>
      <c s="19" r="D194" t="s"/>
    </row>
    <row customHeight="1" r="196" ht="20.0" spans="1:6">
      <c s="16" r="C196" t="s"/>
      <c s="16" r="D196" t="s"/>
    </row>
    <row customHeight="1" r="197" ht="25.0" spans="1:6">
      <c s="17" r="B197" t="s">
        <v>73</v>
      </c>
      <c s="17" r="C197" t="s"/>
    </row>
    <row customHeight="1" r="199" ht="14.0" spans="1:6">
      <c s="18" r="B199" t="s">
        <v>61</v>
      </c>
    </row>
    <row r="200" spans="1:6">
      <c s="14" r="B200" t="s">
        <v>40</v>
      </c>
      <c s="197" r="C200" t="s"/>
    </row>
    <row r="201" spans="1:6">
      <c s="14" r="B201" t="s">
        <v>41</v>
      </c>
      <c s="198" r="C201" t="n">
        <v>0.46</v>
      </c>
      <c s="14" r="D201" t="s">
        <v>106</v>
      </c>
    </row>
    <row customHeight="1" r="203" ht="14.0" spans="1:6">
      <c s="18" r="B203" t="s">
        <v>117</v>
      </c>
      <c s="14" r="C203" t="s">
        <v>273</v>
      </c>
      <c s="34" r="D203" t="s">
        <v>242</v>
      </c>
      <c s="35" r="E203" t="s">
        <v>114</v>
      </c>
    </row>
    <row r="204" spans="1:6">
      <c s="14" r="B204" t="s">
        <v>23</v>
      </c>
      <c s="104" r="C204" t="s"/>
      <c s="36" r="D204" t="n">
        <v>-0.0003</v>
      </c>
      <c s="37" r="E204" t="n">
        <v>0.2425</v>
      </c>
    </row>
    <row r="205" spans="1:6">
      <c s="14" r="B205" t="s">
        <v>194</v>
      </c>
      <c s="20" r="C205">
        <f>(1+C204)^(1/12)-1</f>
        <v/>
      </c>
      <c s="38" r="D205">
        <f si="9" ref="D205:E205" t="shared">(1+D204)^(1/12)-1</f>
        <v/>
      </c>
      <c s="39" r="E205">
        <f si="9" t="shared"/>
        <v/>
      </c>
    </row>
    <row r="208" spans="1:6">
      <c s="14" r="A208" t="s">
        <v>181</v>
      </c>
      <c s="14" r="B208" t="s">
        <v>227</v>
      </c>
    </row>
    <row r="209" spans="1:6">
      <c s="14" r="A209" t="n">
        <v>0</v>
      </c>
      <c s="105" r="B209" t="n">
        <v>19517480.29191494</v>
      </c>
      <c s="21" r="C209" t="s"/>
      <c s="21" r="D209" t="s"/>
      <c s="21" r="E209" t="s"/>
    </row>
    <row r="210" spans="1:6">
      <c s="14" r="A210" t="n">
        <v>1</v>
      </c>
      <c s="40" r="B210">
        <f>B209*(1+$C$205)</f>
        <v/>
      </c>
      <c s="21" r="C210" t="s"/>
      <c s="21" r="D210" t="s"/>
      <c s="21" r="E210" t="s"/>
    </row>
    <row r="211" spans="1:6">
      <c s="14" r="A211" t="n">
        <v>2</v>
      </c>
      <c s="40" r="B211">
        <f si="10" ref="B211:B221" t="shared">B210*(1+$C$205)</f>
        <v/>
      </c>
      <c s="21" r="C211" t="s"/>
      <c s="21" r="D211" t="s"/>
      <c s="21" r="E211" t="s"/>
    </row>
    <row r="212" spans="1:6">
      <c s="14" r="A212" t="n">
        <v>3</v>
      </c>
      <c s="40" r="B212">
        <f si="10" t="shared"/>
        <v/>
      </c>
      <c s="21" r="C212" t="s"/>
      <c s="21" r="D212" t="s"/>
      <c s="21" r="E212" t="s"/>
    </row>
    <row r="213" spans="1:6">
      <c s="14" r="A213" t="n">
        <v>4</v>
      </c>
      <c s="40" r="B213">
        <f si="10" t="shared"/>
        <v/>
      </c>
      <c s="21" r="C213" t="s"/>
      <c s="21" r="D213" t="s"/>
      <c s="21" r="E213" t="s"/>
    </row>
    <row r="214" spans="1:6">
      <c s="14" r="A214" t="n">
        <v>5</v>
      </c>
      <c s="40" r="B214">
        <f si="10" t="shared"/>
        <v/>
      </c>
      <c s="21" r="C214" t="s"/>
      <c s="21" r="D214" t="s"/>
      <c s="21" r="E214" t="s"/>
    </row>
    <row r="215" spans="1:6">
      <c s="14" r="A215" t="n">
        <v>6</v>
      </c>
      <c s="40" r="B215">
        <f si="10" t="shared"/>
        <v/>
      </c>
      <c s="21" r="C215" t="s"/>
      <c s="21" r="D215" t="s"/>
      <c s="21" r="E215" t="s"/>
    </row>
    <row r="216" spans="1:6">
      <c s="14" r="A216" t="n">
        <v>7</v>
      </c>
      <c s="40" r="B216">
        <f si="10" t="shared"/>
        <v/>
      </c>
      <c s="21" r="C216" t="s"/>
      <c s="21" r="D216" t="s"/>
      <c s="21" r="E216" t="s"/>
    </row>
    <row r="217" spans="1:6">
      <c s="14" r="A217" t="n">
        <v>8</v>
      </c>
      <c s="40" r="B217">
        <f si="10" t="shared"/>
        <v/>
      </c>
      <c s="21" r="C217" t="s"/>
      <c s="21" r="D217" t="s"/>
      <c s="21" r="E217" t="s"/>
    </row>
    <row r="218" spans="1:6">
      <c s="14" r="A218" t="n">
        <v>9</v>
      </c>
      <c s="40" r="B218">
        <f si="10" t="shared"/>
        <v/>
      </c>
      <c s="21" r="C218" t="s"/>
      <c s="21" r="D218" t="s"/>
      <c s="21" r="E218" t="s"/>
    </row>
    <row r="219" spans="1:6">
      <c s="14" r="A219" t="n">
        <v>10</v>
      </c>
      <c s="40" r="B219">
        <f si="10" t="shared"/>
        <v/>
      </c>
      <c s="21" r="C219" t="s"/>
      <c s="21" r="D219" t="s"/>
      <c s="21" r="E219" t="s"/>
    </row>
    <row r="220" spans="1:6">
      <c s="14" r="A220" t="n">
        <v>11</v>
      </c>
      <c s="40" r="B220">
        <f si="10" t="shared"/>
        <v/>
      </c>
      <c s="21" r="C220" t="s"/>
      <c s="21" r="D220" t="s"/>
      <c s="21" r="E220" t="s"/>
    </row>
    <row r="221" spans="1:6">
      <c s="14" r="A221" t="n">
        <v>12</v>
      </c>
      <c s="40" r="B221">
        <f si="10" t="shared"/>
        <v/>
      </c>
      <c s="21" r="C221" t="s"/>
      <c s="21" r="D221" t="s"/>
      <c s="21" r="E221" t="s"/>
    </row>
    <row customHeight="1" r="224" ht="25.0" spans="1:6">
      <c s="17" r="B224" t="s">
        <v>171</v>
      </c>
    </row>
    <row customHeight="1" r="225" ht="25.0" spans="1:6">
      <c s="17" r="B225" t="s"/>
    </row>
    <row r="226" spans="1:6">
      <c s="14" r="B226" t="s">
        <v>40</v>
      </c>
      <c s="197" r="C226" t="s"/>
      <c s="19" r="F226" t="s"/>
    </row>
    <row r="227" spans="1:6">
      <c s="14" r="B227" t="s">
        <v>41</v>
      </c>
      <c s="197" r="C227" t="n">
        <v>0.46</v>
      </c>
      <c s="14" r="D227" t="s">
        <v>106</v>
      </c>
      <c s="19" r="F227" t="s"/>
    </row>
    <row r="229" spans="1:6">
      <c s="14" r="B229" t="s">
        <v>117</v>
      </c>
      <c s="14" r="C229" t="s">
        <v>273</v>
      </c>
      <c s="34" r="D229" t="s">
        <v>243</v>
      </c>
      <c s="41" r="E229" t="s">
        <v>113</v>
      </c>
      <c s="35" r="F229" t="s">
        <v>114</v>
      </c>
    </row>
    <row r="230" spans="1:6">
      <c s="14" r="B230" t="s">
        <v>23</v>
      </c>
      <c s="104" r="C230" t="s"/>
      <c s="36" r="D230" t="n">
        <v>1.2992</v>
      </c>
      <c s="20" r="E230" t="n">
        <v>1.44</v>
      </c>
      <c s="37" r="F230" t="n">
        <v>0.6316</v>
      </c>
    </row>
    <row r="231" spans="1:6">
      <c s="14" r="B231" t="s">
        <v>194</v>
      </c>
      <c s="20" r="C231">
        <f>(1+C230)^(1/12)-1</f>
        <v/>
      </c>
      <c s="38" r="D231">
        <f>(1+D230)^(1/12)-1</f>
        <v/>
      </c>
      <c s="42" r="E231">
        <f>(1+E230)^(1/12)-1</f>
        <v/>
      </c>
      <c s="39" r="F231">
        <f>(1+F230)^(1/12)-1</f>
        <v/>
      </c>
    </row>
    <row r="233" spans="1:6">
      <c s="14" r="A233" t="s">
        <v>181</v>
      </c>
      <c s="14" r="B233" t="s">
        <v>227</v>
      </c>
    </row>
    <row r="234" spans="1:6">
      <c s="14" r="A234" t="n">
        <v>0</v>
      </c>
      <c s="106" r="B234" t="n">
        <v>11866170.293722153</v>
      </c>
      <c s="21" r="C234" t="s"/>
      <c s="21" r="D234" t="s"/>
      <c s="21" r="E234" t="s"/>
    </row>
    <row r="235" spans="1:6">
      <c s="14" r="A235" t="n">
        <v>1</v>
      </c>
      <c s="40" r="B235">
        <f>B234*(1+$C$231)</f>
        <v/>
      </c>
      <c s="21" r="C235" t="s"/>
      <c s="21" r="D235" t="s"/>
      <c s="21" r="E235" t="s"/>
    </row>
    <row r="236" spans="1:6">
      <c s="14" r="A236" t="n">
        <v>2</v>
      </c>
      <c s="40" r="B236">
        <f si="11" ref="B236:B246" t="shared">B235*(1+$C$231)</f>
        <v/>
      </c>
      <c s="21" r="C236" t="s"/>
      <c s="21" r="D236" t="s"/>
      <c s="21" r="E236" t="s"/>
    </row>
    <row r="237" spans="1:6">
      <c s="14" r="A237" t="n">
        <v>3</v>
      </c>
      <c s="40" r="B237">
        <f si="11" t="shared"/>
        <v/>
      </c>
      <c s="21" r="C237" t="s"/>
      <c s="21" r="D237" t="s"/>
      <c s="21" r="E237" t="s"/>
    </row>
    <row r="238" spans="1:6">
      <c s="14" r="A238" t="n">
        <v>4</v>
      </c>
      <c s="40" r="B238">
        <f si="11" t="shared"/>
        <v/>
      </c>
      <c s="21" r="C238" t="s"/>
      <c s="21" r="D238" t="s"/>
      <c s="21" r="E238" t="s"/>
    </row>
    <row r="239" spans="1:6">
      <c s="14" r="A239" t="n">
        <v>5</v>
      </c>
      <c s="40" r="B239">
        <f si="11" t="shared"/>
        <v/>
      </c>
      <c s="21" r="C239" t="s"/>
      <c s="21" r="D239" t="s"/>
      <c s="21" r="E239" t="s"/>
    </row>
    <row r="240" spans="1:6">
      <c s="14" r="A240" t="n">
        <v>6</v>
      </c>
      <c s="40" r="B240">
        <f si="11" t="shared"/>
        <v/>
      </c>
      <c s="21" r="C240" t="s"/>
      <c s="21" r="D240" t="s"/>
      <c s="21" r="E240" t="s"/>
    </row>
    <row r="241" spans="1:6">
      <c s="14" r="A241" t="n">
        <v>7</v>
      </c>
      <c s="40" r="B241">
        <f si="11" t="shared"/>
        <v/>
      </c>
      <c s="21" r="C241" t="s"/>
      <c s="21" r="D241" t="s"/>
      <c s="21" r="E241" t="s"/>
    </row>
    <row r="242" spans="1:6">
      <c s="14" r="A242" t="n">
        <v>8</v>
      </c>
      <c s="40" r="B242">
        <f si="11" t="shared"/>
        <v/>
      </c>
      <c s="21" r="C242" t="s"/>
      <c s="21" r="D242" t="s"/>
      <c s="21" r="E242" t="s"/>
    </row>
    <row r="243" spans="1:6">
      <c s="14" r="A243" t="n">
        <v>9</v>
      </c>
      <c s="40" r="B243">
        <f si="11" t="shared"/>
        <v/>
      </c>
      <c s="21" r="C243" t="s"/>
      <c s="21" r="D243" t="s"/>
      <c s="21" r="E243" t="s"/>
    </row>
    <row r="244" spans="1:6">
      <c s="14" r="A244" t="n">
        <v>10</v>
      </c>
      <c s="40" r="B244">
        <f si="11" t="shared"/>
        <v/>
      </c>
      <c s="21" r="C244" t="s"/>
      <c s="21" r="D244" t="s"/>
      <c s="21" r="E244" t="s"/>
    </row>
    <row r="245" spans="1:6">
      <c s="14" r="A245" t="n">
        <v>11</v>
      </c>
      <c s="40" r="B245">
        <f si="11" t="shared"/>
        <v/>
      </c>
      <c s="21" r="C245" t="s"/>
      <c s="21" r="D245" t="s"/>
      <c s="21" r="E245" t="s"/>
    </row>
    <row r="246" spans="1:6">
      <c s="14" r="A246" t="n">
        <v>12</v>
      </c>
      <c s="40" r="B246">
        <f si="11" t="shared"/>
        <v/>
      </c>
      <c s="21" r="C246" t="s"/>
      <c s="21" r="D246" t="s"/>
      <c s="21" r="E246" t="s"/>
    </row>
    <row customFormat="1" ht="29.0" customHeight="1" s="146" r="252" spans="1:6">
      <c s="144" r="B252" t="s">
        <v>282</v>
      </c>
    </row>
    <row customHeight="1" r="253" ht="20.0" spans="1:6">
      <c s="16" r="B253" t="s"/>
    </row>
    <row r="255" spans="1:6">
      <c s="14" r="B255" t="s">
        <v>6</v>
      </c>
      <c s="110" r="C255" t="n">
        <v>0.0788</v>
      </c>
      <c s="19" r="D255" t="s"/>
    </row>
    <row r="256" spans="1:6">
      <c s="14" r="B256" t="s">
        <v>5</v>
      </c>
      <c s="110" r="C256" t="n">
        <v>0.9078</v>
      </c>
      <c s="19" r="D256" t="s"/>
    </row>
    <row customHeight="1" r="258" ht="20.0" spans="1:6">
      <c s="16" r="C258" t="s"/>
      <c s="16" r="D258" t="s"/>
    </row>
    <row customHeight="1" r="259" ht="25.0" spans="1:6">
      <c s="17" r="B259" t="s">
        <v>73</v>
      </c>
      <c s="17" r="C259" t="s"/>
    </row>
    <row customHeight="1" r="261" ht="14.0" spans="1:6">
      <c s="18" r="B261" t="s">
        <v>61</v>
      </c>
    </row>
    <row r="262" spans="1:6">
      <c s="14" r="B262" t="s">
        <v>40</v>
      </c>
      <c s="197" r="C262" t="s"/>
    </row>
    <row r="263" spans="1:6">
      <c s="14" r="B263" t="s">
        <v>41</v>
      </c>
      <c s="198" r="C263" t="n">
        <v>0.4</v>
      </c>
      <c s="14" r="D263" t="s">
        <v>106</v>
      </c>
    </row>
    <row customHeight="1" r="265" ht="14.0" spans="1:6">
      <c s="18" r="B265" t="s">
        <v>117</v>
      </c>
      <c s="14" r="C265" t="s">
        <v>273</v>
      </c>
      <c s="34" r="D265" t="s">
        <v>242</v>
      </c>
      <c s="35" r="E265" t="s">
        <v>114</v>
      </c>
    </row>
    <row r="266" spans="1:6">
      <c s="14" r="B266" t="s">
        <v>23</v>
      </c>
      <c s="104" r="C266" t="s"/>
      <c s="36" r="D266" t="n">
        <v>0.1524</v>
      </c>
      <c s="37" r="E266" t="n">
        <v>0.0019</v>
      </c>
    </row>
    <row r="267" spans="1:6">
      <c s="14" r="B267" t="s">
        <v>194</v>
      </c>
      <c s="20" r="C267">
        <f>(1+C266)^(1/12)-1</f>
        <v/>
      </c>
      <c s="38" r="D267">
        <f si="12" ref="D267:E267" t="shared">(1+D266)^(1/12)-1</f>
        <v/>
      </c>
      <c s="39" r="E267">
        <f si="12" t="shared"/>
        <v/>
      </c>
    </row>
    <row r="270" spans="1:6">
      <c s="14" r="A270" t="s">
        <v>181</v>
      </c>
      <c s="14" r="B270" t="s">
        <v>227</v>
      </c>
    </row>
    <row r="271" spans="1:6">
      <c s="14" r="A271" t="n">
        <v>0</v>
      </c>
      <c s="105" r="B271" t="n">
        <v>5903479.8109817505</v>
      </c>
      <c s="21" r="C271" t="s"/>
      <c s="21" r="D271" t="s"/>
      <c s="21" r="E271" t="s"/>
    </row>
    <row r="272" spans="1:6">
      <c s="14" r="A272" t="n">
        <v>1</v>
      </c>
      <c s="40" r="B272">
        <f>B271*(1+$C$267)</f>
        <v/>
      </c>
      <c s="21" r="C272" t="s"/>
      <c s="21" r="D272" t="s"/>
      <c s="21" r="E272" t="s"/>
    </row>
    <row r="273" spans="1:6">
      <c s="14" r="A273" t="n">
        <v>2</v>
      </c>
      <c s="40" r="B273">
        <f si="13" ref="B273:B283" t="shared">B272*(1+$C$267)</f>
        <v/>
      </c>
      <c s="21" r="C273" t="s"/>
      <c s="21" r="D273" t="s"/>
      <c s="21" r="E273" t="s"/>
    </row>
    <row r="274" spans="1:6">
      <c s="14" r="A274" t="n">
        <v>3</v>
      </c>
      <c s="40" r="B274">
        <f si="13" t="shared"/>
        <v/>
      </c>
      <c s="21" r="C274" t="s"/>
      <c s="21" r="D274" t="s"/>
      <c s="21" r="E274" t="s"/>
    </row>
    <row r="275" spans="1:6">
      <c s="14" r="A275" t="n">
        <v>4</v>
      </c>
      <c s="40" r="B275">
        <f si="13" t="shared"/>
        <v/>
      </c>
      <c s="21" r="C275" t="s"/>
      <c s="21" r="D275" t="s"/>
      <c s="21" r="E275" t="s"/>
    </row>
    <row r="276" spans="1:6">
      <c s="14" r="A276" t="n">
        <v>5</v>
      </c>
      <c s="40" r="B276">
        <f si="13" t="shared"/>
        <v/>
      </c>
      <c s="21" r="C276" t="s"/>
      <c s="21" r="D276" t="s"/>
      <c s="21" r="E276" t="s"/>
    </row>
    <row r="277" spans="1:6">
      <c s="14" r="A277" t="n">
        <v>6</v>
      </c>
      <c s="40" r="B277">
        <f si="13" t="shared"/>
        <v/>
      </c>
      <c s="21" r="C277" t="s"/>
      <c s="21" r="D277" t="s"/>
      <c s="21" r="E277" t="s"/>
    </row>
    <row r="278" spans="1:6">
      <c s="14" r="A278" t="n">
        <v>7</v>
      </c>
      <c s="40" r="B278">
        <f si="13" t="shared"/>
        <v/>
      </c>
      <c s="21" r="C278" t="s"/>
      <c s="21" r="D278" t="s"/>
      <c s="21" r="E278" t="s"/>
    </row>
    <row r="279" spans="1:6">
      <c s="14" r="A279" t="n">
        <v>8</v>
      </c>
      <c s="40" r="B279">
        <f si="13" t="shared"/>
        <v/>
      </c>
      <c s="21" r="C279" t="s"/>
      <c s="21" r="D279" t="s"/>
      <c s="21" r="E279" t="s"/>
    </row>
    <row r="280" spans="1:6">
      <c s="14" r="A280" t="n">
        <v>9</v>
      </c>
      <c s="40" r="B280">
        <f si="13" t="shared"/>
        <v/>
      </c>
      <c s="21" r="C280" t="s"/>
      <c s="21" r="D280" t="s"/>
      <c s="21" r="E280" t="s"/>
    </row>
    <row r="281" spans="1:6">
      <c s="14" r="A281" t="n">
        <v>10</v>
      </c>
      <c s="40" r="B281">
        <f si="13" t="shared"/>
        <v/>
      </c>
      <c s="21" r="C281" t="s"/>
      <c s="21" r="D281" t="s"/>
      <c s="21" r="E281" t="s"/>
    </row>
    <row r="282" spans="1:6">
      <c s="14" r="A282" t="n">
        <v>11</v>
      </c>
      <c s="40" r="B282">
        <f si="13" t="shared"/>
        <v/>
      </c>
      <c s="21" r="C282" t="s"/>
      <c s="21" r="D282" t="s"/>
      <c s="21" r="E282" t="s"/>
    </row>
    <row r="283" spans="1:6">
      <c s="14" r="A283" t="n">
        <v>12</v>
      </c>
      <c s="40" r="B283">
        <f si="13" t="shared"/>
        <v/>
      </c>
      <c s="21" r="C283" t="s"/>
      <c s="21" r="D283" t="s"/>
      <c s="21" r="E283" t="s"/>
    </row>
    <row customHeight="1" r="286" ht="25.0" spans="1:6">
      <c s="17" r="B286" t="s">
        <v>171</v>
      </c>
    </row>
    <row customHeight="1" r="287" ht="25.0" spans="1:6">
      <c s="17" r="B287" t="s"/>
    </row>
    <row r="288" spans="1:6">
      <c s="14" r="B288" t="s">
        <v>40</v>
      </c>
      <c s="197" r="C288" t="s"/>
      <c s="19" r="F288" t="s"/>
    </row>
    <row r="289" spans="1:6">
      <c s="14" r="B289" t="s">
        <v>41</v>
      </c>
      <c s="197" r="C289" t="n">
        <v>0.4</v>
      </c>
      <c s="14" r="D289" t="s">
        <v>106</v>
      </c>
      <c s="19" r="F289" t="s"/>
    </row>
    <row r="291" spans="1:6">
      <c s="14" r="B291" t="s">
        <v>117</v>
      </c>
      <c s="14" r="C291" t="s">
        <v>273</v>
      </c>
      <c s="34" r="D291" t="s">
        <v>243</v>
      </c>
      <c s="41" r="E291" t="s">
        <v>113</v>
      </c>
      <c s="35" r="F291" t="s">
        <v>114</v>
      </c>
    </row>
    <row r="292" spans="1:6">
      <c s="14" r="B292" t="s">
        <v>23</v>
      </c>
      <c s="104" r="C292" t="s"/>
      <c s="36" r="D292" t="n">
        <v>1.8099</v>
      </c>
      <c s="20" r="E292" t="n">
        <v>3.8228</v>
      </c>
      <c s="37" r="F292" t="n">
        <v>1.1226</v>
      </c>
    </row>
    <row r="293" spans="1:6">
      <c s="14" r="B293" t="s">
        <v>194</v>
      </c>
      <c s="20" r="C293">
        <f>(1+C292)^(1/12)-1</f>
        <v/>
      </c>
      <c s="38" r="D293">
        <f>(1+D292)^(1/12)-1</f>
        <v/>
      </c>
      <c s="42" r="E293">
        <f>(1+E292)^(1/12)-1</f>
        <v/>
      </c>
      <c s="39" r="F293">
        <f>(1+F292)^(1/12)-1</f>
        <v/>
      </c>
    </row>
    <row r="295" spans="1:6">
      <c s="14" r="A295" t="s">
        <v>181</v>
      </c>
      <c s="14" r="B295" t="s">
        <v>227</v>
      </c>
    </row>
    <row r="296" spans="1:6">
      <c s="14" r="A296" t="n">
        <v>0</v>
      </c>
      <c s="106" r="B296" t="n">
        <v>1697759.9760055542</v>
      </c>
      <c s="21" r="C296" t="s"/>
      <c s="21" r="D296" t="s"/>
      <c s="21" r="E296" t="s"/>
    </row>
    <row r="297" spans="1:6">
      <c s="14" r="A297" t="n">
        <v>1</v>
      </c>
      <c s="40" r="B297">
        <f>B296*(1+$C$293)</f>
        <v/>
      </c>
      <c s="21" r="C297" t="s"/>
      <c s="21" r="D297" t="s"/>
      <c s="21" r="E297" t="s"/>
    </row>
    <row r="298" spans="1:6">
      <c s="14" r="A298" t="n">
        <v>2</v>
      </c>
      <c s="40" r="B298">
        <f si="14" ref="B298:B308" t="shared">B297*(1+$C$293)</f>
        <v/>
      </c>
      <c s="21" r="C298" t="s"/>
      <c s="21" r="D298" t="s"/>
      <c s="21" r="E298" t="s"/>
    </row>
    <row r="299" spans="1:6">
      <c s="14" r="A299" t="n">
        <v>3</v>
      </c>
      <c s="40" r="B299">
        <f si="14" t="shared"/>
        <v/>
      </c>
      <c s="21" r="C299" t="s"/>
      <c s="21" r="D299" t="s"/>
      <c s="21" r="E299" t="s"/>
    </row>
    <row r="300" spans="1:6">
      <c s="14" r="A300" t="n">
        <v>4</v>
      </c>
      <c s="40" r="B300">
        <f si="14" t="shared"/>
        <v/>
      </c>
      <c s="21" r="C300" t="s"/>
      <c s="21" r="D300" t="s"/>
      <c s="21" r="E300" t="s"/>
    </row>
    <row r="301" spans="1:6">
      <c s="14" r="A301" t="n">
        <v>5</v>
      </c>
      <c s="40" r="B301">
        <f si="14" t="shared"/>
        <v/>
      </c>
      <c s="21" r="C301" t="s"/>
      <c s="21" r="D301" t="s"/>
      <c s="21" r="E301" t="s"/>
    </row>
    <row r="302" spans="1:6">
      <c s="14" r="A302" t="n">
        <v>6</v>
      </c>
      <c s="40" r="B302">
        <f si="14" t="shared"/>
        <v/>
      </c>
      <c s="21" r="C302" t="s"/>
      <c s="21" r="D302" t="s"/>
      <c s="21" r="E302" t="s"/>
    </row>
    <row r="303" spans="1:6">
      <c s="14" r="A303" t="n">
        <v>7</v>
      </c>
      <c s="40" r="B303">
        <f si="14" t="shared"/>
        <v/>
      </c>
      <c s="21" r="C303" t="s"/>
      <c s="21" r="D303" t="s"/>
      <c s="21" r="E303" t="s"/>
    </row>
    <row r="304" spans="1:6">
      <c s="14" r="A304" t="n">
        <v>8</v>
      </c>
      <c s="40" r="B304">
        <f si="14" t="shared"/>
        <v/>
      </c>
      <c s="21" r="C304" t="s"/>
      <c s="21" r="D304" t="s"/>
      <c s="21" r="E304" t="s"/>
    </row>
    <row r="305" spans="1:6">
      <c s="14" r="A305" t="n">
        <v>9</v>
      </c>
      <c s="40" r="B305">
        <f si="14" t="shared"/>
        <v/>
      </c>
      <c s="21" r="C305" t="s"/>
      <c s="21" r="D305" t="s"/>
      <c s="21" r="E305" t="s"/>
    </row>
    <row r="306" spans="1:6">
      <c s="14" r="A306" t="n">
        <v>10</v>
      </c>
      <c s="40" r="B306">
        <f si="14" t="shared"/>
        <v/>
      </c>
      <c s="21" r="C306" t="s"/>
      <c s="21" r="D306" t="s"/>
      <c s="21" r="E306" t="s"/>
    </row>
    <row r="307" spans="1:6">
      <c s="14" r="A307" t="n">
        <v>11</v>
      </c>
      <c s="40" r="B307">
        <f si="14" t="shared"/>
        <v/>
      </c>
      <c s="21" r="C307" t="s"/>
      <c s="21" r="D307" t="s"/>
      <c s="21" r="E307" t="s"/>
    </row>
    <row r="308" spans="1:6">
      <c s="14" r="A308" t="n">
        <v>12</v>
      </c>
      <c s="40" r="B308">
        <f si="14" t="shared"/>
        <v/>
      </c>
      <c s="21" r="C308" t="s"/>
      <c s="21" r="D308" t="s"/>
      <c s="21" r="E308" t="s"/>
    </row>
  </sheetData>
  <pageMargins right="0.75" footer="0.5" top="1" bottom="1" header="0.5" left="0.75"/>
  <pageSetup orientation="portrait"/>
</worksheet>
</file>

<file path=xl/worksheets/sheet16.xml><?xml version="1.0" encoding="utf-8"?>
<worksheet xmlns="http://schemas.openxmlformats.org/spreadsheetml/2006/main" xmlns:r="http://schemas.openxmlformats.org/officeDocument/2006/relationships">
  <sheetPr>
    <outlinePr summaryRight="1" summaryBelow="1"/>
  </sheetPr>
  <dimension ref="A1:F62"/>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257</v>
      </c>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0.9863</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4.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0.46</v>
      </c>
      <c s="19" r="D16" t="s">
        <v>106</v>
      </c>
      <c s="19" r="E16" t="s"/>
      <c s="19" r="F16" t="s"/>
    </row>
    <row r="17" spans="1:6">
      <c s="19" r="A17" t="s"/>
      <c s="19" r="B17" t="s"/>
      <c s="19" r="C17" t="s"/>
      <c s="19" r="D17" t="s"/>
      <c s="19" r="E17" t="s"/>
      <c s="19" r="F17" t="s"/>
    </row>
    <row customHeight="1" r="18" ht="14.0" spans="1:6">
      <c s="19" r="A18" t="s"/>
      <c s="25" r="B18" t="s">
        <v>117</v>
      </c>
      <c s="19" r="C18" t="s">
        <v>273</v>
      </c>
      <c s="43" r="D18" t="s">
        <v>242</v>
      </c>
      <c s="44" r="E18" t="s">
        <v>114</v>
      </c>
      <c s="19" r="F18" t="s"/>
    </row>
    <row r="19" spans="1:6">
      <c s="19" r="A19" t="s"/>
      <c s="19" r="B19" t="s">
        <v>23</v>
      </c>
      <c s="107" r="C19" t="s"/>
      <c s="45" r="D19" t="n">
        <v>0.1267</v>
      </c>
      <c s="46" r="E19" t="n">
        <v>0.2948</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1673270.02120018</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0.46</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1.3859</v>
      </c>
      <c s="26" r="E45" t="n">
        <v>3.9831</v>
      </c>
      <c s="46" r="F45" t="n">
        <v>3.904</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1206209.9896097183</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sheetData>
  <pageMargins right="0.75" footer="0.5" top="1" bottom="1" header="0.5" left="0.75"/>
  <pageSetup orientation="portrait"/>
</worksheet>
</file>

<file path=xl/worksheets/sheet17.xml><?xml version="1.0" encoding="utf-8"?>
<worksheet xmlns="http://schemas.openxmlformats.org/spreadsheetml/2006/main" xmlns:r="http://schemas.openxmlformats.org/officeDocument/2006/relationships">
  <sheetPr>
    <outlinePr summaryRight="1" summaryBelow="1"/>
  </sheetPr>
  <dimension ref="A1:F377"/>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14</v>
      </c>
    </row>
    <row customHeight="1" r="6" ht="20.0" spans="1:6">
      <c s="16" r="B6" t="s"/>
    </row>
    <row r="8" spans="1:6">
      <c s="14" r="B8" t="s">
        <v>6</v>
      </c>
      <c s="110" r="C8" t="n">
        <v>0.4418</v>
      </c>
      <c s="19" r="D8" t="s"/>
    </row>
    <row r="9" spans="1:6">
      <c s="14" r="B9" t="s">
        <v>5</v>
      </c>
      <c s="110" r="C9" t="n">
        <v>0.5227</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0.42</v>
      </c>
      <c s="14" r="D16" t="s">
        <v>106</v>
      </c>
    </row>
    <row customHeight="1" r="18" ht="14.0" spans="1:6">
      <c s="18" r="B18" t="s">
        <v>117</v>
      </c>
      <c s="14" r="C18" t="s">
        <v>273</v>
      </c>
      <c s="34" r="D18" t="s">
        <v>242</v>
      </c>
      <c s="35" r="E18" t="s">
        <v>114</v>
      </c>
    </row>
    <row r="19" spans="1:6">
      <c s="14" r="B19" t="s">
        <v>23</v>
      </c>
      <c s="104" r="C19" t="s"/>
      <c s="36" r="D19" t="n">
        <v>0.075</v>
      </c>
      <c s="37" r="E19" t="n">
        <v>0.2242</v>
      </c>
    </row>
    <row r="20" spans="1:6">
      <c s="14" r="B20" t="s">
        <v>194</v>
      </c>
      <c s="20" r="C20">
        <f>(1+C19)^(1/12)-1</f>
        <v/>
      </c>
      <c s="38" r="D20">
        <f si="0" ref="D20:E20" t="shared">(1+D19)^(1/12)-1</f>
        <v/>
      </c>
      <c s="39" r="E20">
        <f si="0" t="shared"/>
        <v/>
      </c>
    </row>
    <row r="23" spans="1:6">
      <c s="14" r="A23" t="s">
        <v>181</v>
      </c>
      <c s="14" r="B23" t="s">
        <v>227</v>
      </c>
    </row>
    <row r="24" spans="1:6">
      <c s="14" r="A24" t="n">
        <v>0</v>
      </c>
      <c s="105" r="B24" t="n">
        <v>4674910.1888895035</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customHeight="1" r="41" ht="14.0" spans="1:6">
      <c s="18" r="B41" t="s">
        <v>61</v>
      </c>
    </row>
    <row r="42" spans="1:6">
      <c s="14" r="B42" t="s">
        <v>40</v>
      </c>
      <c s="197" r="C42" t="s"/>
      <c s="19" r="F42" t="s"/>
    </row>
    <row r="43" spans="1:6">
      <c s="14" r="B43" t="s">
        <v>41</v>
      </c>
      <c s="197" r="C43" t="n">
        <v>0.42</v>
      </c>
      <c s="14" r="D43" t="s">
        <v>106</v>
      </c>
      <c s="19" r="F43" t="s"/>
    </row>
    <row customHeight="1" r="45" ht="14.0" spans="1:6">
      <c s="18" r="B45" t="s">
        <v>117</v>
      </c>
      <c s="14" r="C45" t="s">
        <v>273</v>
      </c>
      <c s="34" r="D45" t="s">
        <v>243</v>
      </c>
      <c s="41" r="E45" t="s">
        <v>113</v>
      </c>
      <c s="35" r="F45" t="s">
        <v>114</v>
      </c>
    </row>
    <row r="46" spans="1:6">
      <c s="14" r="B46" t="s">
        <v>23</v>
      </c>
      <c s="104" r="C46" t="s"/>
      <c s="36" r="D46" t="n">
        <v>1.0196</v>
      </c>
      <c s="20" r="E46" t="n">
        <v>2.8513</v>
      </c>
      <c s="37" r="F46" t="n">
        <v>1.2679</v>
      </c>
    </row>
    <row r="47" spans="1:6">
      <c s="14" r="B47" t="s">
        <v>194</v>
      </c>
      <c s="20" r="C47">
        <f>(1+C46)^(1/12)-1</f>
        <v/>
      </c>
      <c s="38" r="D47">
        <f>(1+D46)^(1/12)-1</f>
        <v/>
      </c>
      <c s="42" r="E47">
        <f>(1+E46)^(1/12)-1</f>
        <v/>
      </c>
      <c s="39" r="F47">
        <f>(1+F46)^(1/12)-1</f>
        <v/>
      </c>
    </row>
    <row r="49" spans="1:6">
      <c s="14" r="A49" t="s">
        <v>181</v>
      </c>
      <c s="14" r="B49" t="s">
        <v>227</v>
      </c>
    </row>
    <row r="50" spans="1:6">
      <c s="14" r="A50" t="n">
        <v>0</v>
      </c>
      <c s="106" r="B50" t="n">
        <v>2292879.989657402</v>
      </c>
      <c s="21" r="C50" t="s"/>
      <c s="21" r="D50" t="s"/>
      <c s="21" r="E50" t="s"/>
    </row>
    <row r="51" spans="1:6">
      <c s="14" r="A51" t="n">
        <v>1</v>
      </c>
      <c s="40" r="B51">
        <f>B50*(1+$C$47)</f>
        <v/>
      </c>
      <c s="21" r="C51" t="s"/>
      <c s="21" r="D51" t="s"/>
      <c s="21" r="E51" t="s"/>
    </row>
    <row r="52" spans="1:6">
      <c s="14" r="A52" t="n">
        <v>2</v>
      </c>
      <c s="40" r="B52">
        <f si="2" ref="B52:B62" t="shared">B51*(1+$C$47)</f>
        <v/>
      </c>
      <c s="21" r="C52" t="s"/>
      <c s="21" r="D52" t="s"/>
      <c s="21" r="E52" t="s"/>
    </row>
    <row r="53" spans="1:6">
      <c s="14" r="A53" t="n">
        <v>3</v>
      </c>
      <c s="40" r="B53">
        <f si="2" t="shared"/>
        <v/>
      </c>
      <c s="21" r="C53" t="s"/>
      <c s="21" r="D53" t="s"/>
      <c s="21" r="E53" t="s"/>
    </row>
    <row r="54" spans="1:6">
      <c s="14" r="A54" t="n">
        <v>4</v>
      </c>
      <c s="40" r="B54">
        <f si="2" t="shared"/>
        <v/>
      </c>
      <c s="21" r="C54" t="s"/>
      <c s="21" r="D54" t="s"/>
      <c s="21" r="E54" t="s"/>
    </row>
    <row r="55" spans="1:6">
      <c s="14" r="A55" t="n">
        <v>5</v>
      </c>
      <c s="40" r="B55">
        <f si="2" t="shared"/>
        <v/>
      </c>
      <c s="21" r="C55" t="s"/>
      <c s="21" r="D55" t="s"/>
      <c s="21" r="E55" t="s"/>
    </row>
    <row r="56" spans="1:6">
      <c s="14" r="A56" t="n">
        <v>6</v>
      </c>
      <c s="40" r="B56">
        <f si="2" t="shared"/>
        <v/>
      </c>
      <c s="21" r="C56" t="s"/>
      <c s="21" r="D56" t="s"/>
      <c s="21" r="E56" t="s"/>
    </row>
    <row r="57" spans="1:6">
      <c s="14" r="A57" t="n">
        <v>7</v>
      </c>
      <c s="40" r="B57">
        <f si="2" t="shared"/>
        <v/>
      </c>
      <c s="21" r="C57" t="s"/>
      <c s="21" r="D57" t="s"/>
      <c s="21" r="E57" t="s"/>
    </row>
    <row r="58" spans="1:6">
      <c s="14" r="A58" t="n">
        <v>8</v>
      </c>
      <c s="40" r="B58">
        <f si="2" t="shared"/>
        <v/>
      </c>
      <c s="21" r="C58" t="s"/>
      <c s="21" r="D58" t="s"/>
      <c s="21" r="E58" t="s"/>
    </row>
    <row r="59" spans="1:6">
      <c s="14" r="A59" t="n">
        <v>9</v>
      </c>
      <c s="40" r="B59">
        <f si="2" t="shared"/>
        <v/>
      </c>
      <c s="21" r="C59" t="s"/>
      <c s="21" r="D59" t="s"/>
      <c s="21" r="E59" t="s"/>
    </row>
    <row r="60" spans="1:6">
      <c s="14" r="A60" t="n">
        <v>10</v>
      </c>
      <c s="40" r="B60">
        <f si="2" t="shared"/>
        <v/>
      </c>
      <c s="21" r="C60" t="s"/>
      <c s="21" r="D60" t="s"/>
      <c s="21" r="E60" t="s"/>
    </row>
    <row r="61" spans="1:6">
      <c s="14" r="A61" t="n">
        <v>11</v>
      </c>
      <c s="40" r="B61">
        <f si="2" t="shared"/>
        <v/>
      </c>
      <c s="21" r="C61" t="s"/>
      <c s="21" r="D61" t="s"/>
      <c s="21" r="E61" t="s"/>
    </row>
    <row r="62" spans="1:6">
      <c s="14" r="A62" t="n">
        <v>12</v>
      </c>
      <c s="40" r="B62">
        <f si="2" t="shared"/>
        <v/>
      </c>
      <c s="21" r="C62" t="s"/>
      <c s="21" r="D62" t="s"/>
      <c s="21" r="E62" t="s"/>
    </row>
    <row r="63" spans="1:6">
      <c s="19" r="B63" t="s"/>
      <c s="19" r="C63" t="s"/>
      <c s="19" r="D63" t="s"/>
      <c s="19" r="E63" t="s"/>
    </row>
    <row customFormat="1" ht="29.0" customHeight="1" s="146" r="68" spans="1:6">
      <c s="144" r="B68" t="s">
        <v>45</v>
      </c>
    </row>
    <row customHeight="1" r="69" ht="20.0" spans="1:6">
      <c s="16" r="B69" t="s"/>
    </row>
    <row r="71" spans="1:6">
      <c s="14" r="B71" t="s">
        <v>6</v>
      </c>
      <c s="110" r="C71" t="n">
        <v>0.1018</v>
      </c>
      <c s="19" r="D71" t="s">
        <v>201</v>
      </c>
    </row>
    <row r="72" spans="1:6">
      <c s="14" r="B72" t="s">
        <v>5</v>
      </c>
      <c s="110" r="C72" t="n">
        <v>0.8661</v>
      </c>
      <c s="19" r="D72" t="s"/>
    </row>
    <row customHeight="1" r="74" ht="20.0" spans="1:6">
      <c s="16" r="C74" t="s"/>
      <c s="16" r="D74" t="s"/>
    </row>
    <row customHeight="1" r="75" ht="25.0" spans="1:6">
      <c s="17" r="B75" t="s">
        <v>73</v>
      </c>
      <c s="17" r="C75" t="s"/>
    </row>
    <row customHeight="1" r="77" ht="14.0" spans="1:6">
      <c s="18" r="B77" t="s">
        <v>61</v>
      </c>
    </row>
    <row r="78" spans="1:6">
      <c s="14" r="B78" t="s">
        <v>40</v>
      </c>
      <c s="197" r="C78" t="s"/>
    </row>
    <row r="79" spans="1:6">
      <c s="14" r="B79" t="s">
        <v>41</v>
      </c>
      <c s="198" r="C79" t="n">
        <v>0.54</v>
      </c>
      <c s="14" r="D79" t="s">
        <v>106</v>
      </c>
    </row>
    <row customHeight="1" r="81" ht="14.0" spans="1:6">
      <c s="18" r="B81" t="s">
        <v>117</v>
      </c>
      <c s="14" r="C81" t="s">
        <v>273</v>
      </c>
      <c s="34" r="D81" t="s">
        <v>242</v>
      </c>
      <c s="35" r="E81" t="s">
        <v>114</v>
      </c>
    </row>
    <row r="82" spans="1:6">
      <c s="14" r="B82" t="s">
        <v>23</v>
      </c>
      <c s="104" r="C82" t="s"/>
      <c s="36" r="D82" t="n">
        <v>0.0467</v>
      </c>
      <c s="37" r="E82" t="n">
        <v>0.256</v>
      </c>
    </row>
    <row r="83" spans="1:6">
      <c s="14" r="B83" t="s">
        <v>194</v>
      </c>
      <c s="20" r="C83">
        <f>(1+C82)^(1/12)-1</f>
        <v/>
      </c>
      <c s="38" r="D83">
        <f si="3" ref="D83:E83" t="shared">(1+D82)^(1/12)-1</f>
        <v/>
      </c>
      <c s="39" r="E83">
        <f si="3" t="shared"/>
        <v/>
      </c>
    </row>
    <row r="86" spans="1:6">
      <c s="14" r="A86" t="s">
        <v>181</v>
      </c>
      <c s="14" r="B86" t="s">
        <v>227</v>
      </c>
    </row>
    <row r="87" spans="1:6">
      <c s="14" r="A87" t="n">
        <v>0</v>
      </c>
      <c s="105" r="B87" t="n">
        <v>7746260.276012421</v>
      </c>
      <c s="21" r="C87" t="s"/>
      <c s="21" r="D87" t="s"/>
      <c s="21" r="E87" t="s"/>
    </row>
    <row r="88" spans="1:6">
      <c s="14" r="A88" t="n">
        <v>1</v>
      </c>
      <c s="40" r="B88">
        <f>B87*(1+$C$20)</f>
        <v/>
      </c>
      <c s="21" r="C88" t="s"/>
      <c s="21" r="D88" t="s"/>
      <c s="21" r="E88" t="s"/>
    </row>
    <row r="89" spans="1:6">
      <c s="14" r="A89" t="n">
        <v>2</v>
      </c>
      <c s="40" r="B89">
        <f si="4" ref="B89:B99" t="shared">B88*(1+$C$20)</f>
        <v/>
      </c>
      <c s="21" r="C89" t="s"/>
      <c s="21" r="D89" t="s"/>
      <c s="21" r="E89" t="s"/>
    </row>
    <row r="90" spans="1:6">
      <c s="14" r="A90" t="n">
        <v>3</v>
      </c>
      <c s="40" r="B90">
        <f si="4" t="shared"/>
        <v/>
      </c>
      <c s="21" r="C90" t="s"/>
      <c s="21" r="D90" t="s"/>
      <c s="21" r="E90" t="s"/>
    </row>
    <row r="91" spans="1:6">
      <c s="14" r="A91" t="n">
        <v>4</v>
      </c>
      <c s="40" r="B91">
        <f si="4" t="shared"/>
        <v/>
      </c>
      <c s="21" r="C91" t="s"/>
      <c s="21" r="D91" t="s"/>
      <c s="21" r="E91" t="s"/>
    </row>
    <row r="92" spans="1:6">
      <c s="14" r="A92" t="n">
        <v>5</v>
      </c>
      <c s="40" r="B92">
        <f si="4" t="shared"/>
        <v/>
      </c>
      <c s="21" r="C92" t="s"/>
      <c s="21" r="D92" t="s"/>
      <c s="21" r="E92" t="s"/>
    </row>
    <row r="93" spans="1:6">
      <c s="14" r="A93" t="n">
        <v>6</v>
      </c>
      <c s="40" r="B93">
        <f si="4" t="shared"/>
        <v/>
      </c>
      <c s="21" r="C93" t="s"/>
      <c s="21" r="D93" t="s"/>
      <c s="21" r="E93" t="s"/>
    </row>
    <row r="94" spans="1:6">
      <c s="14" r="A94" t="n">
        <v>7</v>
      </c>
      <c s="40" r="B94">
        <f si="4" t="shared"/>
        <v/>
      </c>
      <c s="21" r="C94" t="s"/>
      <c s="21" r="D94" t="s"/>
      <c s="21" r="E94" t="s"/>
    </row>
    <row r="95" spans="1:6">
      <c s="14" r="A95" t="n">
        <v>8</v>
      </c>
      <c s="40" r="B95">
        <f si="4" t="shared"/>
        <v/>
      </c>
      <c s="21" r="C95" t="s"/>
      <c s="21" r="D95" t="s"/>
      <c s="21" r="E95" t="s"/>
    </row>
    <row r="96" spans="1:6">
      <c s="14" r="A96" t="n">
        <v>9</v>
      </c>
      <c s="40" r="B96">
        <f si="4" t="shared"/>
        <v/>
      </c>
      <c s="21" r="C96" t="s"/>
      <c s="21" r="D96" t="s"/>
      <c s="21" r="E96" t="s"/>
    </row>
    <row r="97" spans="1:6">
      <c s="14" r="A97" t="n">
        <v>10</v>
      </c>
      <c s="40" r="B97">
        <f si="4" t="shared"/>
        <v/>
      </c>
      <c s="21" r="C97" t="s"/>
      <c s="21" r="D97" t="s"/>
      <c s="21" r="E97" t="s"/>
    </row>
    <row r="98" spans="1:6">
      <c s="14" r="A98" t="n">
        <v>11</v>
      </c>
      <c s="40" r="B98">
        <f si="4" t="shared"/>
        <v/>
      </c>
      <c s="21" r="C98" t="s"/>
      <c s="21" r="D98" t="s"/>
      <c s="21" r="E98" t="s"/>
    </row>
    <row r="99" spans="1:6">
      <c s="14" r="A99" t="n">
        <v>12</v>
      </c>
      <c s="40" r="B99">
        <f si="4" t="shared"/>
        <v/>
      </c>
      <c s="21" r="C99" t="s"/>
      <c s="21" r="D99" t="s"/>
      <c s="21" r="E99" t="s"/>
    </row>
    <row customHeight="1" r="102" ht="25.0" spans="1:6">
      <c s="17" r="B102" t="s">
        <v>171</v>
      </c>
    </row>
    <row customHeight="1" r="103" ht="25.0" spans="1:6">
      <c s="17" r="B103" t="s"/>
    </row>
    <row customHeight="1" r="104" ht="14.0" spans="1:6">
      <c s="18" r="B104" t="s">
        <v>61</v>
      </c>
    </row>
    <row r="105" spans="1:6">
      <c s="14" r="B105" t="s">
        <v>40</v>
      </c>
      <c s="197" r="C105" t="s"/>
      <c s="19" r="F105" t="s"/>
    </row>
    <row r="106" spans="1:6">
      <c s="14" r="B106" t="s">
        <v>41</v>
      </c>
      <c s="197" r="C106" t="n">
        <v>0.54</v>
      </c>
      <c s="14" r="D106" t="s">
        <v>106</v>
      </c>
      <c s="19" r="F106" t="s"/>
    </row>
    <row customHeight="1" r="108" ht="14.0" spans="1:6">
      <c s="18" r="B108" t="s">
        <v>117</v>
      </c>
      <c s="14" r="C108" t="s">
        <v>273</v>
      </c>
      <c s="34" r="D108" t="s">
        <v>243</v>
      </c>
      <c s="41" r="E108" t="s">
        <v>113</v>
      </c>
      <c s="35" r="F108" t="s">
        <v>114</v>
      </c>
    </row>
    <row r="109" spans="1:6">
      <c s="14" r="B109" t="s">
        <v>23</v>
      </c>
      <c s="104" r="C109" t="s"/>
      <c s="36" r="D109" t="n">
        <v>1.0419</v>
      </c>
      <c s="20" r="E109" t="n">
        <v>1.2817</v>
      </c>
      <c s="37" r="F109" t="n">
        <v>0.4726</v>
      </c>
    </row>
    <row r="110" spans="1:6">
      <c s="14" r="B110" t="s">
        <v>194</v>
      </c>
      <c s="20" r="C110">
        <f>(1+C109)^(1/12)-1</f>
        <v/>
      </c>
      <c s="38" r="D110">
        <f>(1+D109)^(1/12)-1</f>
        <v/>
      </c>
      <c s="42" r="E110">
        <f>(1+E109)^(1/12)-1</f>
        <v/>
      </c>
      <c s="39" r="F110">
        <f>(1+F109)^(1/12)-1</f>
        <v/>
      </c>
    </row>
    <row r="112" spans="1:6">
      <c s="14" r="A112" t="s">
        <v>181</v>
      </c>
      <c s="14" r="B112" t="s">
        <v>227</v>
      </c>
    </row>
    <row r="113" spans="1:6">
      <c s="14" r="A113" t="n">
        <v>0</v>
      </c>
      <c s="106" r="B113" t="n">
        <v>1598199.973332882</v>
      </c>
      <c s="21" r="C113" t="s"/>
      <c s="21" r="D113" t="s"/>
      <c s="21" r="E113" t="s"/>
    </row>
    <row r="114" spans="1:6">
      <c s="14" r="A114" t="n">
        <v>1</v>
      </c>
      <c s="40" r="B114">
        <f>B113*(1+$C$47)</f>
        <v/>
      </c>
      <c s="21" r="C114" t="s"/>
      <c s="21" r="D114" t="s"/>
      <c s="21" r="E114" t="s"/>
    </row>
    <row r="115" spans="1:6">
      <c s="14" r="A115" t="n">
        <v>2</v>
      </c>
      <c s="40" r="B115">
        <f si="5" ref="B115:B125" t="shared">B114*(1+$C$47)</f>
        <v/>
      </c>
      <c s="21" r="C115" t="s"/>
      <c s="21" r="D115" t="s"/>
      <c s="21" r="E115" t="s"/>
    </row>
    <row r="116" spans="1:6">
      <c s="14" r="A116" t="n">
        <v>3</v>
      </c>
      <c s="40" r="B116">
        <f si="5" t="shared"/>
        <v/>
      </c>
      <c s="21" r="C116" t="s"/>
      <c s="21" r="D116" t="s"/>
      <c s="21" r="E116" t="s"/>
    </row>
    <row r="117" spans="1:6">
      <c s="14" r="A117" t="n">
        <v>4</v>
      </c>
      <c s="40" r="B117">
        <f si="5" t="shared"/>
        <v/>
      </c>
      <c s="21" r="C117" t="s"/>
      <c s="21" r="D117" t="s"/>
      <c s="21" r="E117" t="s"/>
    </row>
    <row r="118" spans="1:6">
      <c s="14" r="A118" t="n">
        <v>5</v>
      </c>
      <c s="40" r="B118">
        <f si="5" t="shared"/>
        <v/>
      </c>
      <c s="21" r="C118" t="s"/>
      <c s="21" r="D118" t="s"/>
      <c s="21" r="E118" t="s"/>
    </row>
    <row r="119" spans="1:6">
      <c s="14" r="A119" t="n">
        <v>6</v>
      </c>
      <c s="40" r="B119">
        <f si="5" t="shared"/>
        <v/>
      </c>
      <c s="21" r="C119" t="s"/>
      <c s="21" r="D119" t="s"/>
      <c s="21" r="E119" t="s"/>
    </row>
    <row r="120" spans="1:6">
      <c s="14" r="A120" t="n">
        <v>7</v>
      </c>
      <c s="40" r="B120">
        <f si="5" t="shared"/>
        <v/>
      </c>
      <c s="21" r="C120" t="s"/>
      <c s="21" r="D120" t="s"/>
      <c s="21" r="E120" t="s"/>
    </row>
    <row r="121" spans="1:6">
      <c s="14" r="A121" t="n">
        <v>8</v>
      </c>
      <c s="40" r="B121">
        <f si="5" t="shared"/>
        <v/>
      </c>
      <c s="21" r="C121" t="s"/>
      <c s="21" r="D121" t="s"/>
      <c s="21" r="E121" t="s"/>
    </row>
    <row r="122" spans="1:6">
      <c s="14" r="A122" t="n">
        <v>9</v>
      </c>
      <c s="40" r="B122">
        <f si="5" t="shared"/>
        <v/>
      </c>
      <c s="21" r="C122" t="s"/>
      <c s="21" r="D122" t="s"/>
      <c s="21" r="E122" t="s"/>
    </row>
    <row r="123" spans="1:6">
      <c s="14" r="A123" t="n">
        <v>10</v>
      </c>
      <c s="40" r="B123">
        <f si="5" t="shared"/>
        <v/>
      </c>
      <c s="21" r="C123" t="s"/>
      <c s="21" r="D123" t="s"/>
      <c s="21" r="E123" t="s"/>
    </row>
    <row r="124" spans="1:6">
      <c s="14" r="A124" t="n">
        <v>11</v>
      </c>
      <c s="40" r="B124">
        <f si="5" t="shared"/>
        <v/>
      </c>
      <c s="21" r="C124" t="s"/>
      <c s="21" r="D124" t="s"/>
      <c s="21" r="E124" t="s"/>
    </row>
    <row r="125" spans="1:6">
      <c s="14" r="A125" t="n">
        <v>12</v>
      </c>
      <c s="40" r="B125">
        <f si="5" t="shared"/>
        <v/>
      </c>
      <c s="21" r="C125" t="s"/>
      <c s="21" r="D125" t="s"/>
      <c s="21" r="E125" t="s"/>
    </row>
    <row r="126" spans="1:6">
      <c s="19" r="B126" t="s"/>
      <c s="19" r="C126" t="s"/>
      <c s="19" r="D126" t="s"/>
      <c s="19" r="E126" t="s"/>
    </row>
    <row customFormat="1" ht="29.0" customHeight="1" s="146" r="130" spans="1:6">
      <c s="144" r="B130" t="s">
        <v>102</v>
      </c>
    </row>
    <row customHeight="1" r="131" ht="20.0" spans="1:6">
      <c s="16" r="B131" t="s"/>
    </row>
    <row r="133" spans="1:6">
      <c s="14" r="B133" t="s">
        <v>6</v>
      </c>
      <c s="110" r="C133" t="n">
        <v>0.3876</v>
      </c>
      <c s="19" r="D133" t="s"/>
    </row>
    <row r="134" spans="1:6">
      <c s="14" r="B134" t="s">
        <v>5</v>
      </c>
      <c s="110" r="C134" t="n">
        <v>0.6016</v>
      </c>
      <c s="19" r="D134" t="s"/>
    </row>
    <row customHeight="1" r="136" ht="20.0" spans="1:6">
      <c s="16" r="C136" t="s"/>
      <c s="16" r="D136" t="s"/>
    </row>
    <row customHeight="1" r="137" ht="25.0" spans="1:6">
      <c s="17" r="B137" t="s">
        <v>73</v>
      </c>
      <c s="17" r="C137" t="s"/>
    </row>
    <row customHeight="1" r="139" ht="14.0" spans="1:6">
      <c s="18" r="B139" t="s">
        <v>61</v>
      </c>
    </row>
    <row r="140" spans="1:6">
      <c s="14" r="B140" t="s">
        <v>40</v>
      </c>
      <c s="197" r="C140" t="s"/>
    </row>
    <row r="141" spans="1:6">
      <c s="14" r="B141" t="s">
        <v>41</v>
      </c>
      <c s="198" r="C141" t="n">
        <v>0.52</v>
      </c>
      <c s="14" r="D141" t="s">
        <v>106</v>
      </c>
    </row>
    <row customHeight="1" r="143" ht="14.0" spans="1:6">
      <c s="18" r="B143" t="s">
        <v>117</v>
      </c>
      <c s="14" r="C143" t="s">
        <v>273</v>
      </c>
      <c s="34" r="D143" t="s">
        <v>242</v>
      </c>
      <c s="35" r="E143" t="s">
        <v>114</v>
      </c>
    </row>
    <row r="144" spans="1:6">
      <c s="14" r="B144" t="s">
        <v>23</v>
      </c>
      <c s="104" r="C144" t="s"/>
      <c s="36" r="D144" t="n">
        <v>0.2077</v>
      </c>
      <c s="37" r="E144" t="n">
        <v>0.2146</v>
      </c>
    </row>
    <row r="145" spans="1:6">
      <c s="14" r="B145" t="s">
        <v>194</v>
      </c>
      <c s="20" r="C145">
        <f>(1+C144)^(1/12)-1</f>
        <v/>
      </c>
      <c s="38" r="D145">
        <f si="6" ref="D145:E145" t="shared">(1+D144)^(1/12)-1</f>
        <v/>
      </c>
      <c s="39" r="E145">
        <f si="6" t="shared"/>
        <v/>
      </c>
    </row>
    <row r="148" spans="1:6">
      <c s="14" r="A148" t="s">
        <v>181</v>
      </c>
      <c s="14" r="B148" t="s">
        <v>227</v>
      </c>
    </row>
    <row r="149" spans="1:6">
      <c s="14" r="A149" t="n">
        <v>0</v>
      </c>
      <c s="105" r="B149" t="n">
        <v>26265520.79548359</v>
      </c>
      <c s="21" r="C149" t="s"/>
      <c s="21" r="D149" t="s"/>
      <c s="21" r="E149" t="s"/>
    </row>
    <row r="150" spans="1:6">
      <c s="14" r="A150" t="n">
        <v>1</v>
      </c>
      <c s="40" r="B150">
        <f>B149*(1+$C$20)</f>
        <v/>
      </c>
      <c s="21" r="C150" t="s"/>
      <c s="21" r="D150" t="s"/>
      <c s="21" r="E150" t="s"/>
    </row>
    <row r="151" spans="1:6">
      <c s="14" r="A151" t="n">
        <v>2</v>
      </c>
      <c s="40" r="B151">
        <f si="7" ref="B151:B161" t="shared">B150*(1+$C$20)</f>
        <v/>
      </c>
      <c s="21" r="C151" t="s"/>
      <c s="21" r="D151" t="s"/>
      <c s="21" r="E151" t="s"/>
    </row>
    <row r="152" spans="1:6">
      <c s="14" r="A152" t="n">
        <v>3</v>
      </c>
      <c s="40" r="B152">
        <f si="7" t="shared"/>
        <v/>
      </c>
      <c s="21" r="C152" t="s"/>
      <c s="21" r="D152" t="s"/>
      <c s="21" r="E152" t="s"/>
    </row>
    <row r="153" spans="1:6">
      <c s="14" r="A153" t="n">
        <v>4</v>
      </c>
      <c s="40" r="B153">
        <f si="7" t="shared"/>
        <v/>
      </c>
      <c s="21" r="C153" t="s"/>
      <c s="21" r="D153" t="s"/>
      <c s="21" r="E153" t="s"/>
    </row>
    <row r="154" spans="1:6">
      <c s="14" r="A154" t="n">
        <v>5</v>
      </c>
      <c s="40" r="B154">
        <f si="7" t="shared"/>
        <v/>
      </c>
      <c s="21" r="C154" t="s"/>
      <c s="21" r="D154" t="s"/>
      <c s="21" r="E154" t="s"/>
    </row>
    <row r="155" spans="1:6">
      <c s="14" r="A155" t="n">
        <v>6</v>
      </c>
      <c s="40" r="B155">
        <f si="7" t="shared"/>
        <v/>
      </c>
      <c s="21" r="C155" t="s"/>
      <c s="21" r="D155" t="s"/>
      <c s="21" r="E155" t="s"/>
    </row>
    <row r="156" spans="1:6">
      <c s="14" r="A156" t="n">
        <v>7</v>
      </c>
      <c s="40" r="B156">
        <f si="7" t="shared"/>
        <v/>
      </c>
      <c s="21" r="C156" t="s"/>
      <c s="21" r="D156" t="s"/>
      <c s="21" r="E156" t="s"/>
    </row>
    <row r="157" spans="1:6">
      <c s="14" r="A157" t="n">
        <v>8</v>
      </c>
      <c s="40" r="B157">
        <f si="7" t="shared"/>
        <v/>
      </c>
      <c s="21" r="C157" t="s"/>
      <c s="21" r="D157" t="s"/>
      <c s="21" r="E157" t="s"/>
    </row>
    <row r="158" spans="1:6">
      <c s="14" r="A158" t="n">
        <v>9</v>
      </c>
      <c s="40" r="B158">
        <f si="7" t="shared"/>
        <v/>
      </c>
      <c s="21" r="C158" t="s"/>
      <c s="21" r="D158" t="s"/>
      <c s="21" r="E158" t="s"/>
    </row>
    <row r="159" spans="1:6">
      <c s="14" r="A159" t="n">
        <v>10</v>
      </c>
      <c s="40" r="B159">
        <f si="7" t="shared"/>
        <v/>
      </c>
      <c s="21" r="C159" t="s"/>
      <c s="21" r="D159" t="s"/>
      <c s="21" r="E159" t="s"/>
    </row>
    <row r="160" spans="1:6">
      <c s="14" r="A160" t="n">
        <v>11</v>
      </c>
      <c s="40" r="B160">
        <f si="7" t="shared"/>
        <v/>
      </c>
      <c s="21" r="C160" t="s"/>
      <c s="21" r="D160" t="s"/>
      <c s="21" r="E160" t="s"/>
    </row>
    <row r="161" spans="1:6">
      <c s="14" r="A161" t="n">
        <v>12</v>
      </c>
      <c s="40" r="B161">
        <f si="7" t="shared"/>
        <v/>
      </c>
      <c s="21" r="C161" t="s"/>
      <c s="21" r="D161" t="s"/>
      <c s="21" r="E161" t="s"/>
    </row>
    <row customHeight="1" r="164" ht="25.0" spans="1:6">
      <c s="17" r="B164" t="s">
        <v>171</v>
      </c>
    </row>
    <row customHeight="1" r="165" ht="25.0" spans="1:6">
      <c s="17" r="B165" t="s"/>
    </row>
    <row customHeight="1" r="166" ht="14.0" spans="1:6">
      <c s="18" r="B166" t="s">
        <v>61</v>
      </c>
    </row>
    <row r="167" spans="1:6">
      <c s="14" r="B167" t="s">
        <v>40</v>
      </c>
      <c s="197" r="C167" t="s"/>
      <c s="19" r="F167" t="s"/>
    </row>
    <row r="168" spans="1:6">
      <c s="14" r="B168" t="s">
        <v>41</v>
      </c>
      <c s="197" r="C168" t="n">
        <v>0.52</v>
      </c>
      <c s="14" r="D168" t="s">
        <v>106</v>
      </c>
      <c s="19" r="F168" t="s"/>
    </row>
    <row customHeight="1" r="170" ht="14.0" spans="1:6">
      <c s="18" r="B170" t="s">
        <v>117</v>
      </c>
      <c s="14" r="C170" t="s">
        <v>273</v>
      </c>
      <c s="34" r="D170" t="s">
        <v>243</v>
      </c>
      <c s="41" r="E170" t="s">
        <v>113</v>
      </c>
      <c s="35" r="F170" t="s">
        <v>114</v>
      </c>
    </row>
    <row r="171" spans="1:6">
      <c s="14" r="B171" t="s">
        <v>23</v>
      </c>
      <c s="104" r="C171" t="s"/>
      <c s="36" r="D171" t="n">
        <v>1.1847</v>
      </c>
      <c s="20" r="E171" t="n">
        <v>1.3956</v>
      </c>
      <c s="37" r="F171" t="n">
        <v>0.5147</v>
      </c>
    </row>
    <row r="172" spans="1:6">
      <c s="14" r="B172" t="s">
        <v>194</v>
      </c>
      <c s="20" r="C172">
        <f>(1+C171)^(1/12)-1</f>
        <v/>
      </c>
      <c s="38" r="D172">
        <f>(1+D171)^(1/12)-1</f>
        <v/>
      </c>
      <c s="42" r="E172">
        <f>(1+E171)^(1/12)-1</f>
        <v/>
      </c>
      <c s="39" r="F172">
        <f>(1+F171)^(1/12)-1</f>
        <v/>
      </c>
    </row>
    <row r="174" spans="1:6">
      <c s="14" r="A174" t="s">
        <v>181</v>
      </c>
      <c s="14" r="B174" t="s">
        <v>227</v>
      </c>
    </row>
    <row r="175" spans="1:6">
      <c s="14" r="A175" t="n">
        <v>0</v>
      </c>
      <c s="106" r="B175" t="n">
        <v>7740639.9383068085</v>
      </c>
      <c s="21" r="C175" t="s"/>
      <c s="21" r="D175" t="s"/>
      <c s="21" r="E175" t="s"/>
    </row>
    <row r="176" spans="1:6">
      <c s="14" r="A176" t="n">
        <v>1</v>
      </c>
      <c s="40" r="B176">
        <f>B175*(1+$C$47)</f>
        <v/>
      </c>
      <c s="21" r="C176" t="s"/>
      <c s="21" r="D176" t="s"/>
      <c s="21" r="E176" t="s"/>
    </row>
    <row r="177" spans="1:6">
      <c s="14" r="A177" t="n">
        <v>2</v>
      </c>
      <c s="40" r="B177">
        <f si="8" ref="B177:B187" t="shared">B176*(1+$C$47)</f>
        <v/>
      </c>
      <c s="21" r="C177" t="s"/>
      <c s="21" r="D177" t="s"/>
      <c s="21" r="E177" t="s"/>
    </row>
    <row r="178" spans="1:6">
      <c s="14" r="A178" t="n">
        <v>3</v>
      </c>
      <c s="40" r="B178">
        <f si="8" t="shared"/>
        <v/>
      </c>
      <c s="21" r="C178" t="s"/>
      <c s="21" r="D178" t="s"/>
      <c s="21" r="E178" t="s"/>
    </row>
    <row r="179" spans="1:6">
      <c s="14" r="A179" t="n">
        <v>4</v>
      </c>
      <c s="40" r="B179">
        <f si="8" t="shared"/>
        <v/>
      </c>
      <c s="21" r="C179" t="s"/>
      <c s="21" r="D179" t="s"/>
      <c s="21" r="E179" t="s"/>
    </row>
    <row r="180" spans="1:6">
      <c s="14" r="A180" t="n">
        <v>5</v>
      </c>
      <c s="40" r="B180">
        <f si="8" t="shared"/>
        <v/>
      </c>
      <c s="21" r="C180" t="s"/>
      <c s="21" r="D180" t="s"/>
      <c s="21" r="E180" t="s"/>
    </row>
    <row r="181" spans="1:6">
      <c s="14" r="A181" t="n">
        <v>6</v>
      </c>
      <c s="40" r="B181">
        <f si="8" t="shared"/>
        <v/>
      </c>
      <c s="21" r="C181" t="s"/>
      <c s="21" r="D181" t="s"/>
      <c s="21" r="E181" t="s"/>
    </row>
    <row r="182" spans="1:6">
      <c s="14" r="A182" t="n">
        <v>7</v>
      </c>
      <c s="40" r="B182">
        <f si="8" t="shared"/>
        <v/>
      </c>
      <c s="21" r="C182" t="s"/>
      <c s="21" r="D182" t="s"/>
      <c s="21" r="E182" t="s"/>
    </row>
    <row r="183" spans="1:6">
      <c s="14" r="A183" t="n">
        <v>8</v>
      </c>
      <c s="40" r="B183">
        <f si="8" t="shared"/>
        <v/>
      </c>
      <c s="21" r="C183" t="s"/>
      <c s="21" r="D183" t="s"/>
      <c s="21" r="E183" t="s"/>
    </row>
    <row r="184" spans="1:6">
      <c s="14" r="A184" t="n">
        <v>9</v>
      </c>
      <c s="40" r="B184">
        <f si="8" t="shared"/>
        <v/>
      </c>
      <c s="21" r="C184" t="s"/>
      <c s="21" r="D184" t="s"/>
      <c s="21" r="E184" t="s"/>
    </row>
    <row r="185" spans="1:6">
      <c s="14" r="A185" t="n">
        <v>10</v>
      </c>
      <c s="40" r="B185">
        <f si="8" t="shared"/>
        <v/>
      </c>
      <c s="21" r="C185" t="s"/>
      <c s="21" r="D185" t="s"/>
      <c s="21" r="E185" t="s"/>
    </row>
    <row r="186" spans="1:6">
      <c s="14" r="A186" t="n">
        <v>11</v>
      </c>
      <c s="40" r="B186">
        <f si="8" t="shared"/>
        <v/>
      </c>
      <c s="21" r="C186" t="s"/>
      <c s="21" r="D186" t="s"/>
      <c s="21" r="E186" t="s"/>
    </row>
    <row r="187" spans="1:6">
      <c s="14" r="A187" t="n">
        <v>12</v>
      </c>
      <c s="40" r="B187">
        <f si="8" t="shared"/>
        <v/>
      </c>
      <c s="21" r="C187" t="s"/>
      <c s="21" r="D187" t="s"/>
      <c s="21" r="E187" t="s"/>
    </row>
    <row customFormat="1" ht="29.0" customHeight="1" s="146" r="193" spans="1:6">
      <c s="144" r="B193" t="s">
        <v>129</v>
      </c>
    </row>
    <row customHeight="1" r="194" ht="20.0" spans="1:6">
      <c s="16" r="B194" t="s"/>
    </row>
    <row r="196" spans="1:6">
      <c s="14" r="B196" t="s">
        <v>6</v>
      </c>
      <c s="110" r="C196" t="s"/>
      <c s="19" r="D196" t="s"/>
    </row>
    <row r="197" spans="1:6">
      <c s="14" r="B197" t="s">
        <v>5</v>
      </c>
      <c s="110" r="C197" t="n">
        <v>0.9878</v>
      </c>
      <c s="19" r="D197" t="s"/>
    </row>
    <row customHeight="1" r="199" ht="20.0" spans="1:6">
      <c s="16" r="C199" t="s"/>
      <c s="16" r="D199" t="s"/>
    </row>
    <row customHeight="1" r="200" ht="25.0" spans="1:6">
      <c s="17" r="B200" t="s">
        <v>73</v>
      </c>
      <c s="17" r="C200" t="s"/>
    </row>
    <row customHeight="1" r="202" ht="14.0" spans="1:6">
      <c s="18" r="B202" t="s">
        <v>61</v>
      </c>
    </row>
    <row r="203" spans="1:6">
      <c s="14" r="B203" t="s">
        <v>40</v>
      </c>
      <c s="197" r="C203" t="s"/>
    </row>
    <row r="204" spans="1:6">
      <c s="14" r="B204" t="s">
        <v>41</v>
      </c>
      <c s="198" r="C204" t="n">
        <v>0.5</v>
      </c>
      <c s="14" r="D204" t="s">
        <v>106</v>
      </c>
    </row>
    <row customHeight="1" r="206" ht="14.0" spans="1:6">
      <c s="18" r="B206" t="s">
        <v>117</v>
      </c>
      <c s="14" r="C206" t="s">
        <v>273</v>
      </c>
      <c s="34" r="D206" t="s">
        <v>242</v>
      </c>
      <c s="35" r="E206" t="s">
        <v>114</v>
      </c>
    </row>
    <row r="207" spans="1:6">
      <c s="14" r="B207" t="s">
        <v>23</v>
      </c>
      <c s="104" r="C207" t="s"/>
      <c s="36" r="D207" t="n">
        <v>0.0242</v>
      </c>
      <c s="37" r="E207" t="n">
        <v>-0.1591</v>
      </c>
    </row>
    <row r="208" spans="1:6">
      <c s="14" r="B208" t="s">
        <v>194</v>
      </c>
      <c s="20" r="C208">
        <f>(1+C207)^(1/12)-1</f>
        <v/>
      </c>
      <c s="38" r="D208">
        <f si="9" ref="D208:E208" t="shared">(1+D207)^(1/12)-1</f>
        <v/>
      </c>
      <c s="39" r="E208">
        <f si="9" t="shared"/>
        <v/>
      </c>
    </row>
    <row r="211" spans="1:6">
      <c s="14" r="A211" t="s">
        <v>181</v>
      </c>
      <c s="14" r="B211" t="s">
        <v>227</v>
      </c>
    </row>
    <row r="212" spans="1:6">
      <c s="14" r="A212" t="n">
        <v>0</v>
      </c>
      <c s="105" r="B212" t="n">
        <v>3629089.9199962616</v>
      </c>
      <c s="21" r="C212" t="s"/>
      <c s="21" r="D212" t="s"/>
      <c s="21" r="E212" t="s"/>
    </row>
    <row r="213" spans="1:6">
      <c s="14" r="A213" t="n">
        <v>1</v>
      </c>
      <c s="40" r="B213">
        <f>B212*(1+$C$20)</f>
        <v/>
      </c>
      <c s="21" r="C213" t="s"/>
      <c s="21" r="D213" t="s"/>
      <c s="21" r="E213" t="s"/>
    </row>
    <row r="214" spans="1:6">
      <c s="14" r="A214" t="n">
        <v>2</v>
      </c>
      <c s="40" r="B214">
        <f si="10" ref="B214:B224" t="shared">B213*(1+$C$20)</f>
        <v/>
      </c>
      <c s="21" r="C214" t="s"/>
      <c s="21" r="D214" t="s"/>
      <c s="21" r="E214" t="s"/>
    </row>
    <row r="215" spans="1:6">
      <c s="14" r="A215" t="n">
        <v>3</v>
      </c>
      <c s="40" r="B215">
        <f si="10" t="shared"/>
        <v/>
      </c>
      <c s="21" r="C215" t="s"/>
      <c s="21" r="D215" t="s"/>
      <c s="21" r="E215" t="s"/>
    </row>
    <row r="216" spans="1:6">
      <c s="14" r="A216" t="n">
        <v>4</v>
      </c>
      <c s="40" r="B216">
        <f si="10" t="shared"/>
        <v/>
      </c>
      <c s="21" r="C216" t="s"/>
      <c s="21" r="D216" t="s"/>
      <c s="21" r="E216" t="s"/>
    </row>
    <row r="217" spans="1:6">
      <c s="14" r="A217" t="n">
        <v>5</v>
      </c>
      <c s="40" r="B217">
        <f si="10" t="shared"/>
        <v/>
      </c>
      <c s="21" r="C217" t="s"/>
      <c s="21" r="D217" t="s"/>
      <c s="21" r="E217" t="s"/>
    </row>
    <row r="218" spans="1:6">
      <c s="14" r="A218" t="n">
        <v>6</v>
      </c>
      <c s="40" r="B218">
        <f si="10" t="shared"/>
        <v/>
      </c>
      <c s="21" r="C218" t="s"/>
      <c s="21" r="D218" t="s"/>
      <c s="21" r="E218" t="s"/>
    </row>
    <row r="219" spans="1:6">
      <c s="14" r="A219" t="n">
        <v>7</v>
      </c>
      <c s="40" r="B219">
        <f si="10" t="shared"/>
        <v/>
      </c>
      <c s="21" r="C219" t="s"/>
      <c s="21" r="D219" t="s"/>
      <c s="21" r="E219" t="s"/>
    </row>
    <row r="220" spans="1:6">
      <c s="14" r="A220" t="n">
        <v>8</v>
      </c>
      <c s="40" r="B220">
        <f si="10" t="shared"/>
        <v/>
      </c>
      <c s="21" r="C220" t="s"/>
      <c s="21" r="D220" t="s"/>
      <c s="21" r="E220" t="s"/>
    </row>
    <row r="221" spans="1:6">
      <c s="14" r="A221" t="n">
        <v>9</v>
      </c>
      <c s="40" r="B221">
        <f si="10" t="shared"/>
        <v/>
      </c>
      <c s="21" r="C221" t="s"/>
      <c s="21" r="D221" t="s"/>
      <c s="21" r="E221" t="s"/>
    </row>
    <row r="222" spans="1:6">
      <c s="14" r="A222" t="n">
        <v>10</v>
      </c>
      <c s="40" r="B222">
        <f si="10" t="shared"/>
        <v/>
      </c>
      <c s="21" r="C222" t="s"/>
      <c s="21" r="D222" t="s"/>
      <c s="21" r="E222" t="s"/>
    </row>
    <row r="223" spans="1:6">
      <c s="14" r="A223" t="n">
        <v>11</v>
      </c>
      <c s="40" r="B223">
        <f si="10" t="shared"/>
        <v/>
      </c>
      <c s="21" r="C223" t="s"/>
      <c s="21" r="D223" t="s"/>
      <c s="21" r="E223" t="s"/>
    </row>
    <row r="224" spans="1:6">
      <c s="14" r="A224" t="n">
        <v>12</v>
      </c>
      <c s="40" r="B224">
        <f si="10" t="shared"/>
        <v/>
      </c>
      <c s="21" r="C224" t="s"/>
      <c s="21" r="D224" t="s"/>
      <c s="21" r="E224" t="s"/>
    </row>
    <row customHeight="1" r="227" ht="25.0" spans="1:6">
      <c s="17" r="B227" t="s">
        <v>171</v>
      </c>
    </row>
    <row customHeight="1" r="228" ht="25.0" spans="1:6">
      <c s="17" r="B228" t="s"/>
    </row>
    <row customHeight="1" r="229" ht="14.0" spans="1:6">
      <c s="18" r="B229" t="s">
        <v>61</v>
      </c>
    </row>
    <row r="230" spans="1:6">
      <c s="14" r="B230" t="s">
        <v>40</v>
      </c>
      <c s="197" r="C230" t="s"/>
      <c s="19" r="F230" t="s"/>
    </row>
    <row r="231" spans="1:6">
      <c s="14" r="B231" t="s">
        <v>41</v>
      </c>
      <c s="197" r="C231" t="n">
        <v>0.5</v>
      </c>
      <c s="14" r="D231" t="s">
        <v>106</v>
      </c>
      <c s="19" r="F231" t="s"/>
    </row>
    <row customHeight="1" r="233" ht="14.0" spans="1:6">
      <c s="18" r="B233" t="s">
        <v>117</v>
      </c>
      <c s="14" r="C233" t="s">
        <v>273</v>
      </c>
      <c s="34" r="D233" t="s">
        <v>243</v>
      </c>
      <c s="41" r="E233" t="s">
        <v>113</v>
      </c>
      <c s="35" r="F233" t="s">
        <v>114</v>
      </c>
    </row>
    <row r="234" spans="1:6">
      <c s="14" r="B234" t="s">
        <v>23</v>
      </c>
      <c s="104" r="C234" t="s"/>
      <c s="36" r="D234" t="n">
        <v>0.6725</v>
      </c>
      <c s="20" r="E234" t="n">
        <v>2.6249</v>
      </c>
      <c s="37" r="F234" t="n">
        <v>0.6689</v>
      </c>
    </row>
    <row r="235" spans="1:6">
      <c s="14" r="B235" t="s">
        <v>194</v>
      </c>
      <c s="20" r="C235">
        <f>(1+C234)^(1/12)-1</f>
        <v/>
      </c>
      <c s="38" r="D235">
        <f>(1+D234)^(1/12)-1</f>
        <v/>
      </c>
      <c s="42" r="E235">
        <f>(1+E234)^(1/12)-1</f>
        <v/>
      </c>
      <c s="39" r="F235">
        <f>(1+F234)^(1/12)-1</f>
        <v/>
      </c>
    </row>
    <row r="237" spans="1:6">
      <c s="14" r="A237" t="s">
        <v>181</v>
      </c>
      <c s="14" r="B237" t="s">
        <v>227</v>
      </c>
    </row>
    <row r="238" spans="1:6">
      <c s="14" r="A238" t="n">
        <v>0</v>
      </c>
      <c s="106" r="B238" t="n">
        <v>2469570.0551605225</v>
      </c>
      <c s="21" r="C238" t="s"/>
      <c s="21" r="D238" t="s"/>
      <c s="21" r="E238" t="s"/>
    </row>
    <row r="239" spans="1:6">
      <c s="14" r="A239" t="n">
        <v>1</v>
      </c>
      <c s="40" r="B239">
        <f>B238*(1+$C$47)</f>
        <v/>
      </c>
      <c s="21" r="C239" t="s"/>
      <c s="21" r="D239" t="s"/>
      <c s="21" r="E239" t="s"/>
    </row>
    <row r="240" spans="1:6">
      <c s="14" r="A240" t="n">
        <v>2</v>
      </c>
      <c s="40" r="B240">
        <f si="11" ref="B240:B250" t="shared">B239*(1+$C$47)</f>
        <v/>
      </c>
      <c s="21" r="C240" t="s"/>
      <c s="21" r="D240" t="s"/>
      <c s="21" r="E240" t="s"/>
    </row>
    <row r="241" spans="1:6">
      <c s="14" r="A241" t="n">
        <v>3</v>
      </c>
      <c s="40" r="B241">
        <f si="11" t="shared"/>
        <v/>
      </c>
      <c s="21" r="C241" t="s"/>
      <c s="21" r="D241" t="s"/>
      <c s="21" r="E241" t="s"/>
    </row>
    <row r="242" spans="1:6">
      <c s="14" r="A242" t="n">
        <v>4</v>
      </c>
      <c s="40" r="B242">
        <f si="11" t="shared"/>
        <v/>
      </c>
      <c s="21" r="C242" t="s"/>
      <c s="21" r="D242" t="s"/>
      <c s="21" r="E242" t="s"/>
    </row>
    <row r="243" spans="1:6">
      <c s="14" r="A243" t="n">
        <v>5</v>
      </c>
      <c s="40" r="B243">
        <f si="11" t="shared"/>
        <v/>
      </c>
      <c s="21" r="C243" t="s"/>
      <c s="21" r="D243" t="s"/>
      <c s="21" r="E243" t="s"/>
    </row>
    <row r="244" spans="1:6">
      <c s="14" r="A244" t="n">
        <v>6</v>
      </c>
      <c s="40" r="B244">
        <f si="11" t="shared"/>
        <v/>
      </c>
      <c s="21" r="C244" t="s"/>
      <c s="21" r="D244" t="s"/>
      <c s="21" r="E244" t="s"/>
    </row>
    <row r="245" spans="1:6">
      <c s="14" r="A245" t="n">
        <v>7</v>
      </c>
      <c s="40" r="B245">
        <f si="11" t="shared"/>
        <v/>
      </c>
      <c s="21" r="C245" t="s"/>
      <c s="21" r="D245" t="s"/>
      <c s="21" r="E245" t="s"/>
    </row>
    <row r="246" spans="1:6">
      <c s="14" r="A246" t="n">
        <v>8</v>
      </c>
      <c s="40" r="B246">
        <f si="11" t="shared"/>
        <v/>
      </c>
      <c s="21" r="C246" t="s"/>
      <c s="21" r="D246" t="s"/>
      <c s="21" r="E246" t="s"/>
    </row>
    <row r="247" spans="1:6">
      <c s="14" r="A247" t="n">
        <v>9</v>
      </c>
      <c s="40" r="B247">
        <f si="11" t="shared"/>
        <v/>
      </c>
      <c s="21" r="C247" t="s"/>
      <c s="21" r="D247" t="s"/>
      <c s="21" r="E247" t="s"/>
    </row>
    <row r="248" spans="1:6">
      <c s="14" r="A248" t="n">
        <v>10</v>
      </c>
      <c s="40" r="B248">
        <f si="11" t="shared"/>
        <v/>
      </c>
      <c s="21" r="C248" t="s"/>
      <c s="21" r="D248" t="s"/>
      <c s="21" r="E248" t="s"/>
    </row>
    <row r="249" spans="1:6">
      <c s="14" r="A249" t="n">
        <v>11</v>
      </c>
      <c s="40" r="B249">
        <f si="11" t="shared"/>
        <v/>
      </c>
      <c s="21" r="C249" t="s"/>
      <c s="21" r="D249" t="s"/>
      <c s="21" r="E249" t="s"/>
    </row>
    <row r="250" spans="1:6">
      <c s="14" r="A250" t="n">
        <v>12</v>
      </c>
      <c s="40" r="B250">
        <f si="11" t="shared"/>
        <v/>
      </c>
      <c s="21" r="C250" t="s"/>
      <c s="21" r="D250" t="s"/>
      <c s="21" r="E250" t="s"/>
    </row>
    <row customFormat="1" ht="29.0" customHeight="1" s="146" r="256" spans="1:6">
      <c s="144" r="B256" t="s">
        <v>198</v>
      </c>
    </row>
    <row customHeight="1" r="257" ht="20.0" spans="1:6">
      <c s="16" r="B257" t="s"/>
    </row>
    <row r="259" spans="1:6">
      <c s="14" r="B259" t="s">
        <v>6</v>
      </c>
      <c s="110" r="C259" t="n">
        <v>0.0441</v>
      </c>
      <c s="19" r="D259" t="s"/>
    </row>
    <row r="260" spans="1:6">
      <c s="14" r="B260" t="s">
        <v>5</v>
      </c>
      <c s="110" r="C260" t="n">
        <v>0.9341</v>
      </c>
      <c s="19" r="D260" t="s"/>
    </row>
    <row customHeight="1" r="262" ht="20.0" spans="1:6">
      <c s="16" r="C262" t="s"/>
      <c s="16" r="D262" t="s"/>
    </row>
    <row customHeight="1" r="263" ht="25.0" spans="1:6">
      <c s="17" r="B263" t="s">
        <v>73</v>
      </c>
      <c s="17" r="C263" t="s"/>
    </row>
    <row customHeight="1" r="265" ht="14.0" spans="1:6">
      <c s="18" r="B265" t="s">
        <v>61</v>
      </c>
    </row>
    <row r="266" spans="1:6">
      <c s="14" r="B266" t="s">
        <v>40</v>
      </c>
      <c s="197" r="C266" t="s"/>
    </row>
    <row r="267" spans="1:6">
      <c s="14" r="B267" t="s">
        <v>41</v>
      </c>
      <c s="198" r="C267" t="n">
        <v>0.54</v>
      </c>
      <c s="14" r="D267" t="s">
        <v>106</v>
      </c>
    </row>
    <row customHeight="1" r="269" ht="14.0" spans="1:6">
      <c s="18" r="B269" t="s">
        <v>117</v>
      </c>
      <c s="14" r="C269" t="s">
        <v>273</v>
      </c>
      <c s="34" r="D269" t="s">
        <v>242</v>
      </c>
      <c s="35" r="E269" t="s">
        <v>114</v>
      </c>
    </row>
    <row r="270" spans="1:6">
      <c s="14" r="B270" t="s">
        <v>23</v>
      </c>
      <c s="104" r="C270" t="s"/>
      <c s="36" r="D270" t="n">
        <v>0.021</v>
      </c>
      <c s="37" r="E270" t="n">
        <v>0.0739</v>
      </c>
    </row>
    <row r="271" spans="1:6">
      <c s="14" r="B271" t="s">
        <v>194</v>
      </c>
      <c s="20" r="C271">
        <f>(1+C270)^(1/12)-1</f>
        <v/>
      </c>
      <c s="38" r="D271">
        <f si="12" ref="D271:E271" t="shared">(1+D270)^(1/12)-1</f>
        <v/>
      </c>
      <c s="39" r="E271">
        <f si="12" t="shared"/>
        <v/>
      </c>
    </row>
    <row r="274" spans="1:6">
      <c s="14" r="A274" t="s">
        <v>181</v>
      </c>
      <c s="14" r="B274" t="s">
        <v>227</v>
      </c>
    </row>
    <row r="275" spans="1:6">
      <c s="14" r="A275" t="n">
        <v>0</v>
      </c>
      <c s="105" r="B275" t="n">
        <v>14318830.042600632</v>
      </c>
      <c s="21" r="C275" t="s"/>
      <c s="21" r="D275" t="s"/>
      <c s="21" r="E275" t="s"/>
    </row>
    <row r="276" spans="1:6">
      <c s="14" r="A276" t="n">
        <v>1</v>
      </c>
      <c s="40" r="B276">
        <f>B275*(1+$C$20)</f>
        <v/>
      </c>
      <c s="21" r="C276" t="s"/>
      <c s="21" r="D276" t="s"/>
      <c s="21" r="E276" t="s"/>
    </row>
    <row r="277" spans="1:6">
      <c s="14" r="A277" t="n">
        <v>2</v>
      </c>
      <c s="40" r="B277">
        <f si="13" ref="B277:B287" t="shared">B276*(1+$C$20)</f>
        <v/>
      </c>
      <c s="21" r="C277" t="s"/>
      <c s="21" r="D277" t="s"/>
      <c s="21" r="E277" t="s"/>
    </row>
    <row r="278" spans="1:6">
      <c s="14" r="A278" t="n">
        <v>3</v>
      </c>
      <c s="40" r="B278">
        <f si="13" t="shared"/>
        <v/>
      </c>
      <c s="21" r="C278" t="s"/>
      <c s="21" r="D278" t="s"/>
      <c s="21" r="E278" t="s"/>
    </row>
    <row r="279" spans="1:6">
      <c s="14" r="A279" t="n">
        <v>4</v>
      </c>
      <c s="40" r="B279">
        <f si="13" t="shared"/>
        <v/>
      </c>
      <c s="21" r="C279" t="s"/>
      <c s="21" r="D279" t="s"/>
      <c s="21" r="E279" t="s"/>
    </row>
    <row r="280" spans="1:6">
      <c s="14" r="A280" t="n">
        <v>5</v>
      </c>
      <c s="40" r="B280">
        <f si="13" t="shared"/>
        <v/>
      </c>
      <c s="21" r="C280" t="s"/>
      <c s="21" r="D280" t="s"/>
      <c s="21" r="E280" t="s"/>
    </row>
    <row r="281" spans="1:6">
      <c s="14" r="A281" t="n">
        <v>6</v>
      </c>
      <c s="40" r="B281">
        <f si="13" t="shared"/>
        <v/>
      </c>
      <c s="21" r="C281" t="s"/>
      <c s="21" r="D281" t="s"/>
      <c s="21" r="E281" t="s"/>
    </row>
    <row r="282" spans="1:6">
      <c s="14" r="A282" t="n">
        <v>7</v>
      </c>
      <c s="40" r="B282">
        <f si="13" t="shared"/>
        <v/>
      </c>
      <c s="21" r="C282" t="s"/>
      <c s="21" r="D282" t="s"/>
      <c s="21" r="E282" t="s"/>
    </row>
    <row r="283" spans="1:6">
      <c s="14" r="A283" t="n">
        <v>8</v>
      </c>
      <c s="40" r="B283">
        <f si="13" t="shared"/>
        <v/>
      </c>
      <c s="21" r="C283" t="s"/>
      <c s="21" r="D283" t="s"/>
      <c s="21" r="E283" t="s"/>
    </row>
    <row r="284" spans="1:6">
      <c s="14" r="A284" t="n">
        <v>9</v>
      </c>
      <c s="40" r="B284">
        <f si="13" t="shared"/>
        <v/>
      </c>
      <c s="21" r="C284" t="s"/>
      <c s="21" r="D284" t="s"/>
      <c s="21" r="E284" t="s"/>
    </row>
    <row r="285" spans="1:6">
      <c s="14" r="A285" t="n">
        <v>10</v>
      </c>
      <c s="40" r="B285">
        <f si="13" t="shared"/>
        <v/>
      </c>
      <c s="21" r="C285" t="s"/>
      <c s="21" r="D285" t="s"/>
      <c s="21" r="E285" t="s"/>
    </row>
    <row r="286" spans="1:6">
      <c s="14" r="A286" t="n">
        <v>11</v>
      </c>
      <c s="40" r="B286">
        <f si="13" t="shared"/>
        <v/>
      </c>
      <c s="21" r="C286" t="s"/>
      <c s="21" r="D286" t="s"/>
      <c s="21" r="E286" t="s"/>
    </row>
    <row r="287" spans="1:6">
      <c s="14" r="A287" t="n">
        <v>12</v>
      </c>
      <c s="40" r="B287">
        <f si="13" t="shared"/>
        <v/>
      </c>
      <c s="21" r="C287" t="s"/>
      <c s="21" r="D287" t="s"/>
      <c s="21" r="E287" t="s"/>
    </row>
    <row customHeight="1" r="290" ht="25.0" spans="1:6">
      <c s="17" r="B290" t="s">
        <v>171</v>
      </c>
    </row>
    <row customHeight="1" r="291" ht="25.0" spans="1:6">
      <c s="17" r="B291" t="s"/>
    </row>
    <row customHeight="1" r="292" ht="14.0" spans="1:6">
      <c s="18" r="B292" t="s">
        <v>61</v>
      </c>
    </row>
    <row r="293" spans="1:6">
      <c s="14" r="B293" t="s">
        <v>40</v>
      </c>
      <c s="197" r="C293" t="s"/>
      <c s="19" r="F293" t="s"/>
    </row>
    <row r="294" spans="1:6">
      <c s="14" r="B294" t="s">
        <v>41</v>
      </c>
      <c s="197" r="C294" t="n">
        <v>0.54</v>
      </c>
      <c s="14" r="D294" t="s">
        <v>106</v>
      </c>
      <c s="19" r="F294" t="s"/>
    </row>
    <row customHeight="1" r="296" ht="14.0" spans="1:6">
      <c s="18" r="B296" t="s">
        <v>117</v>
      </c>
      <c s="14" r="C296" t="s">
        <v>273</v>
      </c>
      <c s="34" r="D296" t="s">
        <v>243</v>
      </c>
      <c s="41" r="E296" t="s">
        <v>113</v>
      </c>
      <c s="35" r="F296" t="s">
        <v>114</v>
      </c>
    </row>
    <row r="297" spans="1:6">
      <c s="14" r="B297" t="s">
        <v>23</v>
      </c>
      <c s="104" r="C297" t="s"/>
      <c s="36" r="D297" t="n">
        <v>0.6677</v>
      </c>
      <c s="20" r="E297" t="n">
        <v>1.1522</v>
      </c>
      <c s="37" r="F297" t="n">
        <v>0.6169</v>
      </c>
    </row>
    <row r="298" spans="1:6">
      <c s="14" r="B298" t="s">
        <v>194</v>
      </c>
      <c s="20" r="C298">
        <f>(1+C297)^(1/12)-1</f>
        <v/>
      </c>
      <c s="38" r="D298">
        <f>(1+D297)^(1/12)-1</f>
        <v/>
      </c>
      <c s="42" r="E298">
        <f>(1+E297)^(1/12)-1</f>
        <v/>
      </c>
      <c s="39" r="F298">
        <f>(1+F297)^(1/12)-1</f>
        <v/>
      </c>
    </row>
    <row r="300" spans="1:6">
      <c s="14" r="A300" t="s">
        <v>181</v>
      </c>
      <c s="14" r="B300" t="s">
        <v>227</v>
      </c>
    </row>
    <row r="301" spans="1:6">
      <c s="14" r="A301" t="n">
        <v>0</v>
      </c>
      <c s="106" r="B301" t="n">
        <v>5047619.923820496</v>
      </c>
      <c s="21" r="C301" t="s"/>
      <c s="21" r="D301" t="s"/>
      <c s="21" r="E301" t="s"/>
    </row>
    <row r="302" spans="1:6">
      <c s="14" r="A302" t="n">
        <v>1</v>
      </c>
      <c s="40" r="B302">
        <f>B301*(1+$C$47)</f>
        <v/>
      </c>
      <c s="21" r="C302" t="s"/>
      <c s="21" r="D302" t="s"/>
      <c s="21" r="E302" t="s"/>
    </row>
    <row r="303" spans="1:6">
      <c s="14" r="A303" t="n">
        <v>2</v>
      </c>
      <c s="40" r="B303">
        <f si="14" ref="B303:B313" t="shared">B302*(1+$C$47)</f>
        <v/>
      </c>
      <c s="21" r="C303" t="s"/>
      <c s="21" r="D303" t="s"/>
      <c s="21" r="E303" t="s"/>
    </row>
    <row r="304" spans="1:6">
      <c s="14" r="A304" t="n">
        <v>3</v>
      </c>
      <c s="40" r="B304">
        <f si="14" t="shared"/>
        <v/>
      </c>
      <c s="21" r="C304" t="s"/>
      <c s="21" r="D304" t="s"/>
      <c s="21" r="E304" t="s"/>
    </row>
    <row r="305" spans="1:6">
      <c s="14" r="A305" t="n">
        <v>4</v>
      </c>
      <c s="40" r="B305">
        <f si="14" t="shared"/>
        <v/>
      </c>
      <c s="21" r="C305" t="s"/>
      <c s="21" r="D305" t="s"/>
      <c s="21" r="E305" t="s"/>
    </row>
    <row r="306" spans="1:6">
      <c s="14" r="A306" t="n">
        <v>5</v>
      </c>
      <c s="40" r="B306">
        <f si="14" t="shared"/>
        <v/>
      </c>
      <c s="21" r="C306" t="s"/>
      <c s="21" r="D306" t="s"/>
      <c s="21" r="E306" t="s"/>
    </row>
    <row r="307" spans="1:6">
      <c s="14" r="A307" t="n">
        <v>6</v>
      </c>
      <c s="40" r="B307">
        <f si="14" t="shared"/>
        <v/>
      </c>
      <c s="21" r="C307" t="s"/>
      <c s="21" r="D307" t="s"/>
      <c s="21" r="E307" t="s"/>
    </row>
    <row r="308" spans="1:6">
      <c s="14" r="A308" t="n">
        <v>7</v>
      </c>
      <c s="40" r="B308">
        <f si="14" t="shared"/>
        <v/>
      </c>
      <c s="21" r="C308" t="s"/>
      <c s="21" r="D308" t="s"/>
      <c s="21" r="E308" t="s"/>
    </row>
    <row r="309" spans="1:6">
      <c s="14" r="A309" t="n">
        <v>8</v>
      </c>
      <c s="40" r="B309">
        <f si="14" t="shared"/>
        <v/>
      </c>
      <c s="21" r="C309" t="s"/>
      <c s="21" r="D309" t="s"/>
      <c s="21" r="E309" t="s"/>
    </row>
    <row r="310" spans="1:6">
      <c s="14" r="A310" t="n">
        <v>9</v>
      </c>
      <c s="40" r="B310">
        <f si="14" t="shared"/>
        <v/>
      </c>
      <c s="21" r="C310" t="s"/>
      <c s="21" r="D310" t="s"/>
      <c s="21" r="E310" t="s"/>
    </row>
    <row r="311" spans="1:6">
      <c s="14" r="A311" t="n">
        <v>10</v>
      </c>
      <c s="40" r="B311">
        <f si="14" t="shared"/>
        <v/>
      </c>
      <c s="21" r="C311" t="s"/>
      <c s="21" r="D311" t="s"/>
      <c s="21" r="E311" t="s"/>
    </row>
    <row r="312" spans="1:6">
      <c s="14" r="A312" t="n">
        <v>11</v>
      </c>
      <c s="40" r="B312">
        <f si="14" t="shared"/>
        <v/>
      </c>
      <c s="21" r="C312" t="s"/>
      <c s="21" r="D312" t="s"/>
      <c s="21" r="E312" t="s"/>
    </row>
    <row r="313" spans="1:6">
      <c s="14" r="A313" t="n">
        <v>12</v>
      </c>
      <c s="40" r="B313">
        <f si="14" t="shared"/>
        <v/>
      </c>
      <c s="21" r="C313" t="s"/>
      <c s="21" r="D313" t="s"/>
      <c s="21" r="E313" t="s"/>
    </row>
    <row customFormat="1" ht="29.0" customHeight="1" s="146" r="320" spans="1:6">
      <c s="144" r="B320" t="s">
        <v>265</v>
      </c>
    </row>
    <row customHeight="1" r="321" ht="20.0" spans="1:6">
      <c s="16" r="B321" t="s"/>
    </row>
    <row r="323" spans="1:6">
      <c s="14" r="B323" t="s">
        <v>6</v>
      </c>
      <c s="110" r="C323" t="n">
        <v>0.2787</v>
      </c>
      <c s="19" r="D323" t="s"/>
    </row>
    <row r="324" spans="1:6">
      <c s="14" r="B324" t="s">
        <v>5</v>
      </c>
      <c s="110" r="C324" t="n">
        <v>0.6344</v>
      </c>
      <c s="19" r="D324" t="s"/>
    </row>
    <row customHeight="1" r="326" ht="20.0" spans="1:6">
      <c s="16" r="C326" t="s"/>
      <c s="16" r="D326" t="s"/>
    </row>
    <row customHeight="1" r="327" ht="25.0" spans="1:6">
      <c s="17" r="B327" t="s">
        <v>73</v>
      </c>
      <c s="17" r="C327" t="s"/>
    </row>
    <row customHeight="1" r="329" ht="14.0" spans="1:6">
      <c s="18" r="B329" t="s">
        <v>61</v>
      </c>
    </row>
    <row r="330" spans="1:6">
      <c s="14" r="B330" t="s">
        <v>40</v>
      </c>
      <c s="197" r="C330" t="s"/>
    </row>
    <row r="331" spans="1:6">
      <c s="14" r="B331" t="s">
        <v>41</v>
      </c>
      <c s="198" r="C331" t="n">
        <v>0.52</v>
      </c>
      <c s="14" r="D331" t="s">
        <v>106</v>
      </c>
    </row>
    <row customHeight="1" r="333" ht="14.0" spans="1:6">
      <c s="18" r="B333" t="s">
        <v>117</v>
      </c>
      <c s="14" r="C333" t="s">
        <v>273</v>
      </c>
      <c s="34" r="D333" t="s">
        <v>242</v>
      </c>
      <c s="35" r="E333" t="s">
        <v>114</v>
      </c>
    </row>
    <row r="334" spans="1:6">
      <c s="14" r="B334" t="s">
        <v>23</v>
      </c>
      <c s="104" r="C334" t="s"/>
      <c s="36" r="D334" t="n">
        <v>0.0508</v>
      </c>
      <c s="37" r="E334" t="n">
        <v>0.2518</v>
      </c>
    </row>
    <row r="335" spans="1:6">
      <c s="14" r="B335" t="s">
        <v>194</v>
      </c>
      <c s="20" r="C335">
        <f>(1+C334)^(1/12)-1</f>
        <v/>
      </c>
      <c s="38" r="D335">
        <f si="15" ref="D335:E335" t="shared">(1+D334)^(1/12)-1</f>
        <v/>
      </c>
      <c s="39" r="E335">
        <f si="15" t="shared"/>
        <v/>
      </c>
    </row>
    <row r="338" spans="1:6">
      <c s="14" r="A338" t="s">
        <v>181</v>
      </c>
      <c s="14" r="B338" t="s">
        <v>227</v>
      </c>
    </row>
    <row r="339" spans="1:6">
      <c s="14" r="A339" t="n">
        <v>0</v>
      </c>
      <c s="105" r="B339" t="n">
        <v>3458719.851474762</v>
      </c>
      <c s="21" r="C339" t="s"/>
      <c s="21" r="D339" t="s"/>
      <c s="21" r="E339" t="s"/>
    </row>
    <row r="340" spans="1:6">
      <c s="14" r="A340" t="n">
        <v>1</v>
      </c>
      <c s="40" r="B340">
        <f>B339*(1+$C$20)</f>
        <v/>
      </c>
      <c s="21" r="C340" t="s"/>
      <c s="21" r="D340" t="s"/>
      <c s="21" r="E340" t="s"/>
    </row>
    <row r="341" spans="1:6">
      <c s="14" r="A341" t="n">
        <v>2</v>
      </c>
      <c s="40" r="B341">
        <f si="16" ref="B341:B351" t="shared">B340*(1+$C$20)</f>
        <v/>
      </c>
      <c s="21" r="C341" t="s"/>
      <c s="21" r="D341" t="s"/>
      <c s="21" r="E341" t="s"/>
    </row>
    <row r="342" spans="1:6">
      <c s="14" r="A342" t="n">
        <v>3</v>
      </c>
      <c s="40" r="B342">
        <f si="16" t="shared"/>
        <v/>
      </c>
      <c s="21" r="C342" t="s"/>
      <c s="21" r="D342" t="s"/>
      <c s="21" r="E342" t="s"/>
    </row>
    <row r="343" spans="1:6">
      <c s="14" r="A343" t="n">
        <v>4</v>
      </c>
      <c s="40" r="B343">
        <f si="16" t="shared"/>
        <v/>
      </c>
      <c s="21" r="C343" t="s"/>
      <c s="21" r="D343" t="s"/>
      <c s="21" r="E343" t="s"/>
    </row>
    <row r="344" spans="1:6">
      <c s="14" r="A344" t="n">
        <v>5</v>
      </c>
      <c s="40" r="B344">
        <f si="16" t="shared"/>
        <v/>
      </c>
      <c s="21" r="C344" t="s"/>
      <c s="21" r="D344" t="s"/>
      <c s="21" r="E344" t="s"/>
    </row>
    <row r="345" spans="1:6">
      <c s="14" r="A345" t="n">
        <v>6</v>
      </c>
      <c s="40" r="B345">
        <f si="16" t="shared"/>
        <v/>
      </c>
      <c s="21" r="C345" t="s"/>
      <c s="21" r="D345" t="s"/>
      <c s="21" r="E345" t="s"/>
    </row>
    <row r="346" spans="1:6">
      <c s="14" r="A346" t="n">
        <v>7</v>
      </c>
      <c s="40" r="B346">
        <f si="16" t="shared"/>
        <v/>
      </c>
      <c s="21" r="C346" t="s"/>
      <c s="21" r="D346" t="s"/>
      <c s="21" r="E346" t="s"/>
    </row>
    <row r="347" spans="1:6">
      <c s="14" r="A347" t="n">
        <v>8</v>
      </c>
      <c s="40" r="B347">
        <f si="16" t="shared"/>
        <v/>
      </c>
      <c s="21" r="C347" t="s"/>
      <c s="21" r="D347" t="s"/>
      <c s="21" r="E347" t="s"/>
    </row>
    <row r="348" spans="1:6">
      <c s="14" r="A348" t="n">
        <v>9</v>
      </c>
      <c s="40" r="B348">
        <f si="16" t="shared"/>
        <v/>
      </c>
      <c s="21" r="C348" t="s"/>
      <c s="21" r="D348" t="s"/>
      <c s="21" r="E348" t="s"/>
    </row>
    <row r="349" spans="1:6">
      <c s="14" r="A349" t="n">
        <v>10</v>
      </c>
      <c s="40" r="B349">
        <f si="16" t="shared"/>
        <v/>
      </c>
      <c s="21" r="C349" t="s"/>
      <c s="21" r="D349" t="s"/>
      <c s="21" r="E349" t="s"/>
    </row>
    <row r="350" spans="1:6">
      <c s="14" r="A350" t="n">
        <v>11</v>
      </c>
      <c s="40" r="B350">
        <f si="16" t="shared"/>
        <v/>
      </c>
      <c s="21" r="C350" t="s"/>
      <c s="21" r="D350" t="s"/>
      <c s="21" r="E350" t="s"/>
    </row>
    <row r="351" spans="1:6">
      <c s="14" r="A351" t="n">
        <v>12</v>
      </c>
      <c s="40" r="B351">
        <f si="16" t="shared"/>
        <v/>
      </c>
      <c s="21" r="C351" t="s"/>
      <c s="21" r="D351" t="s"/>
      <c s="21" r="E351" t="s"/>
    </row>
    <row customHeight="1" r="354" ht="25.0" spans="1:6">
      <c s="17" r="B354" t="s">
        <v>171</v>
      </c>
    </row>
    <row customHeight="1" r="355" ht="25.0" spans="1:6">
      <c s="17" r="B355" t="s"/>
    </row>
    <row customHeight="1" r="356" ht="14.0" spans="1:6">
      <c s="18" r="B356" t="s">
        <v>61</v>
      </c>
    </row>
    <row r="357" spans="1:6">
      <c s="14" r="B357" t="s">
        <v>40</v>
      </c>
      <c s="197" r="C357" t="s"/>
      <c s="19" r="F357" t="s"/>
    </row>
    <row r="358" spans="1:6">
      <c s="14" r="B358" t="s">
        <v>41</v>
      </c>
      <c s="197" r="C358" t="n">
        <v>0.52</v>
      </c>
      <c s="14" r="D358" t="s">
        <v>106</v>
      </c>
      <c s="19" r="F358" t="s"/>
    </row>
    <row customHeight="1" r="360" ht="14.0" spans="1:6">
      <c s="18" r="B360" t="s">
        <v>117</v>
      </c>
      <c s="14" r="C360" t="s">
        <v>273</v>
      </c>
      <c s="34" r="D360" t="s">
        <v>243</v>
      </c>
      <c s="41" r="E360" t="s">
        <v>113</v>
      </c>
      <c s="35" r="F360" t="s">
        <v>114</v>
      </c>
    </row>
    <row r="361" spans="1:6">
      <c s="14" r="B361" t="s">
        <v>23</v>
      </c>
      <c s="104" r="C361" t="s"/>
      <c s="36" r="D361" t="n">
        <v>0.8747</v>
      </c>
      <c s="20" r="E361" t="n">
        <v>0.8454</v>
      </c>
      <c s="37" r="F361" t="n">
        <v>0.2647</v>
      </c>
    </row>
    <row r="362" spans="1:6">
      <c s="14" r="B362" t="s">
        <v>194</v>
      </c>
      <c s="20" r="C362">
        <f>(1+C361)^(1/12)-1</f>
        <v/>
      </c>
      <c s="38" r="D362">
        <f>(1+D361)^(1/12)-1</f>
        <v/>
      </c>
      <c s="42" r="E362">
        <f>(1+E361)^(1/12)-1</f>
        <v/>
      </c>
      <c s="39" r="F362">
        <f>(1+F361)^(1/12)-1</f>
        <v/>
      </c>
    </row>
    <row r="364" spans="1:6">
      <c s="14" r="A364" t="s">
        <v>181</v>
      </c>
      <c s="14" r="B364" t="s">
        <v>227</v>
      </c>
    </row>
    <row r="365" spans="1:6">
      <c s="14" r="A365" t="n">
        <v>0</v>
      </c>
      <c s="106" r="B365" t="n">
        <v>1696729.9732208252</v>
      </c>
      <c s="21" r="C365" t="s"/>
      <c s="21" r="D365" t="s"/>
      <c s="21" r="E365" t="s"/>
    </row>
    <row r="366" spans="1:6">
      <c s="14" r="A366" t="n">
        <v>1</v>
      </c>
      <c s="40" r="B366">
        <f>B365*(1+$C$47)</f>
        <v/>
      </c>
      <c s="21" r="C366" t="s"/>
      <c s="21" r="D366" t="s"/>
      <c s="21" r="E366" t="s"/>
    </row>
    <row r="367" spans="1:6">
      <c s="14" r="A367" t="n">
        <v>2</v>
      </c>
      <c s="40" r="B367">
        <f si="17" ref="B367:B377" t="shared">B366*(1+$C$47)</f>
        <v/>
      </c>
      <c s="21" r="C367" t="s"/>
      <c s="21" r="D367" t="s"/>
      <c s="21" r="E367" t="s"/>
    </row>
    <row r="368" spans="1:6">
      <c s="14" r="A368" t="n">
        <v>3</v>
      </c>
      <c s="40" r="B368">
        <f si="17" t="shared"/>
        <v/>
      </c>
      <c s="21" r="C368" t="s"/>
      <c s="21" r="D368" t="s"/>
      <c s="21" r="E368" t="s"/>
    </row>
    <row r="369" spans="1:6">
      <c s="14" r="A369" t="n">
        <v>4</v>
      </c>
      <c s="40" r="B369">
        <f si="17" t="shared"/>
        <v/>
      </c>
      <c s="21" r="C369" t="s"/>
      <c s="21" r="D369" t="s"/>
      <c s="21" r="E369" t="s"/>
    </row>
    <row r="370" spans="1:6">
      <c s="14" r="A370" t="n">
        <v>5</v>
      </c>
      <c s="40" r="B370">
        <f si="17" t="shared"/>
        <v/>
      </c>
      <c s="21" r="C370" t="s"/>
      <c s="21" r="D370" t="s"/>
      <c s="21" r="E370" t="s"/>
    </row>
    <row r="371" spans="1:6">
      <c s="14" r="A371" t="n">
        <v>6</v>
      </c>
      <c s="40" r="B371">
        <f si="17" t="shared"/>
        <v/>
      </c>
      <c s="21" r="C371" t="s"/>
      <c s="21" r="D371" t="s"/>
      <c s="21" r="E371" t="s"/>
    </row>
    <row r="372" spans="1:6">
      <c s="14" r="A372" t="n">
        <v>7</v>
      </c>
      <c s="40" r="B372">
        <f si="17" t="shared"/>
        <v/>
      </c>
      <c s="21" r="C372" t="s"/>
      <c s="21" r="D372" t="s"/>
      <c s="21" r="E372" t="s"/>
    </row>
    <row r="373" spans="1:6">
      <c s="14" r="A373" t="n">
        <v>8</v>
      </c>
      <c s="40" r="B373">
        <f si="17" t="shared"/>
        <v/>
      </c>
      <c s="21" r="C373" t="s"/>
      <c s="21" r="D373" t="s"/>
      <c s="21" r="E373" t="s"/>
    </row>
    <row r="374" spans="1:6">
      <c s="14" r="A374" t="n">
        <v>9</v>
      </c>
      <c s="40" r="B374">
        <f si="17" t="shared"/>
        <v/>
      </c>
      <c s="21" r="C374" t="s"/>
      <c s="21" r="D374" t="s"/>
      <c s="21" r="E374" t="s"/>
    </row>
    <row r="375" spans="1:6">
      <c s="14" r="A375" t="n">
        <v>10</v>
      </c>
      <c s="40" r="B375">
        <f si="17" t="shared"/>
        <v/>
      </c>
      <c s="21" r="C375" t="s"/>
      <c s="21" r="D375" t="s"/>
      <c s="21" r="E375" t="s"/>
    </row>
    <row r="376" spans="1:6">
      <c s="14" r="A376" t="n">
        <v>11</v>
      </c>
      <c s="40" r="B376">
        <f si="17" t="shared"/>
        <v/>
      </c>
      <c s="21" r="C376" t="s"/>
      <c s="21" r="D376" t="s"/>
      <c s="21" r="E376" t="s"/>
    </row>
    <row r="377" spans="1:6">
      <c s="14" r="A377" t="n">
        <v>12</v>
      </c>
      <c s="40" r="B377">
        <f si="17" t="shared"/>
        <v/>
      </c>
      <c s="21" r="C377" t="s"/>
      <c s="21" r="D377" t="s"/>
      <c s="21" r="E377" t="s"/>
    </row>
  </sheetData>
  <pageMargins right="0.75" footer="0.5" top="1" bottom="1" header="0.5" left="0.75"/>
  <pageSetup orientation="portrait"/>
</worksheet>
</file>

<file path=xl/worksheets/sheet18.xml><?xml version="1.0" encoding="utf-8"?>
<worksheet xmlns="http://schemas.openxmlformats.org/spreadsheetml/2006/main" xmlns:r="http://schemas.openxmlformats.org/officeDocument/2006/relationships">
  <sheetPr>
    <outlinePr summaryRight="1" summaryBelow="1"/>
  </sheetPr>
  <dimension ref="A1:BN64"/>
  <sheetViews>
    <sheetView workbookViewId="0">
      <selection sqref="A1" activeCell="A1"/>
    </sheetView>
  </sheetViews>
  <sheetFormatPr defaultRowHeight="15" baseColWidth="10"/>
  <cols>
    <col width="10.83203125" style="78" min="1" customWidth="1" max="1"/>
    <col width="10.83203125" style="78" min="2" customWidth="1" max="2"/>
    <col bestFit="1" width="42.83203125" style="78" customWidth="1" min="3" max="3"/>
    <col bestFit="1" width="8.83203125" style="78" customWidth="1" min="4" max="4"/>
    <col bestFit="1" width="9.6640625" style="78" customWidth="1" min="5" max="5"/>
    <col bestFit="1" width="8.83203125" style="78" customWidth="1" min="6" max="6"/>
    <col bestFit="1" width="8.83203125" style="78" customWidth="1" min="7" max="7"/>
    <col bestFit="1" width="8.83203125" style="78" customWidth="1" min="8" max="8"/>
    <col bestFit="1" width="8.83203125" style="78" customWidth="1" min="9" max="9"/>
    <col bestFit="1" width="8" style="78" customWidth="1" min="10" max="10"/>
    <col bestFit="1" width="12" style="78" customWidth="1" min="11" max="11"/>
    <col width="10.83203125" style="78" min="12" customWidth="1" max="12"/>
    <col bestFit="1" width="8.83203125" style="78" customWidth="1" min="13" max="13"/>
    <col bestFit="1" width="9.5" style="78" customWidth="1" min="14" max="14"/>
    <col bestFit="1" width="8.83203125" style="78" customWidth="1" min="15" max="15"/>
    <col bestFit="1" width="8.83203125" style="78" customWidth="1" min="16" max="16"/>
    <col bestFit="1" width="8.83203125" style="78" customWidth="1" min="17" max="17"/>
    <col bestFit="1" width="9.1640625" style="78" customWidth="1" min="18" max="18"/>
    <col bestFit="1" width="8.83203125" style="78" customWidth="1" min="19" max="19"/>
    <col bestFit="1" width="8.83203125" style="78" customWidth="1" min="20" max="20"/>
    <col bestFit="1" width="8.83203125" style="78" customWidth="1" min="21" max="21"/>
    <col bestFit="1" width="8" style="78" customWidth="1" min="22" max="22"/>
    <col bestFit="1" width="8.83203125" style="78" customWidth="1" min="23" max="23"/>
    <col bestFit="1" width="15.6640625" style="78" customWidth="1" min="24" max="24"/>
    <col bestFit="1" width="10" style="78" customWidth="1" min="25" max="25"/>
    <col bestFit="1" width="8.83203125" style="78" customWidth="1" min="26" max="26"/>
    <col bestFit="1" width="8.83203125" style="78" customWidth="1" min="27" max="27"/>
    <col bestFit="1" width="17.5" style="78" customWidth="1" min="28" max="28"/>
    <col bestFit="1" width="7.5" style="78" customWidth="1" min="29" max="29"/>
    <col bestFit="1" width="7.5" style="78" customWidth="1" min="30" max="30"/>
    <col bestFit="1" width="6.6640625" style="78" customWidth="1" min="31" max="31"/>
    <col bestFit="1" width="7.5" style="78" customWidth="1" min="32" max="32"/>
    <col bestFit="1" width="7.5" style="78" customWidth="1" min="33" max="33"/>
    <col bestFit="1" width="7.5" style="78" customWidth="1" min="34" max="34"/>
    <col bestFit="1" width="7.5" style="78" customWidth="1" min="35" max="35"/>
    <col bestFit="1" width="7.5" style="78" customWidth="1" min="36" max="36"/>
    <col bestFit="1" width="6.6640625" style="78" customWidth="1" min="37" max="37"/>
    <col bestFit="1" width="6.6640625" style="78" customWidth="1" min="38" max="38"/>
    <col bestFit="1" width="8.83203125" style="78" customWidth="1" min="39" max="39"/>
    <col bestFit="1" width="8.83203125" style="78" customWidth="1" min="40" max="40"/>
    <col bestFit="1" width="8.83203125" style="78" customWidth="1" min="41" max="41"/>
    <col bestFit="1" width="8.83203125" style="78" customWidth="1" min="42" max="42"/>
    <col bestFit="1" width="8.83203125" style="78" customWidth="1" min="43" max="43"/>
    <col bestFit="1" width="8.83203125" style="78" customWidth="1" min="44" max="44"/>
    <col bestFit="1" width="9.6640625" style="78" customWidth="1" min="45" max="45"/>
    <col bestFit="1" width="8.83203125" style="78" customWidth="1" min="46" max="46"/>
    <col bestFit="1" width="8.83203125" style="78" customWidth="1" min="47" max="47"/>
    <col bestFit="1" width="8.83203125" style="78" customWidth="1" min="48" max="48"/>
    <col bestFit="1" width="8.83203125" style="78" customWidth="1" min="49" max="49"/>
    <col bestFit="1" width="9.6640625" style="78" customWidth="1" min="50" max="50"/>
    <col width="11.33203125" style="78" min="51" customWidth="1" max="51"/>
    <col width="10.33203125" style="78" min="52" customWidth="1" max="52"/>
    <col width="9.83203125" style="78" min="53" customWidth="1" max="53"/>
    <col bestFit="1" width="8.83203125" style="78" customWidth="1" min="54" max="54"/>
    <col bestFit="1" width="8.83203125" style="78" customWidth="1" min="55" max="55"/>
    <col bestFit="1" width="8.83203125" style="78" customWidth="1" min="56" max="56"/>
    <col width="8.6640625" style="78" min="57" customWidth="1" max="57"/>
    <col bestFit="1" width="8.83203125" style="78" customWidth="1" min="58" max="58"/>
    <col bestFit="1" width="14.83203125" style="78" customWidth="1" min="59" max="59"/>
    <col bestFit="1" width="9.6640625" style="78" customWidth="1" min="60" max="60"/>
    <col bestFit="1" width="9.6640625" style="78" customWidth="1" min="61" max="61"/>
    <col bestFit="1" width="8.83203125" style="78" customWidth="1" min="62" max="62"/>
    <col bestFit="1" width="9.6640625" style="78" customWidth="1" min="63" max="63"/>
    <col width="9.6640625" style="78" min="64" customWidth="1" max="64"/>
    <col width="9.6640625" style="78" min="65" customWidth="1" max="65"/>
    <col bestFit="1" width="8.83203125" style="78" customWidth="1" min="66" max="66"/>
  </cols>
  <sheetData>
    <row r="6" spans="1:66">
      <c s="78" r="C6" t="s">
        <v>15</v>
      </c>
    </row>
    <row r="7" spans="1:66">
      <c s="78" r="C7" t="s">
        <v>73</v>
      </c>
      <c s="78" r="D7" t="s">
        <v>213</v>
      </c>
      <c s="78" r="E7" t="s">
        <v>274</v>
      </c>
      <c s="78" r="F7" t="s">
        <v>80</v>
      </c>
      <c s="78" r="G7" t="s">
        <v>104</v>
      </c>
      <c s="78" r="H7" t="s">
        <v>237</v>
      </c>
      <c s="78" r="I7" t="s">
        <v>306</v>
      </c>
      <c s="78" r="J7" t="s">
        <v>252</v>
      </c>
      <c s="78" r="K7" t="s">
        <v>70</v>
      </c>
      <c s="78" r="L7" t="s">
        <v>122</v>
      </c>
      <c s="78" r="M7" t="s">
        <v>105</v>
      </c>
      <c s="78" r="N7" t="s">
        <v>211</v>
      </c>
      <c s="78" r="O7" t="s">
        <v>47</v>
      </c>
      <c s="78" r="P7" t="s">
        <v>39</v>
      </c>
      <c s="78" r="Q7" t="s">
        <v>148</v>
      </c>
      <c s="78" r="R7" t="s">
        <v>275</v>
      </c>
      <c s="78" r="S7" t="s">
        <v>272</v>
      </c>
      <c s="78" r="T7" t="s">
        <v>150</v>
      </c>
      <c s="78" r="U7" t="s">
        <v>302</v>
      </c>
      <c s="78" r="V7" t="s">
        <v>238</v>
      </c>
      <c s="78" r="W7" t="s">
        <v>115</v>
      </c>
      <c s="78" r="X7" t="s">
        <v>307</v>
      </c>
      <c s="78" r="Y7" t="s">
        <v>267</v>
      </c>
      <c s="78" r="Z7" t="s">
        <v>94</v>
      </c>
      <c s="78" r="AA7" t="s">
        <v>149</v>
      </c>
      <c s="78" r="AB7" t="s">
        <v>147</v>
      </c>
      <c s="78" r="AC7" t="s">
        <v>195</v>
      </c>
      <c s="78" r="AD7" t="s">
        <v>20</v>
      </c>
      <c s="78" r="AE7" t="s">
        <v>301</v>
      </c>
      <c s="78" r="AF7" t="s">
        <v>241</v>
      </c>
      <c s="78" r="AG7" t="s">
        <v>154</v>
      </c>
      <c s="78" r="AH7" t="s">
        <v>167</v>
      </c>
      <c s="78" r="AI7" t="s">
        <v>161</v>
      </c>
      <c s="78" r="AJ7" t="s">
        <v>220</v>
      </c>
      <c s="78" r="AK7" t="s">
        <v>276</v>
      </c>
      <c s="78" r="AL7" t="s">
        <v>168</v>
      </c>
      <c s="78" r="AM7" t="s">
        <v>236</v>
      </c>
      <c s="78" r="AN7" t="s">
        <v>143</v>
      </c>
      <c s="78" r="AO7" t="s">
        <v>269</v>
      </c>
      <c s="78" r="AP7" t="s">
        <v>175</v>
      </c>
      <c s="78" r="AQ7" t="s">
        <v>285</v>
      </c>
      <c s="78" r="AR7" t="s">
        <v>313</v>
      </c>
      <c s="78" r="AS7" t="s">
        <v>120</v>
      </c>
      <c s="78" r="AT7" t="s">
        <v>283</v>
      </c>
      <c s="78" r="AU7" t="s">
        <v>153</v>
      </c>
      <c s="78" r="AV7" t="s">
        <v>65</v>
      </c>
      <c s="78" r="AW7" t="s">
        <v>160</v>
      </c>
      <c s="78" r="AX7" t="s">
        <v>177</v>
      </c>
      <c s="78" r="AY7" t="s">
        <v>50</v>
      </c>
      <c s="78" r="AZ7" t="s">
        <v>37</v>
      </c>
      <c s="78" r="BA7" t="s">
        <v>64</v>
      </c>
      <c s="78" r="BB7" t="s">
        <v>66</v>
      </c>
      <c s="78" r="BC7" t="s">
        <v>235</v>
      </c>
      <c s="78" r="BD7" t="s">
        <v>312</v>
      </c>
      <c s="78" r="BE7" t="s">
        <v>93</v>
      </c>
      <c s="78" r="BF7" t="s">
        <v>68</v>
      </c>
      <c s="78" r="BG7" t="s">
        <v>89</v>
      </c>
      <c s="78" r="BH7" t="s">
        <v>271</v>
      </c>
      <c s="78" r="BI7" t="s">
        <v>253</v>
      </c>
      <c s="78" r="BJ7" t="s">
        <v>136</v>
      </c>
      <c s="78" r="BK7" t="s">
        <v>112</v>
      </c>
      <c s="78" r="BL7" t="s">
        <v>38</v>
      </c>
      <c s="78" r="BM7" t="s">
        <v>63</v>
      </c>
      <c s="78" r="BN7" t="s">
        <v>308</v>
      </c>
    </row>
    <row r="8" spans="1:66">
      <c s="78" r="D8">
        <f>'Nordics - data'!C145</f>
        <v/>
      </c>
      <c s="78" r="E8">
        <f>'Nordics - data'!C207</f>
        <v/>
      </c>
      <c s="78" r="F8">
        <f>'Nordics - data'!C16</f>
        <v/>
      </c>
      <c s="78" r="G8">
        <f>'Nordics - data'!C82</f>
        <v/>
      </c>
      <c s="78" r="H8">
        <f>'Eastern Europe - data'!C141</f>
        <v/>
      </c>
      <c s="78" r="I8">
        <f>'Eastern Europe - data'!C266</f>
        <v/>
      </c>
      <c s="78" r="J8">
        <f>'Eastern Europe - data'!C203</f>
        <v/>
      </c>
      <c s="78" r="K8">
        <f>'Eastern Europe - data'!C15</f>
        <v/>
      </c>
      <c s="78" r="L8">
        <f>'Eastern Europe - data'!C78</f>
        <v/>
      </c>
      <c s="78" r="M8">
        <f>'Western Europe - data'!C140</f>
        <v/>
      </c>
      <c s="78" r="N8">
        <f>'Western Europe - data'!C266</f>
        <v/>
      </c>
      <c s="78" r="O8">
        <f>'Western Europe - data'!C78</f>
        <v/>
      </c>
      <c s="78" r="P8">
        <f>'Western Europe - data'!C15</f>
        <v/>
      </c>
      <c s="78" r="Q8">
        <f>'Western Europe - data'!C203</f>
        <v/>
      </c>
      <c s="78" r="R8">
        <f>'Western Europe - data'!C330</f>
        <v/>
      </c>
      <c s="78" r="S8">
        <f>'Southern Europe - data'!C200</f>
        <v/>
      </c>
      <c s="78" r="T8">
        <f>'Southern Europe - data'!C77</f>
        <v/>
      </c>
      <c s="78" r="U8">
        <f>'Southern Europe - data'!C262</f>
        <v/>
      </c>
      <c s="78" r="V8">
        <f>'Southern Europe - data'!C138</f>
        <v/>
      </c>
      <c s="78" r="W8">
        <f>'Southern Europe - data'!C15</f>
        <v/>
      </c>
      <c s="78" r="X8">
        <f>'MENA - data'!C910</f>
        <v/>
      </c>
      <c s="78" r="Y8">
        <f>'MENA - data'!C712</f>
        <v/>
      </c>
      <c s="78" r="Z8">
        <f>'MENA - data'!C79</f>
        <v/>
      </c>
      <c s="78" r="AA8">
        <f>'MENA - data'!C143</f>
        <v/>
      </c>
      <c s="78" r="AB8">
        <f>'MENA - data'!C209</f>
        <v/>
      </c>
      <c s="78" r="AC8">
        <f>'MENA - data'!C517</f>
        <v/>
      </c>
      <c s="78" r="AD8">
        <f>'MENA - data'!C15</f>
        <v/>
      </c>
      <c s="78" r="AE8">
        <f>'MENA - data'!C844</f>
        <v/>
      </c>
      <c s="78" r="AF8">
        <f>'MENA - data'!C646</f>
        <v/>
      </c>
      <c s="78" r="AG8">
        <f>'MENA - data'!C270</f>
        <v/>
      </c>
      <c s="78" r="AH8">
        <f>'MENA - data'!C392</f>
        <v/>
      </c>
      <c s="78" r="AI8">
        <f>'MENA - data'!C331</f>
        <v/>
      </c>
      <c s="78" r="AJ8">
        <f>'MENA - data'!C580</f>
        <v/>
      </c>
      <c s="78" r="AK8">
        <f>'MENA - data'!C778</f>
        <v/>
      </c>
      <c s="78" r="AL8">
        <f>'MENA - data'!C454</f>
        <v/>
      </c>
      <c s="78" r="AM8">
        <f>'Southeast Asia - data'!C139</f>
        <v/>
      </c>
      <c s="78" r="AN8">
        <f>'Southeast Asia - data'!C15</f>
        <v/>
      </c>
      <c s="78" r="AO8">
        <f>'Southeast Asia - data'!C201</f>
        <v/>
      </c>
      <c s="78" r="AP8">
        <f>'Southeast Asia - data'!C77</f>
        <v/>
      </c>
      <c s="78" r="AQ8">
        <f>'Southeast Asia - data'!C262</f>
        <v/>
      </c>
      <c s="78" r="AR8">
        <f>'Southeast Asia - data'!C324</f>
        <v/>
      </c>
      <c s="78" r="AS8">
        <f>'East Asia - data'!C77</f>
        <v/>
      </c>
      <c s="78" r="AT8">
        <f>'East Asia - data'!C262</f>
        <v/>
      </c>
      <c s="78" r="AU8">
        <f>'East Asia - data'!C138</f>
        <v/>
      </c>
      <c s="78" r="AV8">
        <f>'East Asia - data'!C15</f>
        <v/>
      </c>
      <c s="78" r="AW8">
        <f>'East Asia - data'!C200</f>
        <v/>
      </c>
      <c s="78" r="AX8">
        <f>'Latin America - data'!C464</f>
        <v/>
      </c>
      <c s="78" r="AY8">
        <f>'Latin America - data'!C81</f>
        <v/>
      </c>
      <c s="78" r="AZ8">
        <f>'Latin America - data'!C16</f>
        <v/>
      </c>
      <c s="78" r="BA8">
        <f>'Latin America - data'!C145</f>
        <v/>
      </c>
      <c s="78" r="BB8">
        <f>'Latin America - data'!C209</f>
        <v/>
      </c>
      <c s="78" r="BC8">
        <f>'Latin America - data'!C527</f>
        <v/>
      </c>
      <c s="78" r="BD8">
        <f>'Latin America - data'!C655</f>
        <v/>
      </c>
      <c s="78" r="BE8">
        <f>'Latin America - data'!C401</f>
        <v/>
      </c>
      <c s="78" r="BF8">
        <f>'Latin America - data'!C273</f>
        <v/>
      </c>
      <c s="78" r="BG8">
        <f>'Latin America - data'!C337</f>
        <v/>
      </c>
      <c s="78" r="BH8">
        <f>'South Africa - data '!C15</f>
        <v/>
      </c>
      <c s="78" r="BI8">
        <f>'Russia - data'!C15</f>
        <v/>
      </c>
      <c s="78" r="BJ8">
        <f>'India - data'!C15</f>
        <v/>
      </c>
      <c s="78" r="BK8">
        <f>Germany!C15</f>
        <v/>
      </c>
      <c s="78" r="BL8">
        <f>Australia!C15</f>
        <v/>
      </c>
      <c s="78" r="BM8">
        <f>Canada!C15</f>
        <v/>
      </c>
      <c s="78" r="BN8">
        <f>'Latin America - data'!C591</f>
        <v/>
      </c>
    </row>
    <row r="10" spans="1:66">
      <c s="78" r="C10" t="s">
        <v>16</v>
      </c>
    </row>
    <row r="11" spans="1:66">
      <c s="78" r="C11" t="s">
        <v>73</v>
      </c>
      <c s="78" r="D11" t="s">
        <v>213</v>
      </c>
      <c s="78" r="E11" t="s">
        <v>274</v>
      </c>
      <c s="78" r="F11" t="s">
        <v>80</v>
      </c>
      <c s="78" r="G11" t="s">
        <v>104</v>
      </c>
      <c s="78" r="H11" t="s">
        <v>237</v>
      </c>
      <c s="78" r="I11" t="s">
        <v>306</v>
      </c>
      <c s="78" r="J11" t="s">
        <v>252</v>
      </c>
      <c s="78" r="K11" t="s">
        <v>70</v>
      </c>
      <c s="78" r="L11" t="s">
        <v>122</v>
      </c>
      <c s="78" r="M11" t="s">
        <v>105</v>
      </c>
      <c s="78" r="N11" t="s">
        <v>211</v>
      </c>
      <c s="78" r="O11" t="s">
        <v>47</v>
      </c>
      <c s="78" r="P11" t="s">
        <v>39</v>
      </c>
      <c s="78" r="Q11" t="s">
        <v>148</v>
      </c>
      <c s="78" r="R11" t="s">
        <v>275</v>
      </c>
      <c s="78" r="S11" t="s">
        <v>272</v>
      </c>
      <c s="78" r="T11" t="s">
        <v>150</v>
      </c>
      <c s="78" r="U11" t="s">
        <v>302</v>
      </c>
      <c s="78" r="V11" t="s">
        <v>238</v>
      </c>
      <c s="78" r="W11" t="s">
        <v>115</v>
      </c>
      <c s="78" r="X11" t="s">
        <v>307</v>
      </c>
      <c s="78" r="Y11" t="s">
        <v>267</v>
      </c>
      <c s="78" r="Z11" t="s">
        <v>94</v>
      </c>
      <c s="78" r="AA11" t="s">
        <v>149</v>
      </c>
      <c s="78" r="AB11" t="s">
        <v>147</v>
      </c>
      <c s="78" r="AC11" t="s">
        <v>195</v>
      </c>
      <c s="78" r="AD11" t="s">
        <v>20</v>
      </c>
      <c s="78" r="AE11" t="s">
        <v>301</v>
      </c>
      <c s="78" r="AF11" t="s">
        <v>241</v>
      </c>
      <c s="78" r="AG11" t="s">
        <v>154</v>
      </c>
      <c s="78" r="AH11" t="s">
        <v>167</v>
      </c>
      <c s="78" r="AI11" t="s">
        <v>161</v>
      </c>
      <c s="78" r="AJ11" t="s">
        <v>220</v>
      </c>
      <c s="78" r="AK11" t="s">
        <v>276</v>
      </c>
      <c s="78" r="AL11" t="s">
        <v>168</v>
      </c>
      <c s="78" r="AM11" t="s">
        <v>236</v>
      </c>
      <c s="78" r="AN11" t="s">
        <v>143</v>
      </c>
      <c s="78" r="AO11" t="s">
        <v>269</v>
      </c>
      <c s="78" r="AP11" t="s">
        <v>175</v>
      </c>
      <c s="78" r="AQ11" t="s">
        <v>285</v>
      </c>
      <c s="78" r="AR11" t="s">
        <v>313</v>
      </c>
      <c s="78" r="AS11" t="s">
        <v>120</v>
      </c>
      <c s="78" r="AT11" t="s">
        <v>283</v>
      </c>
      <c s="78" r="AU11" t="s">
        <v>153</v>
      </c>
      <c s="78" r="AV11" t="s">
        <v>65</v>
      </c>
      <c s="78" r="AW11" t="s">
        <v>160</v>
      </c>
      <c s="78" r="AX11" t="s">
        <v>177</v>
      </c>
      <c s="78" r="AY11" t="s">
        <v>50</v>
      </c>
      <c s="78" r="AZ11" t="s">
        <v>37</v>
      </c>
      <c s="78" r="BA11" t="s">
        <v>64</v>
      </c>
      <c s="78" r="BB11" t="s">
        <v>66</v>
      </c>
      <c s="78" r="BC11" t="s">
        <v>235</v>
      </c>
      <c s="78" r="BD11" t="s">
        <v>312</v>
      </c>
      <c s="78" r="BE11" t="s">
        <v>93</v>
      </c>
      <c s="78" r="BF11" t="s">
        <v>68</v>
      </c>
      <c s="78" r="BG11" t="s">
        <v>89</v>
      </c>
      <c s="78" r="BH11" t="s">
        <v>271</v>
      </c>
      <c s="78" r="BI11" t="s">
        <v>253</v>
      </c>
      <c s="78" r="BJ11" t="s">
        <v>136</v>
      </c>
      <c s="78" r="BK11" t="s">
        <v>112</v>
      </c>
      <c s="78" r="BL11" t="s">
        <v>38</v>
      </c>
      <c s="78" r="BM11" t="s">
        <v>63</v>
      </c>
      <c s="78" r="BN11" t="s">
        <v>308</v>
      </c>
    </row>
    <row r="12" spans="1:66">
      <c s="78" r="D12">
        <f>'Nordics - data'!C146</f>
        <v/>
      </c>
      <c s="78" r="E12">
        <f>'Nordics - data'!C208</f>
        <v/>
      </c>
      <c s="78" r="F12">
        <f>'Nordics - data'!C17</f>
        <v/>
      </c>
      <c s="78" r="G12">
        <f>'Nordics - data'!C83</f>
        <v/>
      </c>
      <c s="78" r="H12">
        <f>'Eastern Europe - data'!C142</f>
        <v/>
      </c>
      <c s="78" r="I12">
        <f>'Eastern Europe - data'!C267</f>
        <v/>
      </c>
      <c s="78" r="J12">
        <f>'Eastern Europe - data'!C204</f>
        <v/>
      </c>
      <c s="78" r="K12">
        <f>'Eastern Europe - data'!C16</f>
        <v/>
      </c>
      <c s="78" r="L12">
        <f>'Eastern Europe - data'!C79</f>
        <v/>
      </c>
      <c s="78" r="M12">
        <f>'Western Europe - data'!C141</f>
        <v/>
      </c>
      <c s="78" r="N12">
        <f>'Western Europe - data'!C267</f>
        <v/>
      </c>
      <c s="78" r="O12">
        <f>'Western Europe - data'!C79</f>
        <v/>
      </c>
      <c s="78" r="P12">
        <f>'Western Europe - data'!C16</f>
        <v/>
      </c>
      <c s="78" r="Q12">
        <f>'Western Europe - data'!C204</f>
        <v/>
      </c>
      <c s="78" r="R12">
        <f>'Western Europe - data'!C331</f>
        <v/>
      </c>
      <c s="78" r="S12">
        <f>'Southern Europe - data'!C201</f>
        <v/>
      </c>
      <c s="78" r="T12">
        <f>'Southern Europe - data'!C78</f>
        <v/>
      </c>
      <c s="78" r="U12">
        <f>'Southern Europe - data'!C263</f>
        <v/>
      </c>
      <c s="78" r="V12">
        <f>'Southern Europe - data'!C139</f>
        <v/>
      </c>
      <c s="78" r="W12">
        <f>'Southern Europe - data'!C16</f>
        <v/>
      </c>
      <c s="78" r="X12">
        <f>'MENA - data'!C911</f>
        <v/>
      </c>
      <c s="78" r="Y12">
        <f>'MENA - data'!C713</f>
        <v/>
      </c>
      <c s="78" r="Z12">
        <f>'MENA - data'!C80</f>
        <v/>
      </c>
      <c s="78" r="AA12">
        <f>'MENA - data'!C144</f>
        <v/>
      </c>
      <c s="78" r="AB12">
        <f>'MENA - data'!C210</f>
        <v/>
      </c>
      <c s="78" r="AC12">
        <f>'MENA - data'!C518</f>
        <v/>
      </c>
      <c s="78" r="AD12">
        <f>'MENA - data'!C16</f>
        <v/>
      </c>
      <c s="78" r="AE12">
        <f>'MENA - data'!C845</f>
        <v/>
      </c>
      <c s="78" r="AF12">
        <f>'MENA - data'!C647</f>
        <v/>
      </c>
      <c s="78" r="AG12">
        <f>'MENA - data'!C271</f>
        <v/>
      </c>
      <c s="78" r="AH12">
        <f>'MENA - data'!C393</f>
        <v/>
      </c>
      <c s="78" r="AI12">
        <f>'MENA - data'!C332</f>
        <v/>
      </c>
      <c s="78" r="AJ12">
        <f>'MENA - data'!C581</f>
        <v/>
      </c>
      <c s="78" r="AK12">
        <f>'MENA - data'!C779</f>
        <v/>
      </c>
      <c s="78" r="AL12">
        <f>'MENA - data'!C455</f>
        <v/>
      </c>
      <c s="78" r="AM12">
        <f>'Southeast Asia - data'!C140</f>
        <v/>
      </c>
      <c s="78" r="AN12">
        <f>'Southeast Asia - data'!C16</f>
        <v/>
      </c>
      <c s="78" r="AO12">
        <f>'Southeast Asia - data'!C202</f>
        <v/>
      </c>
      <c s="78" r="AP12">
        <f>'Southeast Asia - data'!C78</f>
        <v/>
      </c>
      <c s="78" r="AQ12">
        <f>'Southeast Asia - data'!C263</f>
        <v/>
      </c>
      <c s="78" r="AR12">
        <f>'Southeast Asia - data'!C325</f>
        <v/>
      </c>
      <c s="78" r="AS12">
        <f>'East Asia - data'!C78</f>
        <v/>
      </c>
      <c s="78" r="AT12">
        <f>'East Asia - data'!C263</f>
        <v/>
      </c>
      <c s="78" r="AU12">
        <f>'East Asia - data'!C139</f>
        <v/>
      </c>
      <c s="78" r="AV12">
        <f>'East Asia - data'!C16</f>
        <v/>
      </c>
      <c s="78" r="AW12">
        <f>'East Asia - data'!C201</f>
        <v/>
      </c>
      <c s="78" r="AX12">
        <f>'Latin America - data'!C465</f>
        <v/>
      </c>
      <c s="78" r="AY12">
        <f>'Latin America - data'!C82</f>
        <v/>
      </c>
      <c s="78" r="AZ12">
        <f>'Latin America - data'!C17</f>
        <v/>
      </c>
      <c s="78" r="BA12">
        <f>'Latin America - data'!C146</f>
        <v/>
      </c>
      <c s="78" r="BB12">
        <f>'Latin America - data'!C210</f>
        <v/>
      </c>
      <c s="78" r="BC12">
        <f>'Latin America - data'!C528</f>
        <v/>
      </c>
      <c s="78" r="BD12">
        <f>'Latin America - data'!C656</f>
        <v/>
      </c>
      <c s="78" r="BE12">
        <f>'Latin America - data'!C402</f>
        <v/>
      </c>
      <c s="78" r="BF12">
        <f>'Latin America - data'!C274</f>
        <v/>
      </c>
      <c s="78" r="BG12">
        <f>'Latin America - data'!C338</f>
        <v/>
      </c>
      <c s="78" r="BH12">
        <f>'South Africa - data '!C16</f>
        <v/>
      </c>
      <c s="78" r="BI12">
        <f>'Russia - data'!C16</f>
        <v/>
      </c>
      <c s="78" r="BJ12">
        <f>'India - data'!C16</f>
        <v/>
      </c>
      <c s="78" r="BK12">
        <f>Germany!C16</f>
        <v/>
      </c>
      <c s="78" r="BL12">
        <f>Australia!C16</f>
        <v/>
      </c>
      <c s="78" r="BM12">
        <f>Canada!C16</f>
        <v/>
      </c>
      <c s="78" r="BN12">
        <f>'Latin America - data'!C592</f>
        <v/>
      </c>
    </row>
    <row r="14" spans="1:66">
      <c s="78" r="C14" t="s">
        <v>15</v>
      </c>
    </row>
    <row r="15" spans="1:66">
      <c s="78" r="C15" t="s">
        <v>171</v>
      </c>
      <c s="78" r="D15" t="s">
        <v>213</v>
      </c>
      <c s="78" r="E15" t="s">
        <v>274</v>
      </c>
      <c s="78" r="F15" t="s">
        <v>80</v>
      </c>
      <c s="78" r="G15" t="s">
        <v>104</v>
      </c>
      <c s="78" r="H15" t="s">
        <v>237</v>
      </c>
      <c s="78" r="I15" t="s">
        <v>306</v>
      </c>
      <c s="78" r="J15" t="s">
        <v>252</v>
      </c>
      <c s="78" r="K15" t="s">
        <v>70</v>
      </c>
      <c s="78" r="L15" t="s">
        <v>122</v>
      </c>
      <c s="78" r="M15" t="s">
        <v>105</v>
      </c>
      <c s="78" r="N15" t="s">
        <v>211</v>
      </c>
      <c s="78" r="O15" t="s">
        <v>47</v>
      </c>
      <c s="78" r="P15" t="s">
        <v>39</v>
      </c>
      <c s="78" r="Q15" t="s">
        <v>148</v>
      </c>
      <c s="78" r="R15" t="s">
        <v>275</v>
      </c>
      <c s="78" r="S15" t="s">
        <v>272</v>
      </c>
      <c s="78" r="T15" t="s">
        <v>150</v>
      </c>
      <c s="78" r="U15" t="s">
        <v>302</v>
      </c>
      <c s="78" r="V15" t="s">
        <v>238</v>
      </c>
      <c s="78" r="W15" t="s">
        <v>115</v>
      </c>
      <c s="78" r="X15" t="s">
        <v>307</v>
      </c>
      <c s="78" r="Y15" t="s">
        <v>267</v>
      </c>
      <c s="78" r="Z15" t="s">
        <v>94</v>
      </c>
      <c s="78" r="AA15" t="s">
        <v>149</v>
      </c>
      <c s="78" r="AB15" t="s">
        <v>147</v>
      </c>
      <c s="78" r="AC15" t="s">
        <v>195</v>
      </c>
      <c s="78" r="AD15" t="s">
        <v>20</v>
      </c>
      <c s="78" r="AE15" t="s">
        <v>301</v>
      </c>
      <c s="78" r="AF15" t="s">
        <v>241</v>
      </c>
      <c s="78" r="AG15" t="s">
        <v>154</v>
      </c>
      <c s="78" r="AH15" t="s">
        <v>167</v>
      </c>
      <c s="78" r="AI15" t="s">
        <v>161</v>
      </c>
      <c s="78" r="AJ15" t="s">
        <v>220</v>
      </c>
      <c s="78" r="AK15" t="s">
        <v>276</v>
      </c>
      <c s="78" r="AL15" t="s">
        <v>168</v>
      </c>
      <c s="78" r="AM15" t="s">
        <v>236</v>
      </c>
      <c s="78" r="AN15" t="s">
        <v>143</v>
      </c>
      <c s="78" r="AO15" t="s">
        <v>269</v>
      </c>
      <c s="78" r="AP15" t="s">
        <v>175</v>
      </c>
      <c s="78" r="AQ15" t="s">
        <v>285</v>
      </c>
      <c s="78" r="AR15" t="s">
        <v>313</v>
      </c>
      <c s="78" r="AS15" t="s">
        <v>120</v>
      </c>
      <c s="78" r="AT15" t="s">
        <v>283</v>
      </c>
      <c s="78" r="AU15" t="s">
        <v>153</v>
      </c>
      <c s="78" r="AV15" t="s">
        <v>65</v>
      </c>
      <c s="78" r="AW15" t="s">
        <v>160</v>
      </c>
      <c s="78" r="AX15" t="s">
        <v>177</v>
      </c>
      <c s="78" r="AY15" t="s">
        <v>50</v>
      </c>
      <c s="78" r="AZ15" t="s">
        <v>37</v>
      </c>
      <c s="78" r="BA15" t="s">
        <v>64</v>
      </c>
      <c s="78" r="BB15" t="s">
        <v>66</v>
      </c>
      <c s="78" r="BC15" t="s">
        <v>235</v>
      </c>
      <c s="78" r="BD15" t="s">
        <v>312</v>
      </c>
      <c s="78" r="BE15" t="s">
        <v>93</v>
      </c>
      <c s="78" r="BF15" t="s">
        <v>68</v>
      </c>
      <c s="78" r="BG15" t="s">
        <v>89</v>
      </c>
      <c s="78" r="BH15" t="s">
        <v>271</v>
      </c>
      <c s="78" r="BI15" t="s">
        <v>253</v>
      </c>
      <c s="78" r="BJ15" t="s">
        <v>136</v>
      </c>
      <c s="78" r="BK15" t="s">
        <v>112</v>
      </c>
      <c s="78" r="BL15" t="s">
        <v>38</v>
      </c>
      <c s="78" r="BM15" t="s">
        <v>63</v>
      </c>
      <c s="78" r="BN15" t="s">
        <v>308</v>
      </c>
    </row>
    <row r="16" spans="1:66">
      <c s="78" r="D16">
        <f>'Nordics - data'!C171</f>
        <v/>
      </c>
      <c s="78" r="E16">
        <f>'Nordics - data'!C234</f>
        <v/>
      </c>
      <c s="78" r="F16">
        <f>'Nordics - data'!C43</f>
        <v/>
      </c>
      <c s="78" r="G16">
        <f>'Nordics - data'!C109</f>
        <v/>
      </c>
      <c s="78" r="H16">
        <f>'Eastern Europe - data'!C168</f>
        <v/>
      </c>
      <c s="78" r="I16">
        <f>'Eastern Europe - data'!C293</f>
        <v/>
      </c>
      <c s="78" r="J16">
        <f>'Eastern Europe - data'!C230</f>
        <v/>
      </c>
      <c s="78" r="K16">
        <f>'Eastern Europe - data'!C42</f>
        <v/>
      </c>
      <c s="78" r="L16">
        <f>'Eastern Europe - data'!C105</f>
        <v/>
      </c>
      <c s="78" r="M16">
        <f>'Western Europe - data'!C167</f>
        <v/>
      </c>
      <c s="78" r="N16">
        <f>'Western Europe - data'!C293</f>
        <v/>
      </c>
      <c s="78" r="O16">
        <f>'Western Europe - data'!C105</f>
        <v/>
      </c>
      <c s="78" r="P16">
        <f>'Western Europe - data'!C42</f>
        <v/>
      </c>
      <c s="78" r="Q16">
        <f>'Western Europe - data'!C230</f>
        <v/>
      </c>
      <c s="78" r="R16">
        <f>'Western Europe - data'!C357</f>
        <v/>
      </c>
      <c s="78" r="S16">
        <f>'Southern Europe - data'!C226</f>
        <v/>
      </c>
      <c s="78" r="T16">
        <f>'Southern Europe - data'!C103</f>
        <v/>
      </c>
      <c s="78" r="U16">
        <f>'Southern Europe - data'!C288</f>
        <v/>
      </c>
      <c s="78" r="V16">
        <f>'Southern Europe - data'!C164</f>
        <v/>
      </c>
      <c s="78" r="W16">
        <f>'Southern Europe - data'!C41</f>
        <v/>
      </c>
      <c s="78" r="X16">
        <f>'MENA - data'!C937</f>
        <v/>
      </c>
      <c s="78" r="Y16">
        <f>'MENA - data'!C739</f>
        <v/>
      </c>
      <c s="78" r="Z16">
        <f>'MENA - data'!C106</f>
        <v/>
      </c>
      <c s="78" r="AA16">
        <f>'MENA - data'!C170</f>
        <v/>
      </c>
      <c s="78" r="AB16">
        <f>'MENA - data'!C236</f>
        <v/>
      </c>
      <c s="78" r="AC16">
        <f>'MENA - data'!C544</f>
        <v/>
      </c>
      <c s="78" r="AD16">
        <f>'MENA - data'!C41</f>
        <v/>
      </c>
      <c s="78" r="AE16">
        <f>'MENA - data'!C871</f>
        <v/>
      </c>
      <c s="78" r="AF16">
        <f>'MENA - data'!C673</f>
        <v/>
      </c>
      <c s="78" r="AG16">
        <f>'MENA - data'!C297</f>
        <v/>
      </c>
      <c s="78" r="AH16">
        <f>'MENA - data'!C419</f>
        <v/>
      </c>
      <c s="78" r="AI16">
        <f>'MENA - data'!C358</f>
        <v/>
      </c>
      <c s="78" r="AJ16">
        <f>'MENA - data'!C607</f>
        <v/>
      </c>
      <c s="78" r="AK16">
        <f>'MENA - data'!C805</f>
        <v/>
      </c>
      <c s="78" r="AL16">
        <f>'MENA - data'!C481</f>
        <v/>
      </c>
      <c s="78" r="AM16">
        <f>'Southeast Asia - data'!C165</f>
        <v/>
      </c>
      <c s="78" r="AN16">
        <f>'Southeast Asia - data'!C41</f>
        <v/>
      </c>
      <c s="78" r="AO16">
        <f>'Southeast Asia - data'!C227</f>
        <v/>
      </c>
      <c s="78" r="AP16">
        <f>'Southeast Asia - data'!C103</f>
        <v/>
      </c>
      <c s="78" r="AQ16">
        <f>'Southeast Asia - data'!C288</f>
        <v/>
      </c>
      <c s="78" r="AR16">
        <f>'Southeast Asia - data'!C350</f>
        <v/>
      </c>
      <c s="78" r="AS16">
        <f>'East Asia - data'!C103</f>
        <v/>
      </c>
      <c s="78" r="AT16">
        <f>'East Asia - data'!C288</f>
        <v/>
      </c>
      <c s="78" r="AU16">
        <f>'East Asia - data'!C164</f>
        <v/>
      </c>
      <c s="78" r="AV16">
        <f>'East Asia - data'!C41</f>
        <v/>
      </c>
      <c s="78" r="AW16">
        <f>'East Asia - data'!C226</f>
        <v/>
      </c>
      <c s="78" r="AX16">
        <f>'Latin America - data'!C490</f>
        <v/>
      </c>
      <c s="78" r="AY16">
        <f>'Latin America - data'!C108</f>
        <v/>
      </c>
      <c s="78" r="AZ16">
        <f>'Latin America - data'!C43</f>
        <v/>
      </c>
      <c s="78" r="BA16">
        <f>'Latin America - data'!C172</f>
        <v/>
      </c>
      <c s="78" r="BB16">
        <f>'Latin America - data'!C236</f>
        <v/>
      </c>
      <c s="78" r="BC16">
        <f>'Latin America - data'!C554</f>
        <v/>
      </c>
      <c s="78" r="BD16">
        <f>'Latin America - data'!C682</f>
        <v/>
      </c>
      <c s="78" r="BE16">
        <f>'Latin America - data'!C428</f>
        <v/>
      </c>
      <c s="78" r="BF16">
        <f>'Latin America - data'!C300</f>
        <v/>
      </c>
      <c s="78" r="BG16">
        <f>'Latin America - data'!C364</f>
        <v/>
      </c>
      <c s="78" r="BH16">
        <f>'South Africa - data '!C41</f>
        <v/>
      </c>
      <c s="78" r="BI16">
        <f>'Russia - data'!C41</f>
        <v/>
      </c>
      <c s="78" r="BJ16">
        <f>'India - data'!C41</f>
        <v/>
      </c>
      <c s="78" r="BK16">
        <f>Germany!C41</f>
        <v/>
      </c>
      <c s="78" r="BL16">
        <f>Australia!C41</f>
        <v/>
      </c>
      <c s="78" r="BM16">
        <f>Canada!C41</f>
        <v/>
      </c>
      <c s="78" r="BN16">
        <f>'Latin America - data'!C618</f>
        <v/>
      </c>
    </row>
    <row r="18" spans="1:66">
      <c s="78" r="C18" t="s">
        <v>16</v>
      </c>
    </row>
    <row r="19" spans="1:66">
      <c s="78" r="C19" t="s">
        <v>171</v>
      </c>
      <c s="78" r="D19" t="s">
        <v>213</v>
      </c>
      <c s="78" r="E19" t="s">
        <v>274</v>
      </c>
      <c s="78" r="F19" t="s">
        <v>80</v>
      </c>
      <c s="78" r="G19" t="s">
        <v>104</v>
      </c>
      <c s="78" r="H19" t="s">
        <v>237</v>
      </c>
      <c s="78" r="I19" t="s">
        <v>306</v>
      </c>
      <c s="78" r="J19" t="s">
        <v>252</v>
      </c>
      <c s="78" r="K19" t="s">
        <v>70</v>
      </c>
      <c s="78" r="L19" t="s">
        <v>122</v>
      </c>
      <c s="78" r="M19" t="s">
        <v>105</v>
      </c>
      <c s="78" r="N19" t="s">
        <v>211</v>
      </c>
      <c s="78" r="O19" t="s">
        <v>47</v>
      </c>
      <c s="78" r="P19" t="s">
        <v>39</v>
      </c>
      <c s="78" r="Q19" t="s">
        <v>148</v>
      </c>
      <c s="78" r="R19" t="s">
        <v>275</v>
      </c>
      <c s="78" r="S19" t="s">
        <v>272</v>
      </c>
      <c s="78" r="T19" t="s">
        <v>150</v>
      </c>
      <c s="78" r="U19" t="s">
        <v>302</v>
      </c>
      <c s="78" r="V19" t="s">
        <v>238</v>
      </c>
      <c s="78" r="W19" t="s">
        <v>115</v>
      </c>
      <c s="78" r="X19" t="s">
        <v>307</v>
      </c>
      <c s="78" r="Y19" t="s">
        <v>267</v>
      </c>
      <c s="78" r="Z19" t="s">
        <v>94</v>
      </c>
      <c s="78" r="AA19" t="s">
        <v>149</v>
      </c>
      <c s="78" r="AB19" t="s">
        <v>147</v>
      </c>
      <c s="78" r="AC19" t="s">
        <v>195</v>
      </c>
      <c s="78" r="AD19" t="s">
        <v>20</v>
      </c>
      <c s="78" r="AE19" t="s">
        <v>301</v>
      </c>
      <c s="78" r="AF19" t="s">
        <v>241</v>
      </c>
      <c s="78" r="AG19" t="s">
        <v>154</v>
      </c>
      <c s="78" r="AH19" t="s">
        <v>167</v>
      </c>
      <c s="78" r="AI19" t="s">
        <v>161</v>
      </c>
      <c s="78" r="AJ19" t="s">
        <v>220</v>
      </c>
      <c s="78" r="AK19" t="s">
        <v>276</v>
      </c>
      <c s="78" r="AL19" t="s">
        <v>168</v>
      </c>
      <c s="78" r="AM19" t="s">
        <v>236</v>
      </c>
      <c s="78" r="AN19" t="s">
        <v>143</v>
      </c>
      <c s="78" r="AO19" t="s">
        <v>269</v>
      </c>
      <c s="78" r="AP19" t="s">
        <v>175</v>
      </c>
      <c s="78" r="AQ19" t="s">
        <v>285</v>
      </c>
      <c s="78" r="AR19" t="s">
        <v>313</v>
      </c>
      <c s="78" r="AS19" t="s">
        <v>120</v>
      </c>
      <c s="78" r="AT19" t="s">
        <v>283</v>
      </c>
      <c s="78" r="AU19" t="s">
        <v>153</v>
      </c>
      <c s="78" r="AV19" t="s">
        <v>65</v>
      </c>
      <c s="78" r="AW19" t="s">
        <v>160</v>
      </c>
      <c s="78" r="AX19" t="s">
        <v>177</v>
      </c>
      <c s="78" r="AY19" t="s">
        <v>50</v>
      </c>
      <c s="78" r="AZ19" t="s">
        <v>37</v>
      </c>
      <c s="78" r="BA19" t="s">
        <v>64</v>
      </c>
      <c s="78" r="BB19" t="s">
        <v>66</v>
      </c>
      <c s="78" r="BC19" t="s">
        <v>235</v>
      </c>
      <c s="78" r="BD19" t="s">
        <v>312</v>
      </c>
      <c s="78" r="BE19" t="s">
        <v>93</v>
      </c>
      <c s="78" r="BF19" t="s">
        <v>68</v>
      </c>
      <c s="78" r="BG19" t="s">
        <v>89</v>
      </c>
      <c s="78" r="BH19" t="s">
        <v>271</v>
      </c>
      <c s="78" r="BI19" t="s">
        <v>253</v>
      </c>
      <c s="78" r="BJ19" t="s">
        <v>136</v>
      </c>
      <c s="78" r="BK19" t="s">
        <v>112</v>
      </c>
      <c s="78" r="BL19" t="s">
        <v>38</v>
      </c>
      <c s="78" r="BM19" t="s">
        <v>63</v>
      </c>
      <c s="78" r="BN19" t="s">
        <v>308</v>
      </c>
    </row>
    <row r="20" spans="1:66">
      <c s="78" r="D20">
        <f>'Nordics - data'!C172</f>
        <v/>
      </c>
      <c s="78" r="E20">
        <f>'Nordics - data'!C235</f>
        <v/>
      </c>
      <c s="78" r="F20">
        <f>'Nordics - data'!C44</f>
        <v/>
      </c>
      <c s="78" r="G20">
        <f>'Nordics - data'!C110</f>
        <v/>
      </c>
      <c s="78" r="H20">
        <f>'Eastern Europe - data'!C169</f>
        <v/>
      </c>
      <c s="78" r="I20">
        <f>'Eastern Europe - data'!C294</f>
        <v/>
      </c>
      <c s="78" r="J20">
        <f>'Eastern Europe - data'!C231</f>
        <v/>
      </c>
      <c s="78" r="K20">
        <f>'Eastern Europe - data'!C43</f>
        <v/>
      </c>
      <c s="78" r="L20">
        <f>'Eastern Europe - data'!C106</f>
        <v/>
      </c>
      <c s="78" r="M20">
        <f>'Western Europe - data'!C168</f>
        <v/>
      </c>
      <c s="78" r="N20">
        <f>'Western Europe - data'!C294</f>
        <v/>
      </c>
      <c s="78" r="O20">
        <f>'Western Europe - data'!C106</f>
        <v/>
      </c>
      <c s="78" r="P20">
        <f>'Western Europe - data'!C43</f>
        <v/>
      </c>
      <c s="78" r="Q20">
        <f>'Western Europe - data'!C231</f>
        <v/>
      </c>
      <c s="78" r="R20">
        <f>'Western Europe - data'!C358</f>
        <v/>
      </c>
      <c s="78" r="S20">
        <f>'Southern Europe - data'!C227</f>
        <v/>
      </c>
      <c s="78" r="T20">
        <f>'Southern Europe - data'!C104</f>
        <v/>
      </c>
      <c s="78" r="U20">
        <f>'Southern Europe - data'!C289</f>
        <v/>
      </c>
      <c s="78" r="V20">
        <f>'Southern Europe - data'!C165</f>
        <v/>
      </c>
      <c s="78" r="W20">
        <f>'Southern Europe - data'!C42</f>
        <v/>
      </c>
      <c s="78" r="X20">
        <f>'MENA - data'!C938</f>
        <v/>
      </c>
      <c s="78" r="Y20">
        <f>'MENA - data'!C740</f>
        <v/>
      </c>
      <c s="78" r="Z20">
        <f>'MENA - data'!C107</f>
        <v/>
      </c>
      <c s="78" r="AA20">
        <f>'MENA - data'!C171</f>
        <v/>
      </c>
      <c s="78" r="AB20">
        <f>'MENA - data'!C237</f>
        <v/>
      </c>
      <c s="78" r="AC20">
        <f>'MENA - data'!C545</f>
        <v/>
      </c>
      <c s="78" r="AD20">
        <f>'MENA - data'!C42</f>
        <v/>
      </c>
      <c s="78" r="AE20">
        <f>'MENA - data'!C872</f>
        <v/>
      </c>
      <c s="78" r="AF20">
        <f>'MENA - data'!C674</f>
        <v/>
      </c>
      <c s="78" r="AG20">
        <f>'MENA - data'!C298</f>
        <v/>
      </c>
      <c s="78" r="AH20">
        <f>'MENA - data'!C420</f>
        <v/>
      </c>
      <c s="78" r="AI20">
        <f>'MENA - data'!C359</f>
        <v/>
      </c>
      <c s="78" r="AJ20">
        <f>'MENA - data'!C608</f>
        <v/>
      </c>
      <c s="78" r="AK20">
        <f>'MENA - data'!C806</f>
        <v/>
      </c>
      <c s="78" r="AL20">
        <f>'MENA - data'!C482</f>
        <v/>
      </c>
      <c s="78" r="AM20">
        <f>'Southeast Asia - data'!C166</f>
        <v/>
      </c>
      <c s="78" r="AN20">
        <f>'Southeast Asia - data'!C42</f>
        <v/>
      </c>
      <c s="78" r="AO20">
        <f>'Southeast Asia - data'!C228</f>
        <v/>
      </c>
      <c s="78" r="AP20">
        <f>'Southeast Asia - data'!C104</f>
        <v/>
      </c>
      <c s="78" r="AQ20">
        <f>'Southeast Asia - data'!C289</f>
        <v/>
      </c>
      <c s="78" r="AR20">
        <f>'Southeast Asia - data'!C351</f>
        <v/>
      </c>
      <c s="78" r="AS20">
        <f>'East Asia - data'!C104</f>
        <v/>
      </c>
      <c s="78" r="AT20">
        <f>'East Asia - data'!C289</f>
        <v/>
      </c>
      <c s="78" r="AU20">
        <f>'East Asia - data'!C165</f>
        <v/>
      </c>
      <c s="78" r="AV20">
        <f>'East Asia - data'!C42</f>
        <v/>
      </c>
      <c s="78" r="AW20">
        <f>'East Asia - data'!C227</f>
        <v/>
      </c>
      <c s="78" r="AX20">
        <f>'Latin America - data'!C491</f>
        <v/>
      </c>
      <c s="78" r="AY20">
        <f>'Latin America - data'!C109</f>
        <v/>
      </c>
      <c s="78" r="AZ20">
        <f>'Latin America - data'!C44</f>
        <v/>
      </c>
      <c s="78" r="BA20">
        <f>'Latin America - data'!C173</f>
        <v/>
      </c>
      <c s="78" r="BB20">
        <f>'Latin America - data'!C237</f>
        <v/>
      </c>
      <c s="78" r="BC20">
        <f>'Latin America - data'!C555</f>
        <v/>
      </c>
      <c s="78" r="BD20">
        <f>'Latin America - data'!C683</f>
        <v/>
      </c>
      <c s="78" r="BE20">
        <f>'Latin America - data'!C429</f>
        <v/>
      </c>
      <c s="78" r="BF20">
        <f>'Latin America - data'!C301</f>
        <v/>
      </c>
      <c s="78" r="BG20">
        <f>'Latin America - data'!C365</f>
        <v/>
      </c>
      <c s="78" r="BH20">
        <f>'South Africa - data '!C42</f>
        <v/>
      </c>
      <c s="78" r="BI20">
        <f>'Russia - data'!C42</f>
        <v/>
      </c>
      <c s="78" r="BJ20">
        <f>'India - data'!C42</f>
        <v/>
      </c>
      <c s="78" r="BK20">
        <f>Germany!C42</f>
        <v/>
      </c>
      <c s="78" r="BL20">
        <f>Australia!C42</f>
        <v/>
      </c>
      <c s="78" r="BM20">
        <f>Canada!C42</f>
        <v/>
      </c>
      <c s="78" r="BN20">
        <f>'Latin America - data'!C619</f>
        <v/>
      </c>
    </row>
    <row r="23" spans="1:66">
      <c s="78" r="C23" t="s">
        <v>92</v>
      </c>
    </row>
    <row r="24" spans="1:66">
      <c s="78" r="C24" t="s">
        <v>73</v>
      </c>
      <c s="78" r="D24" t="s">
        <v>213</v>
      </c>
      <c s="78" r="E24" t="s">
        <v>274</v>
      </c>
      <c s="78" r="F24" t="s">
        <v>80</v>
      </c>
      <c s="78" r="G24" t="s">
        <v>104</v>
      </c>
      <c s="78" r="H24" t="s">
        <v>237</v>
      </c>
      <c s="78" r="I24" t="s">
        <v>306</v>
      </c>
      <c s="78" r="J24" t="s">
        <v>252</v>
      </c>
      <c s="78" r="K24" t="s">
        <v>70</v>
      </c>
      <c s="78" r="L24" t="s">
        <v>122</v>
      </c>
      <c s="78" r="M24" t="s">
        <v>105</v>
      </c>
      <c s="78" r="N24" t="s">
        <v>211</v>
      </c>
      <c s="78" r="O24" t="s">
        <v>47</v>
      </c>
      <c s="78" r="P24" t="s">
        <v>39</v>
      </c>
      <c s="78" r="Q24" t="s">
        <v>148</v>
      </c>
      <c s="78" r="R24" t="s">
        <v>275</v>
      </c>
      <c s="78" r="S24" t="s">
        <v>272</v>
      </c>
      <c s="78" r="T24" t="s">
        <v>150</v>
      </c>
      <c s="78" r="U24" t="s">
        <v>302</v>
      </c>
      <c s="78" r="V24" t="s">
        <v>238</v>
      </c>
      <c s="78" r="W24" t="s">
        <v>115</v>
      </c>
      <c s="78" r="X24" t="s">
        <v>307</v>
      </c>
      <c s="78" r="Y24" t="s">
        <v>267</v>
      </c>
      <c s="78" r="Z24" t="s">
        <v>94</v>
      </c>
      <c s="78" r="AA24" t="s">
        <v>149</v>
      </c>
      <c s="78" r="AB24" t="s">
        <v>147</v>
      </c>
      <c s="78" r="AC24" t="s">
        <v>195</v>
      </c>
      <c s="78" r="AD24" t="s">
        <v>20</v>
      </c>
      <c s="78" r="AE24" t="s">
        <v>301</v>
      </c>
      <c s="78" r="AF24" t="s">
        <v>241</v>
      </c>
      <c s="78" r="AG24" t="s">
        <v>154</v>
      </c>
      <c s="78" r="AH24" t="s">
        <v>167</v>
      </c>
      <c s="78" r="AI24" t="s">
        <v>161</v>
      </c>
      <c s="78" r="AJ24" t="s">
        <v>220</v>
      </c>
      <c s="78" r="AK24" t="s">
        <v>276</v>
      </c>
      <c s="78" r="AL24" t="s">
        <v>168</v>
      </c>
      <c s="78" r="AM24" t="s">
        <v>236</v>
      </c>
      <c s="78" r="AN24" t="s">
        <v>143</v>
      </c>
      <c s="78" r="AO24" t="s">
        <v>269</v>
      </c>
      <c s="78" r="AP24" t="s">
        <v>175</v>
      </c>
      <c s="78" r="AQ24" t="s">
        <v>285</v>
      </c>
      <c s="78" r="AR24" t="s">
        <v>313</v>
      </c>
      <c s="78" r="AS24" t="s">
        <v>120</v>
      </c>
      <c s="78" r="AT24" t="s">
        <v>283</v>
      </c>
      <c s="78" r="AU24" t="s">
        <v>153</v>
      </c>
      <c s="78" r="AV24" t="s">
        <v>65</v>
      </c>
      <c s="78" r="AW24" t="s">
        <v>160</v>
      </c>
      <c s="78" r="AX24" t="s">
        <v>177</v>
      </c>
      <c s="78" r="AY24" t="s">
        <v>50</v>
      </c>
      <c s="78" r="AZ24" t="s">
        <v>37</v>
      </c>
      <c s="78" r="BA24" t="s">
        <v>64</v>
      </c>
      <c s="78" r="BB24" t="s">
        <v>66</v>
      </c>
      <c s="78" r="BC24" t="s">
        <v>235</v>
      </c>
      <c s="78" r="BD24" t="s">
        <v>312</v>
      </c>
      <c s="78" r="BE24" t="s">
        <v>93</v>
      </c>
      <c s="78" r="BF24" t="s">
        <v>68</v>
      </c>
      <c s="78" r="BG24" t="s">
        <v>89</v>
      </c>
      <c s="78" r="BH24" t="s">
        <v>271</v>
      </c>
      <c s="78" r="BI24" t="s">
        <v>253</v>
      </c>
      <c s="78" r="BJ24" t="s">
        <v>136</v>
      </c>
      <c s="78" r="BK24" t="s">
        <v>112</v>
      </c>
      <c s="78" r="BL24" t="s">
        <v>38</v>
      </c>
      <c s="78" r="BM24" t="s">
        <v>63</v>
      </c>
      <c s="78" r="BN24" t="s">
        <v>308</v>
      </c>
    </row>
    <row r="25" spans="1:66">
      <c s="78" r="C25" t="s">
        <v>181</v>
      </c>
      <c s="80" r="X25" t="s"/>
      <c s="80" r="Y25" t="s"/>
      <c s="80" r="Z25" t="s"/>
      <c s="80" r="AA25" t="s"/>
      <c s="80" r="AB25" t="s"/>
      <c s="80" r="AC25" t="s"/>
      <c s="80" r="AD25" t="s"/>
      <c s="80" r="AE25" t="s"/>
      <c s="80" r="AF25" t="s"/>
      <c s="80" r="AG25" t="s"/>
      <c s="80" r="AH25" t="s"/>
    </row>
    <row r="26" spans="1:66">
      <c s="78" r="C26" t="n">
        <v>0</v>
      </c>
      <c s="79" r="D26">
        <f>'Nordics - data'!B154</f>
        <v/>
      </c>
      <c s="80" r="E26">
        <f>'Nordics - data'!B216</f>
        <v/>
      </c>
      <c s="79" r="F26">
        <f>'Nordics - data'!B25</f>
        <v/>
      </c>
      <c s="80" r="G26">
        <f>'Nordics - data'!B92</f>
        <v/>
      </c>
      <c s="79" r="H26">
        <f>'Eastern Europe - data'!B150</f>
        <v/>
      </c>
      <c s="79" r="I26">
        <f>'Eastern Europe - data'!B275</f>
        <v/>
      </c>
      <c s="79" r="J26">
        <f>'Eastern Europe - data'!B212</f>
        <v/>
      </c>
      <c s="79" r="K26">
        <f>'Eastern Europe - data'!B24</f>
        <v/>
      </c>
      <c s="79" r="L26">
        <f>'Eastern Europe - data'!B87</f>
        <v/>
      </c>
      <c s="79" r="M26">
        <f>'Western Europe - data'!B149</f>
        <v/>
      </c>
      <c s="79" r="N26">
        <f>'Western Europe - data'!B275</f>
        <v/>
      </c>
      <c s="79" r="O26">
        <f>'Western Europe - data'!B87</f>
        <v/>
      </c>
      <c s="79" r="P26">
        <f>'Western Europe - data'!B24</f>
        <v/>
      </c>
      <c s="79" r="Q26">
        <f>'Western Europe - data'!B212</f>
        <v/>
      </c>
      <c s="79" r="R26">
        <f>'Western Europe - data'!B339</f>
        <v/>
      </c>
      <c s="79" r="S26">
        <f>'Southern Europe - data'!B209</f>
        <v/>
      </c>
      <c s="79" r="T26">
        <f>'Southern Europe - data'!B86</f>
        <v/>
      </c>
      <c s="79" r="U26">
        <f>'Southern Europe - data'!B271</f>
        <v/>
      </c>
      <c s="79" r="V26">
        <f>'Southern Europe - data'!B147</f>
        <v/>
      </c>
      <c s="79" r="W26">
        <f>'Southern Europe - data'!B24</f>
        <v/>
      </c>
      <c s="80" r="X26">
        <f>'MENA - data'!B920</f>
        <v/>
      </c>
      <c s="80" r="Y26">
        <f>'MENA - data'!B722</f>
        <v/>
      </c>
      <c s="80" r="Z26">
        <f>'MENA - data'!B88</f>
        <v/>
      </c>
      <c s="80" r="AA26">
        <f>'MENA - data'!B152</f>
        <v/>
      </c>
      <c s="80" r="AB26">
        <f>'MENA - data'!B219</f>
        <v/>
      </c>
      <c s="80" r="AC26">
        <f>'MENA - data'!B527</f>
        <v/>
      </c>
      <c s="80" r="AD26">
        <f>'MENA - data'!B24</f>
        <v/>
      </c>
      <c s="80" r="AE26">
        <f>'MENA - data'!B854</f>
        <v/>
      </c>
      <c s="80" r="AF26">
        <f>'MENA - data'!B656</f>
        <v/>
      </c>
      <c s="80" r="AG26">
        <f>'MENA - data'!B280</f>
        <v/>
      </c>
      <c s="80" r="AH26">
        <f>'MENA - data'!B402</f>
        <v/>
      </c>
      <c s="80" r="AI26">
        <f>'MENA - data'!B341</f>
        <v/>
      </c>
      <c s="80" r="AJ26">
        <f>'MENA - data'!B590</f>
        <v/>
      </c>
      <c s="80" r="AK26">
        <f>'MENA - data'!B788</f>
        <v/>
      </c>
      <c s="80" r="AL26">
        <f>'MENA - data'!B464</f>
        <v/>
      </c>
      <c s="79" r="AM26">
        <f>'Southeast Asia - data'!B148</f>
        <v/>
      </c>
      <c s="79" r="AN26">
        <f>'Southeast Asia - data'!B24</f>
        <v/>
      </c>
      <c s="79" r="AO26">
        <f>'Southeast Asia - data'!B210</f>
        <v/>
      </c>
      <c s="79" r="AP26">
        <f>'Southeast Asia - data'!B86</f>
        <v/>
      </c>
      <c s="79" r="AQ26">
        <f>'Southeast Asia - data'!B271</f>
        <v/>
      </c>
      <c s="79" r="AR26">
        <f>'Southeast Asia - data'!B333</f>
        <v/>
      </c>
      <c s="79" r="AS26">
        <f>'East Asia - data'!B86</f>
        <v/>
      </c>
      <c s="79" r="AT26">
        <f>'East Asia - data'!B271</f>
        <v/>
      </c>
      <c s="79" r="AU26">
        <f>'East Asia - data'!B147</f>
        <v/>
      </c>
      <c s="79" r="AV26">
        <f>'East Asia - data'!B24</f>
        <v/>
      </c>
      <c s="79" r="AW26">
        <f>'East Asia - data'!B209</f>
        <v/>
      </c>
      <c s="79" r="AX26">
        <f>'Latin America - data'!B473</f>
        <v/>
      </c>
      <c s="80" r="AY26">
        <f>'Latin America - data'!B90</f>
        <v/>
      </c>
      <c s="80" r="AZ26">
        <f>'Latin America - data'!B25</f>
        <v/>
      </c>
      <c s="80" r="BA26">
        <f>'Latin America - data'!B155</f>
        <v/>
      </c>
      <c s="80" r="BB26">
        <f>'Latin America - data'!B219</f>
        <v/>
      </c>
      <c s="80" r="BC26">
        <f>'Latin America - data'!B537</f>
        <v/>
      </c>
      <c s="80" r="BD26">
        <f>'Latin America - data'!B665</f>
        <v/>
      </c>
      <c s="80" r="BE26">
        <f>'Latin America - data'!B411</f>
        <v/>
      </c>
      <c s="80" r="BF26">
        <f>'Latin America - data'!B283</f>
        <v/>
      </c>
      <c s="80" r="BG26">
        <f>'Latin America - data'!B347</f>
        <v/>
      </c>
      <c s="80" r="BH26">
        <f>'South Africa - data '!B24</f>
        <v/>
      </c>
      <c s="80" r="BI26">
        <f>'Russia - data'!B24</f>
        <v/>
      </c>
      <c s="80" r="BJ26">
        <f>'India - data'!B24</f>
        <v/>
      </c>
      <c s="80" r="BK26">
        <f>Germany!B24</f>
        <v/>
      </c>
      <c s="80" r="BL26">
        <f>Australia!B24</f>
        <v/>
      </c>
      <c s="80" r="BM26">
        <f>Canada!B24</f>
        <v/>
      </c>
      <c s="80" r="BN26">
        <f>'Latin America - data'!B601</f>
        <v/>
      </c>
    </row>
    <row r="27" spans="1:66">
      <c s="78" r="C27" t="n">
        <v>1</v>
      </c>
      <c s="79" r="D27">
        <f>'Nordics - data'!B155</f>
        <v/>
      </c>
      <c s="80" r="E27">
        <f>'Nordics - data'!B217</f>
        <v/>
      </c>
      <c s="79" r="F27">
        <f>'Nordics - data'!B26</f>
        <v/>
      </c>
      <c s="80" r="G27">
        <f>'Nordics - data'!B93</f>
        <v/>
      </c>
      <c s="79" r="H27">
        <f>'Eastern Europe - data'!B151</f>
        <v/>
      </c>
      <c s="79" r="I27">
        <f>'Eastern Europe - data'!B276</f>
        <v/>
      </c>
      <c s="79" r="J27">
        <f>'Eastern Europe - data'!B213</f>
        <v/>
      </c>
      <c s="79" r="K27">
        <f>'Eastern Europe - data'!B25</f>
        <v/>
      </c>
      <c s="79" r="L27">
        <f>'Eastern Europe - data'!B88</f>
        <v/>
      </c>
      <c s="79" r="M27">
        <f>'Western Europe - data'!B150</f>
        <v/>
      </c>
      <c s="79" r="N27">
        <f>'Western Europe - data'!B276</f>
        <v/>
      </c>
      <c s="79" r="O27">
        <f>'Western Europe - data'!B88</f>
        <v/>
      </c>
      <c s="79" r="P27">
        <f>'Western Europe - data'!B25</f>
        <v/>
      </c>
      <c s="79" r="Q27">
        <f>'Western Europe - data'!B213</f>
        <v/>
      </c>
      <c s="79" r="R27">
        <f>'Western Europe - data'!B340</f>
        <v/>
      </c>
      <c s="79" r="S27">
        <f>'Southern Europe - data'!B210</f>
        <v/>
      </c>
      <c s="79" r="T27">
        <f>'Southern Europe - data'!B87</f>
        <v/>
      </c>
      <c s="79" r="U27">
        <f>'Southern Europe - data'!B272</f>
        <v/>
      </c>
      <c s="79" r="V27">
        <f>'Southern Europe - data'!B148</f>
        <v/>
      </c>
      <c s="79" r="W27">
        <f>'Southern Europe - data'!B25</f>
        <v/>
      </c>
      <c s="80" r="X27">
        <f>'MENA - data'!B921</f>
        <v/>
      </c>
      <c s="80" r="Y27">
        <f>'MENA - data'!B723</f>
        <v/>
      </c>
      <c s="80" r="Z27">
        <f>'MENA - data'!B89</f>
        <v/>
      </c>
      <c s="80" r="AA27">
        <f>'MENA - data'!B153</f>
        <v/>
      </c>
      <c s="80" r="AB27">
        <f>'MENA - data'!B220</f>
        <v/>
      </c>
      <c s="80" r="AC27">
        <f>'MENA - data'!B528</f>
        <v/>
      </c>
      <c s="80" r="AD27">
        <f>'MENA - data'!B25</f>
        <v/>
      </c>
      <c s="80" r="AE27">
        <f>'MENA - data'!B855</f>
        <v/>
      </c>
      <c s="80" r="AF27">
        <f>'MENA - data'!B657</f>
        <v/>
      </c>
      <c s="80" r="AG27">
        <f>'MENA - data'!B281</f>
        <v/>
      </c>
      <c s="80" r="AH27">
        <f>'MENA - data'!B403</f>
        <v/>
      </c>
      <c s="80" r="AI27">
        <f>'MENA - data'!B342</f>
        <v/>
      </c>
      <c s="80" r="AJ27">
        <f>'MENA - data'!B591</f>
        <v/>
      </c>
      <c s="80" r="AK27">
        <f>'MENA - data'!B789</f>
        <v/>
      </c>
      <c s="80" r="AL27">
        <f>'MENA - data'!B465</f>
        <v/>
      </c>
      <c s="79" r="AM27">
        <f>'Southeast Asia - data'!B149</f>
        <v/>
      </c>
      <c s="79" r="AN27">
        <f>'Southeast Asia - data'!B25</f>
        <v/>
      </c>
      <c s="79" r="AO27">
        <f>'Southeast Asia - data'!B211</f>
        <v/>
      </c>
      <c s="79" r="AP27">
        <f>'Southeast Asia - data'!B87</f>
        <v/>
      </c>
      <c s="79" r="AQ27">
        <f>'Southeast Asia - data'!B272</f>
        <v/>
      </c>
      <c s="79" r="AR27">
        <f>'Southeast Asia - data'!B334</f>
        <v/>
      </c>
      <c s="79" r="AS27">
        <f>'East Asia - data'!B87</f>
        <v/>
      </c>
      <c s="79" r="AT27">
        <f>'East Asia - data'!B272</f>
        <v/>
      </c>
      <c s="79" r="AU27">
        <f>'East Asia - data'!B148</f>
        <v/>
      </c>
      <c s="79" r="AV27">
        <f>'East Asia - data'!B25</f>
        <v/>
      </c>
      <c s="79" r="AW27">
        <f>'East Asia - data'!B210</f>
        <v/>
      </c>
      <c s="79" r="AX27">
        <f>'Latin America - data'!B474</f>
        <v/>
      </c>
      <c s="80" r="AY27">
        <f>'Latin America - data'!B91</f>
        <v/>
      </c>
      <c s="80" r="AZ27">
        <f>'Latin America - data'!B26</f>
        <v/>
      </c>
      <c s="80" r="BA27">
        <f>'Latin America - data'!B156</f>
        <v/>
      </c>
      <c s="80" r="BB27">
        <f>'Latin America - data'!B220</f>
        <v/>
      </c>
      <c s="80" r="BC27">
        <f>'Latin America - data'!B538</f>
        <v/>
      </c>
      <c s="80" r="BD27">
        <f>'Latin America - data'!B666</f>
        <v/>
      </c>
      <c s="80" r="BE27">
        <f>'Latin America - data'!B412</f>
        <v/>
      </c>
      <c s="80" r="BF27">
        <f>'Latin America - data'!B284</f>
        <v/>
      </c>
      <c s="80" r="BG27">
        <f>'Latin America - data'!B348</f>
        <v/>
      </c>
      <c s="80" r="BH27">
        <f>'South Africa - data '!B25</f>
        <v/>
      </c>
      <c s="80" r="BI27">
        <f>'Russia - data'!B25</f>
        <v/>
      </c>
      <c s="80" r="BJ27">
        <f>'India - data'!B25</f>
        <v/>
      </c>
      <c s="80" r="BK27">
        <f>Germany!B25</f>
        <v/>
      </c>
      <c s="80" r="BL27">
        <f>Australia!B25</f>
        <v/>
      </c>
      <c s="80" r="BM27">
        <f>Canada!B25</f>
        <v/>
      </c>
      <c s="80" r="BN27">
        <f>'Latin America - data'!B602</f>
        <v/>
      </c>
    </row>
    <row r="28" spans="1:66">
      <c s="78" r="C28" t="n">
        <v>2</v>
      </c>
      <c s="79" r="D28">
        <f>'Nordics - data'!B156</f>
        <v/>
      </c>
      <c s="80" r="E28">
        <f>'Nordics - data'!B218</f>
        <v/>
      </c>
      <c s="79" r="F28">
        <f>'Nordics - data'!B27</f>
        <v/>
      </c>
      <c s="80" r="G28">
        <f>'Nordics - data'!B94</f>
        <v/>
      </c>
      <c s="79" r="H28">
        <f>'Eastern Europe - data'!B152</f>
        <v/>
      </c>
      <c s="79" r="I28">
        <f>'Eastern Europe - data'!B277</f>
        <v/>
      </c>
      <c s="79" r="J28">
        <f>'Eastern Europe - data'!B214</f>
        <v/>
      </c>
      <c s="79" r="K28">
        <f>'Eastern Europe - data'!B26</f>
        <v/>
      </c>
      <c s="79" r="L28">
        <f>'Eastern Europe - data'!B89</f>
        <v/>
      </c>
      <c s="79" r="M28">
        <f>'Western Europe - data'!B151</f>
        <v/>
      </c>
      <c s="79" r="N28">
        <f>'Western Europe - data'!B277</f>
        <v/>
      </c>
      <c s="79" r="O28">
        <f>'Western Europe - data'!B89</f>
        <v/>
      </c>
      <c s="79" r="P28">
        <f>'Western Europe - data'!B26</f>
        <v/>
      </c>
      <c s="79" r="Q28">
        <f>'Western Europe - data'!B214</f>
        <v/>
      </c>
      <c s="79" r="R28">
        <f>'Western Europe - data'!B341</f>
        <v/>
      </c>
      <c s="79" r="S28">
        <f>'Southern Europe - data'!B211</f>
        <v/>
      </c>
      <c s="79" r="T28">
        <f>'Southern Europe - data'!B88</f>
        <v/>
      </c>
      <c s="79" r="U28">
        <f>'Southern Europe - data'!B273</f>
        <v/>
      </c>
      <c s="79" r="V28">
        <f>'Southern Europe - data'!B149</f>
        <v/>
      </c>
      <c s="79" r="W28">
        <f>'Southern Europe - data'!B26</f>
        <v/>
      </c>
      <c s="80" r="X28">
        <f>'MENA - data'!B922</f>
        <v/>
      </c>
      <c s="80" r="Y28">
        <f>'MENA - data'!B724</f>
        <v/>
      </c>
      <c s="80" r="Z28">
        <f>'MENA - data'!B90</f>
        <v/>
      </c>
      <c s="80" r="AA28">
        <f>'MENA - data'!B154</f>
        <v/>
      </c>
      <c s="80" r="AB28">
        <f>'MENA - data'!B221</f>
        <v/>
      </c>
      <c s="80" r="AC28">
        <f>'MENA - data'!B529</f>
        <v/>
      </c>
      <c s="80" r="AD28">
        <f>'MENA - data'!B26</f>
        <v/>
      </c>
      <c s="80" r="AE28">
        <f>'MENA - data'!B856</f>
        <v/>
      </c>
      <c s="80" r="AF28">
        <f>'MENA - data'!B658</f>
        <v/>
      </c>
      <c s="80" r="AG28">
        <f>'MENA - data'!B282</f>
        <v/>
      </c>
      <c s="80" r="AH28">
        <f>'MENA - data'!B404</f>
        <v/>
      </c>
      <c s="80" r="AI28">
        <f>'MENA - data'!B343</f>
        <v/>
      </c>
      <c s="80" r="AJ28">
        <f>'MENA - data'!B592</f>
        <v/>
      </c>
      <c s="80" r="AK28">
        <f>'MENA - data'!B790</f>
        <v/>
      </c>
      <c s="80" r="AL28">
        <f>'MENA - data'!B466</f>
        <v/>
      </c>
      <c s="79" r="AM28">
        <f>'Southeast Asia - data'!B150</f>
        <v/>
      </c>
      <c s="79" r="AN28">
        <f>'Southeast Asia - data'!B26</f>
        <v/>
      </c>
      <c s="79" r="AO28">
        <f>'Southeast Asia - data'!B212</f>
        <v/>
      </c>
      <c s="79" r="AP28">
        <f>'Southeast Asia - data'!B88</f>
        <v/>
      </c>
      <c s="79" r="AQ28">
        <f>'Southeast Asia - data'!B273</f>
        <v/>
      </c>
      <c s="79" r="AR28">
        <f>'Southeast Asia - data'!B335</f>
        <v/>
      </c>
      <c s="79" r="AS28">
        <f>'East Asia - data'!B88</f>
        <v/>
      </c>
      <c s="79" r="AT28">
        <f>'East Asia - data'!B273</f>
        <v/>
      </c>
      <c s="79" r="AU28">
        <f>'East Asia - data'!B149</f>
        <v/>
      </c>
      <c s="79" r="AV28">
        <f>'East Asia - data'!B26</f>
        <v/>
      </c>
      <c s="79" r="AW28">
        <f>'East Asia - data'!B211</f>
        <v/>
      </c>
      <c s="79" r="AX28">
        <f>'Latin America - data'!B475</f>
        <v/>
      </c>
      <c s="80" r="AY28">
        <f>'Latin America - data'!B92</f>
        <v/>
      </c>
      <c s="80" r="AZ28">
        <f>'Latin America - data'!B27</f>
        <v/>
      </c>
      <c s="80" r="BA28">
        <f>'Latin America - data'!B157</f>
        <v/>
      </c>
      <c s="80" r="BB28">
        <f>'Latin America - data'!B221</f>
        <v/>
      </c>
      <c s="80" r="BC28">
        <f>'Latin America - data'!B539</f>
        <v/>
      </c>
      <c s="80" r="BD28">
        <f>'Latin America - data'!B667</f>
        <v/>
      </c>
      <c s="80" r="BE28">
        <f>'Latin America - data'!B413</f>
        <v/>
      </c>
      <c s="80" r="BF28">
        <f>'Latin America - data'!B285</f>
        <v/>
      </c>
      <c s="80" r="BG28">
        <f>'Latin America - data'!B349</f>
        <v/>
      </c>
      <c s="80" r="BH28">
        <f>'South Africa - data '!B26</f>
        <v/>
      </c>
      <c s="80" r="BI28">
        <f>'Russia - data'!B26</f>
        <v/>
      </c>
      <c s="80" r="BJ28">
        <f>'India - data'!B26</f>
        <v/>
      </c>
      <c s="80" r="BK28">
        <f>Germany!B26</f>
        <v/>
      </c>
      <c s="80" r="BL28">
        <f>Australia!B26</f>
        <v/>
      </c>
      <c s="80" r="BM28">
        <f>Canada!B26</f>
        <v/>
      </c>
      <c s="80" r="BN28">
        <f>'Latin America - data'!B603</f>
        <v/>
      </c>
    </row>
    <row r="29" spans="1:66">
      <c s="78" r="C29" t="n">
        <v>3</v>
      </c>
      <c s="79" r="D29">
        <f>'Nordics - data'!B157</f>
        <v/>
      </c>
      <c s="80" r="E29">
        <f>'Nordics - data'!B219</f>
        <v/>
      </c>
      <c s="79" r="F29">
        <f>'Nordics - data'!B28</f>
        <v/>
      </c>
      <c s="80" r="G29">
        <f>'Nordics - data'!B95</f>
        <v/>
      </c>
      <c s="79" r="H29">
        <f>'Eastern Europe - data'!B153</f>
        <v/>
      </c>
      <c s="79" r="I29">
        <f>'Eastern Europe - data'!B278</f>
        <v/>
      </c>
      <c s="79" r="J29">
        <f>'Eastern Europe - data'!B215</f>
        <v/>
      </c>
      <c s="79" r="K29">
        <f>'Eastern Europe - data'!B27</f>
        <v/>
      </c>
      <c s="79" r="L29">
        <f>'Eastern Europe - data'!B90</f>
        <v/>
      </c>
      <c s="79" r="M29">
        <f>'Western Europe - data'!B152</f>
        <v/>
      </c>
      <c s="79" r="N29">
        <f>'Western Europe - data'!B278</f>
        <v/>
      </c>
      <c s="79" r="O29">
        <f>'Western Europe - data'!B90</f>
        <v/>
      </c>
      <c s="79" r="P29">
        <f>'Western Europe - data'!B27</f>
        <v/>
      </c>
      <c s="79" r="Q29">
        <f>'Western Europe - data'!B215</f>
        <v/>
      </c>
      <c s="79" r="R29">
        <f>'Western Europe - data'!B342</f>
        <v/>
      </c>
      <c s="79" r="S29">
        <f>'Southern Europe - data'!B212</f>
        <v/>
      </c>
      <c s="79" r="T29">
        <f>'Southern Europe - data'!B89</f>
        <v/>
      </c>
      <c s="79" r="U29">
        <f>'Southern Europe - data'!B274</f>
        <v/>
      </c>
      <c s="79" r="V29">
        <f>'Southern Europe - data'!B150</f>
        <v/>
      </c>
      <c s="79" r="W29">
        <f>'Southern Europe - data'!B27</f>
        <v/>
      </c>
      <c s="80" r="X29">
        <f>'MENA - data'!B923</f>
        <v/>
      </c>
      <c s="80" r="Y29">
        <f>'MENA - data'!B725</f>
        <v/>
      </c>
      <c s="80" r="Z29">
        <f>'MENA - data'!B91</f>
        <v/>
      </c>
      <c s="80" r="AA29">
        <f>'MENA - data'!B155</f>
        <v/>
      </c>
      <c s="80" r="AB29">
        <f>'MENA - data'!B222</f>
        <v/>
      </c>
      <c s="80" r="AC29">
        <f>'MENA - data'!B530</f>
        <v/>
      </c>
      <c s="80" r="AD29">
        <f>'MENA - data'!B27</f>
        <v/>
      </c>
      <c s="80" r="AE29">
        <f>'MENA - data'!B857</f>
        <v/>
      </c>
      <c s="80" r="AF29">
        <f>'MENA - data'!B659</f>
        <v/>
      </c>
      <c s="80" r="AG29">
        <f>'MENA - data'!B283</f>
        <v/>
      </c>
      <c s="80" r="AH29">
        <f>'MENA - data'!B405</f>
        <v/>
      </c>
      <c s="80" r="AI29">
        <f>'MENA - data'!B344</f>
        <v/>
      </c>
      <c s="80" r="AJ29">
        <f>'MENA - data'!B593</f>
        <v/>
      </c>
      <c s="80" r="AK29">
        <f>'MENA - data'!B791</f>
        <v/>
      </c>
      <c s="80" r="AL29">
        <f>'MENA - data'!B467</f>
        <v/>
      </c>
      <c s="79" r="AM29">
        <f>'Southeast Asia - data'!B151</f>
        <v/>
      </c>
      <c s="79" r="AN29">
        <f>'Southeast Asia - data'!B27</f>
        <v/>
      </c>
      <c s="79" r="AO29">
        <f>'Southeast Asia - data'!B213</f>
        <v/>
      </c>
      <c s="79" r="AP29">
        <f>'Southeast Asia - data'!B89</f>
        <v/>
      </c>
      <c s="79" r="AQ29">
        <f>'Southeast Asia - data'!B274</f>
        <v/>
      </c>
      <c s="79" r="AR29">
        <f>'Southeast Asia - data'!B336</f>
        <v/>
      </c>
      <c s="79" r="AS29">
        <f>'East Asia - data'!B89</f>
        <v/>
      </c>
      <c s="79" r="AT29">
        <f>'East Asia - data'!B274</f>
        <v/>
      </c>
      <c s="79" r="AU29">
        <f>'East Asia - data'!B150</f>
        <v/>
      </c>
      <c s="79" r="AV29">
        <f>'East Asia - data'!B27</f>
        <v/>
      </c>
      <c s="79" r="AW29">
        <f>'East Asia - data'!B212</f>
        <v/>
      </c>
      <c s="79" r="AX29">
        <f>'Latin America - data'!B476</f>
        <v/>
      </c>
      <c s="80" r="AY29">
        <f>'Latin America - data'!B93</f>
        <v/>
      </c>
      <c s="80" r="AZ29">
        <f>'Latin America - data'!B28</f>
        <v/>
      </c>
      <c s="80" r="BA29">
        <f>'Latin America - data'!B158</f>
        <v/>
      </c>
      <c s="80" r="BB29">
        <f>'Latin America - data'!B222</f>
        <v/>
      </c>
      <c s="80" r="BC29">
        <f>'Latin America - data'!B540</f>
        <v/>
      </c>
      <c s="80" r="BD29">
        <f>'Latin America - data'!B668</f>
        <v/>
      </c>
      <c s="80" r="BE29">
        <f>'Latin America - data'!B414</f>
        <v/>
      </c>
      <c s="80" r="BF29">
        <f>'Latin America - data'!B286</f>
        <v/>
      </c>
      <c s="80" r="BG29">
        <f>'Latin America - data'!B350</f>
        <v/>
      </c>
      <c s="80" r="BH29">
        <f>'South Africa - data '!B27</f>
        <v/>
      </c>
      <c s="80" r="BI29">
        <f>'Russia - data'!B27</f>
        <v/>
      </c>
      <c s="80" r="BJ29">
        <f>'India - data'!B27</f>
        <v/>
      </c>
      <c s="80" r="BK29">
        <f>Germany!B27</f>
        <v/>
      </c>
      <c s="80" r="BL29">
        <f>Australia!B27</f>
        <v/>
      </c>
      <c s="80" r="BM29">
        <f>Canada!B27</f>
        <v/>
      </c>
      <c s="80" r="BN29">
        <f>'Latin America - data'!B604</f>
        <v/>
      </c>
    </row>
    <row r="30" spans="1:66">
      <c s="78" r="C30" t="n">
        <v>4</v>
      </c>
      <c s="79" r="D30">
        <f>'Nordics - data'!B158</f>
        <v/>
      </c>
      <c s="80" r="E30">
        <f>'Nordics - data'!B220</f>
        <v/>
      </c>
      <c s="79" r="F30">
        <f>'Nordics - data'!B29</f>
        <v/>
      </c>
      <c s="80" r="G30">
        <f>'Nordics - data'!B96</f>
        <v/>
      </c>
      <c s="79" r="H30">
        <f>'Eastern Europe - data'!B154</f>
        <v/>
      </c>
      <c s="79" r="I30">
        <f>'Eastern Europe - data'!B279</f>
        <v/>
      </c>
      <c s="79" r="J30">
        <f>'Eastern Europe - data'!B216</f>
        <v/>
      </c>
      <c s="79" r="K30">
        <f>'Eastern Europe - data'!B28</f>
        <v/>
      </c>
      <c s="79" r="L30">
        <f>'Eastern Europe - data'!B91</f>
        <v/>
      </c>
      <c s="79" r="M30">
        <f>'Western Europe - data'!B153</f>
        <v/>
      </c>
      <c s="79" r="N30">
        <f>'Western Europe - data'!B279</f>
        <v/>
      </c>
      <c s="79" r="O30">
        <f>'Western Europe - data'!B91</f>
        <v/>
      </c>
      <c s="79" r="P30">
        <f>'Western Europe - data'!B28</f>
        <v/>
      </c>
      <c s="79" r="Q30">
        <f>'Western Europe - data'!B216</f>
        <v/>
      </c>
      <c s="79" r="R30">
        <f>'Western Europe - data'!B343</f>
        <v/>
      </c>
      <c s="79" r="S30">
        <f>'Southern Europe - data'!B213</f>
        <v/>
      </c>
      <c s="79" r="T30">
        <f>'Southern Europe - data'!B90</f>
        <v/>
      </c>
      <c s="79" r="U30">
        <f>'Southern Europe - data'!B275</f>
        <v/>
      </c>
      <c s="79" r="V30">
        <f>'Southern Europe - data'!B151</f>
        <v/>
      </c>
      <c s="79" r="W30">
        <f>'Southern Europe - data'!B28</f>
        <v/>
      </c>
      <c s="80" r="X30">
        <f>'MENA - data'!B924</f>
        <v/>
      </c>
      <c s="80" r="Y30">
        <f>'MENA - data'!B726</f>
        <v/>
      </c>
      <c s="80" r="Z30">
        <f>'MENA - data'!B92</f>
        <v/>
      </c>
      <c s="80" r="AA30">
        <f>'MENA - data'!B156</f>
        <v/>
      </c>
      <c s="80" r="AB30">
        <f>'MENA - data'!B223</f>
        <v/>
      </c>
      <c s="80" r="AC30">
        <f>'MENA - data'!B531</f>
        <v/>
      </c>
      <c s="80" r="AD30">
        <f>'MENA - data'!B28</f>
        <v/>
      </c>
      <c s="80" r="AE30">
        <f>'MENA - data'!B858</f>
        <v/>
      </c>
      <c s="80" r="AF30">
        <f>'MENA - data'!B660</f>
        <v/>
      </c>
      <c s="80" r="AG30">
        <f>'MENA - data'!B284</f>
        <v/>
      </c>
      <c s="80" r="AH30">
        <f>'MENA - data'!B406</f>
        <v/>
      </c>
      <c s="80" r="AI30">
        <f>'MENA - data'!B345</f>
        <v/>
      </c>
      <c s="80" r="AJ30">
        <f>'MENA - data'!B594</f>
        <v/>
      </c>
      <c s="80" r="AK30">
        <f>'MENA - data'!B792</f>
        <v/>
      </c>
      <c s="80" r="AL30">
        <f>'MENA - data'!B468</f>
        <v/>
      </c>
      <c s="79" r="AM30">
        <f>'Southeast Asia - data'!B152</f>
        <v/>
      </c>
      <c s="79" r="AN30">
        <f>'Southeast Asia - data'!B28</f>
        <v/>
      </c>
      <c s="79" r="AO30">
        <f>'Southeast Asia - data'!B214</f>
        <v/>
      </c>
      <c s="79" r="AP30">
        <f>'Southeast Asia - data'!B90</f>
        <v/>
      </c>
      <c s="79" r="AQ30">
        <f>'Southeast Asia - data'!B275</f>
        <v/>
      </c>
      <c s="79" r="AR30">
        <f>'Southeast Asia - data'!B337</f>
        <v/>
      </c>
      <c s="79" r="AS30">
        <f>'East Asia - data'!B90</f>
        <v/>
      </c>
      <c s="79" r="AT30">
        <f>'East Asia - data'!B275</f>
        <v/>
      </c>
      <c s="79" r="AU30">
        <f>'East Asia - data'!B151</f>
        <v/>
      </c>
      <c s="79" r="AV30">
        <f>'East Asia - data'!B28</f>
        <v/>
      </c>
      <c s="79" r="AW30">
        <f>'East Asia - data'!B213</f>
        <v/>
      </c>
      <c s="79" r="AX30">
        <f>'Latin America - data'!B477</f>
        <v/>
      </c>
      <c s="80" r="AY30">
        <f>'Latin America - data'!B94</f>
        <v/>
      </c>
      <c s="80" r="AZ30">
        <f>'Latin America - data'!B29</f>
        <v/>
      </c>
      <c s="80" r="BA30">
        <f>'Latin America - data'!B159</f>
        <v/>
      </c>
      <c s="80" r="BB30">
        <f>'Latin America - data'!B223</f>
        <v/>
      </c>
      <c s="80" r="BC30">
        <f>'Latin America - data'!B541</f>
        <v/>
      </c>
      <c s="80" r="BD30">
        <f>'Latin America - data'!B669</f>
        <v/>
      </c>
      <c s="80" r="BE30">
        <f>'Latin America - data'!B415</f>
        <v/>
      </c>
      <c s="80" r="BF30">
        <f>'Latin America - data'!B287</f>
        <v/>
      </c>
      <c s="80" r="BG30">
        <f>'Latin America - data'!B351</f>
        <v/>
      </c>
      <c s="80" r="BH30">
        <f>'South Africa - data '!B28</f>
        <v/>
      </c>
      <c s="80" r="BI30">
        <f>'Russia - data'!B28</f>
        <v/>
      </c>
      <c s="80" r="BJ30">
        <f>'India - data'!B28</f>
        <v/>
      </c>
      <c s="80" r="BK30">
        <f>Germany!B28</f>
        <v/>
      </c>
      <c s="80" r="BL30">
        <f>Australia!B28</f>
        <v/>
      </c>
      <c s="80" r="BM30">
        <f>Canada!B28</f>
        <v/>
      </c>
      <c s="80" r="BN30">
        <f>'Latin America - data'!B605</f>
        <v/>
      </c>
    </row>
    <row r="31" spans="1:66">
      <c s="78" r="C31" t="n">
        <v>5</v>
      </c>
      <c s="79" r="D31">
        <f>'Nordics - data'!B159</f>
        <v/>
      </c>
      <c s="80" r="E31">
        <f>'Nordics - data'!B221</f>
        <v/>
      </c>
      <c s="79" r="F31">
        <f>'Nordics - data'!B30</f>
        <v/>
      </c>
      <c s="80" r="G31">
        <f>'Nordics - data'!B97</f>
        <v/>
      </c>
      <c s="79" r="H31">
        <f>'Eastern Europe - data'!B155</f>
        <v/>
      </c>
      <c s="79" r="I31">
        <f>'Eastern Europe - data'!B280</f>
        <v/>
      </c>
      <c s="79" r="J31">
        <f>'Eastern Europe - data'!B217</f>
        <v/>
      </c>
      <c s="79" r="K31">
        <f>'Eastern Europe - data'!B29</f>
        <v/>
      </c>
      <c s="79" r="L31">
        <f>'Eastern Europe - data'!B92</f>
        <v/>
      </c>
      <c s="79" r="M31">
        <f>'Western Europe - data'!B154</f>
        <v/>
      </c>
      <c s="79" r="N31">
        <f>'Western Europe - data'!B280</f>
        <v/>
      </c>
      <c s="79" r="O31">
        <f>'Western Europe - data'!B92</f>
        <v/>
      </c>
      <c s="79" r="P31">
        <f>'Western Europe - data'!B29</f>
        <v/>
      </c>
      <c s="79" r="Q31">
        <f>'Western Europe - data'!B217</f>
        <v/>
      </c>
      <c s="79" r="R31">
        <f>'Western Europe - data'!B344</f>
        <v/>
      </c>
      <c s="79" r="S31">
        <f>'Southern Europe - data'!B214</f>
        <v/>
      </c>
      <c s="79" r="T31">
        <f>'Southern Europe - data'!B91</f>
        <v/>
      </c>
      <c s="79" r="U31">
        <f>'Southern Europe - data'!B276</f>
        <v/>
      </c>
      <c s="79" r="V31">
        <f>'Southern Europe - data'!B152</f>
        <v/>
      </c>
      <c s="79" r="W31">
        <f>'Southern Europe - data'!B29</f>
        <v/>
      </c>
      <c s="80" r="X31">
        <f>'MENA - data'!B925</f>
        <v/>
      </c>
      <c s="80" r="Y31">
        <f>'MENA - data'!B727</f>
        <v/>
      </c>
      <c s="80" r="Z31">
        <f>'MENA - data'!B93</f>
        <v/>
      </c>
      <c s="80" r="AA31">
        <f>'MENA - data'!B157</f>
        <v/>
      </c>
      <c s="80" r="AB31">
        <f>'MENA - data'!B224</f>
        <v/>
      </c>
      <c s="80" r="AC31">
        <f>'MENA - data'!B532</f>
        <v/>
      </c>
      <c s="80" r="AD31">
        <f>'MENA - data'!B29</f>
        <v/>
      </c>
      <c s="80" r="AE31">
        <f>'MENA - data'!B859</f>
        <v/>
      </c>
      <c s="80" r="AF31">
        <f>'MENA - data'!B661</f>
        <v/>
      </c>
      <c s="80" r="AG31">
        <f>'MENA - data'!B285</f>
        <v/>
      </c>
      <c s="80" r="AH31">
        <f>'MENA - data'!B407</f>
        <v/>
      </c>
      <c s="80" r="AI31">
        <f>'MENA - data'!B346</f>
        <v/>
      </c>
      <c s="80" r="AJ31">
        <f>'MENA - data'!B595</f>
        <v/>
      </c>
      <c s="80" r="AK31">
        <f>'MENA - data'!B793</f>
        <v/>
      </c>
      <c s="80" r="AL31">
        <f>'MENA - data'!B469</f>
        <v/>
      </c>
      <c s="79" r="AM31">
        <f>'Southeast Asia - data'!B153</f>
        <v/>
      </c>
      <c s="79" r="AN31">
        <f>'Southeast Asia - data'!B29</f>
        <v/>
      </c>
      <c s="79" r="AO31">
        <f>'Southeast Asia - data'!B215</f>
        <v/>
      </c>
      <c s="79" r="AP31">
        <f>'Southeast Asia - data'!B91</f>
        <v/>
      </c>
      <c s="79" r="AQ31">
        <f>'Southeast Asia - data'!B276</f>
        <v/>
      </c>
      <c s="79" r="AR31">
        <f>'Southeast Asia - data'!B338</f>
        <v/>
      </c>
      <c s="79" r="AS31">
        <f>'East Asia - data'!B91</f>
        <v/>
      </c>
      <c s="79" r="AT31">
        <f>'East Asia - data'!B276</f>
        <v/>
      </c>
      <c s="79" r="AU31">
        <f>'East Asia - data'!B152</f>
        <v/>
      </c>
      <c s="79" r="AV31">
        <f>'East Asia - data'!B29</f>
        <v/>
      </c>
      <c s="79" r="AW31">
        <f>'East Asia - data'!B214</f>
        <v/>
      </c>
      <c s="79" r="AX31">
        <f>'Latin America - data'!B478</f>
        <v/>
      </c>
      <c s="80" r="AY31">
        <f>'Latin America - data'!B95</f>
        <v/>
      </c>
      <c s="80" r="AZ31">
        <f>'Latin America - data'!B30</f>
        <v/>
      </c>
      <c s="80" r="BA31">
        <f>'Latin America - data'!B160</f>
        <v/>
      </c>
      <c s="80" r="BB31">
        <f>'Latin America - data'!B224</f>
        <v/>
      </c>
      <c s="80" r="BC31">
        <f>'Latin America - data'!B542</f>
        <v/>
      </c>
      <c s="80" r="BD31">
        <f>'Latin America - data'!B670</f>
        <v/>
      </c>
      <c s="80" r="BE31">
        <f>'Latin America - data'!B416</f>
        <v/>
      </c>
      <c s="80" r="BF31">
        <f>'Latin America - data'!B288</f>
        <v/>
      </c>
      <c s="80" r="BG31">
        <f>'Latin America - data'!B352</f>
        <v/>
      </c>
      <c s="80" r="BH31">
        <f>'South Africa - data '!B29</f>
        <v/>
      </c>
      <c s="80" r="BI31">
        <f>'Russia - data'!B29</f>
        <v/>
      </c>
      <c s="80" r="BJ31">
        <f>'India - data'!B29</f>
        <v/>
      </c>
      <c s="80" r="BK31">
        <f>Germany!B29</f>
        <v/>
      </c>
      <c s="80" r="BL31">
        <f>Australia!B29</f>
        <v/>
      </c>
      <c s="80" r="BM31">
        <f>Canada!B29</f>
        <v/>
      </c>
      <c s="80" r="BN31">
        <f>'Latin America - data'!B606</f>
        <v/>
      </c>
    </row>
    <row r="32" spans="1:66">
      <c s="78" r="C32" t="n">
        <v>6</v>
      </c>
      <c s="79" r="D32">
        <f>'Nordics - data'!B160</f>
        <v/>
      </c>
      <c s="80" r="E32">
        <f>'Nordics - data'!B222</f>
        <v/>
      </c>
      <c s="79" r="F32">
        <f>'Nordics - data'!B31</f>
        <v/>
      </c>
      <c s="80" r="G32">
        <f>'Nordics - data'!B98</f>
        <v/>
      </c>
      <c s="79" r="H32">
        <f>'Eastern Europe - data'!B156</f>
        <v/>
      </c>
      <c s="79" r="I32">
        <f>'Eastern Europe - data'!B281</f>
        <v/>
      </c>
      <c s="79" r="J32">
        <f>'Eastern Europe - data'!B218</f>
        <v/>
      </c>
      <c s="79" r="K32">
        <f>'Eastern Europe - data'!B30</f>
        <v/>
      </c>
      <c s="79" r="L32">
        <f>'Eastern Europe - data'!B93</f>
        <v/>
      </c>
      <c s="79" r="M32">
        <f>'Western Europe - data'!B155</f>
        <v/>
      </c>
      <c s="79" r="N32">
        <f>'Western Europe - data'!B281</f>
        <v/>
      </c>
      <c s="79" r="O32">
        <f>'Western Europe - data'!B93</f>
        <v/>
      </c>
      <c s="79" r="P32">
        <f>'Western Europe - data'!B30</f>
        <v/>
      </c>
      <c s="79" r="Q32">
        <f>'Western Europe - data'!B218</f>
        <v/>
      </c>
      <c s="79" r="R32">
        <f>'Western Europe - data'!B345</f>
        <v/>
      </c>
      <c s="79" r="S32">
        <f>'Southern Europe - data'!B215</f>
        <v/>
      </c>
      <c s="79" r="T32">
        <f>'Southern Europe - data'!B92</f>
        <v/>
      </c>
      <c s="79" r="U32">
        <f>'Southern Europe - data'!B277</f>
        <v/>
      </c>
      <c s="79" r="V32">
        <f>'Southern Europe - data'!B153</f>
        <v/>
      </c>
      <c s="79" r="W32">
        <f>'Southern Europe - data'!B30</f>
        <v/>
      </c>
      <c s="80" r="X32">
        <f>'MENA - data'!B926</f>
        <v/>
      </c>
      <c s="80" r="Y32">
        <f>'MENA - data'!B728</f>
        <v/>
      </c>
      <c s="80" r="Z32">
        <f>'MENA - data'!B94</f>
        <v/>
      </c>
      <c s="80" r="AA32">
        <f>'MENA - data'!B158</f>
        <v/>
      </c>
      <c s="80" r="AB32">
        <f>'MENA - data'!B225</f>
        <v/>
      </c>
      <c s="80" r="AC32">
        <f>'MENA - data'!B533</f>
        <v/>
      </c>
      <c s="80" r="AD32">
        <f>'MENA - data'!B30</f>
        <v/>
      </c>
      <c s="80" r="AE32">
        <f>'MENA - data'!B860</f>
        <v/>
      </c>
      <c s="80" r="AF32">
        <f>'MENA - data'!B662</f>
        <v/>
      </c>
      <c s="80" r="AG32">
        <f>'MENA - data'!B286</f>
        <v/>
      </c>
      <c s="80" r="AH32">
        <f>'MENA - data'!B408</f>
        <v/>
      </c>
      <c s="80" r="AI32">
        <f>'MENA - data'!B347</f>
        <v/>
      </c>
      <c s="80" r="AJ32">
        <f>'MENA - data'!B596</f>
        <v/>
      </c>
      <c s="80" r="AK32">
        <f>'MENA - data'!B794</f>
        <v/>
      </c>
      <c s="80" r="AL32">
        <f>'MENA - data'!B470</f>
        <v/>
      </c>
      <c s="79" r="AM32">
        <f>'Southeast Asia - data'!B154</f>
        <v/>
      </c>
      <c s="79" r="AN32">
        <f>'Southeast Asia - data'!B30</f>
        <v/>
      </c>
      <c s="79" r="AO32">
        <f>'Southeast Asia - data'!B216</f>
        <v/>
      </c>
      <c s="79" r="AP32">
        <f>'Southeast Asia - data'!B92</f>
        <v/>
      </c>
      <c s="79" r="AQ32">
        <f>'Southeast Asia - data'!B277</f>
        <v/>
      </c>
      <c s="79" r="AR32">
        <f>'Southeast Asia - data'!B339</f>
        <v/>
      </c>
      <c s="79" r="AS32">
        <f>'East Asia - data'!B92</f>
        <v/>
      </c>
      <c s="79" r="AT32">
        <f>'East Asia - data'!B277</f>
        <v/>
      </c>
      <c s="79" r="AU32">
        <f>'East Asia - data'!B153</f>
        <v/>
      </c>
      <c s="79" r="AV32">
        <f>'East Asia - data'!B30</f>
        <v/>
      </c>
      <c s="79" r="AW32">
        <f>'East Asia - data'!B215</f>
        <v/>
      </c>
      <c s="79" r="AX32">
        <f>'Latin America - data'!B479</f>
        <v/>
      </c>
      <c s="80" r="AY32">
        <f>'Latin America - data'!B96</f>
        <v/>
      </c>
      <c s="80" r="AZ32">
        <f>'Latin America - data'!B31</f>
        <v/>
      </c>
      <c s="80" r="BA32">
        <f>'Latin America - data'!B161</f>
        <v/>
      </c>
      <c s="80" r="BB32">
        <f>'Latin America - data'!B225</f>
        <v/>
      </c>
      <c s="80" r="BC32">
        <f>'Latin America - data'!B543</f>
        <v/>
      </c>
      <c s="80" r="BD32">
        <f>'Latin America - data'!B671</f>
        <v/>
      </c>
      <c s="80" r="BE32">
        <f>'Latin America - data'!B417</f>
        <v/>
      </c>
      <c s="80" r="BF32">
        <f>'Latin America - data'!B289</f>
        <v/>
      </c>
      <c s="80" r="BG32">
        <f>'Latin America - data'!B353</f>
        <v/>
      </c>
      <c s="80" r="BH32">
        <f>'South Africa - data '!B30</f>
        <v/>
      </c>
      <c s="80" r="BI32">
        <f>'Russia - data'!B30</f>
        <v/>
      </c>
      <c s="80" r="BJ32">
        <f>'India - data'!B30</f>
        <v/>
      </c>
      <c s="80" r="BK32">
        <f>Germany!B30</f>
        <v/>
      </c>
      <c s="80" r="BL32">
        <f>Australia!B30</f>
        <v/>
      </c>
      <c s="80" r="BM32">
        <f>Canada!B30</f>
        <v/>
      </c>
      <c s="80" r="BN32">
        <f>'Latin America - data'!B607</f>
        <v/>
      </c>
    </row>
    <row r="33" spans="1:66">
      <c s="78" r="C33" t="n">
        <v>7</v>
      </c>
      <c s="79" r="D33">
        <f>'Nordics - data'!B161</f>
        <v/>
      </c>
      <c s="80" r="E33">
        <f>'Nordics - data'!B223</f>
        <v/>
      </c>
      <c s="79" r="F33">
        <f>'Nordics - data'!B32</f>
        <v/>
      </c>
      <c s="80" r="G33">
        <f>'Nordics - data'!B99</f>
        <v/>
      </c>
      <c s="79" r="H33">
        <f>'Eastern Europe - data'!B157</f>
        <v/>
      </c>
      <c s="79" r="I33">
        <f>'Eastern Europe - data'!B282</f>
        <v/>
      </c>
      <c s="79" r="J33">
        <f>'Eastern Europe - data'!B219</f>
        <v/>
      </c>
      <c s="79" r="K33">
        <f>'Eastern Europe - data'!B31</f>
        <v/>
      </c>
      <c s="79" r="L33">
        <f>'Eastern Europe - data'!B94</f>
        <v/>
      </c>
      <c s="79" r="M33">
        <f>'Western Europe - data'!B156</f>
        <v/>
      </c>
      <c s="79" r="N33">
        <f>'Western Europe - data'!B282</f>
        <v/>
      </c>
      <c s="79" r="O33">
        <f>'Western Europe - data'!B94</f>
        <v/>
      </c>
      <c s="79" r="P33">
        <f>'Western Europe - data'!B31</f>
        <v/>
      </c>
      <c s="79" r="Q33">
        <f>'Western Europe - data'!B219</f>
        <v/>
      </c>
      <c s="79" r="R33">
        <f>'Western Europe - data'!B346</f>
        <v/>
      </c>
      <c s="79" r="S33">
        <f>'Southern Europe - data'!B216</f>
        <v/>
      </c>
      <c s="79" r="T33">
        <f>'Southern Europe - data'!B93</f>
        <v/>
      </c>
      <c s="79" r="U33">
        <f>'Southern Europe - data'!B278</f>
        <v/>
      </c>
      <c s="79" r="V33">
        <f>'Southern Europe - data'!B154</f>
        <v/>
      </c>
      <c s="79" r="W33">
        <f>'Southern Europe - data'!B31</f>
        <v/>
      </c>
      <c s="80" r="X33">
        <f>'MENA - data'!B927</f>
        <v/>
      </c>
      <c s="80" r="Y33">
        <f>'MENA - data'!B729</f>
        <v/>
      </c>
      <c s="80" r="Z33">
        <f>'MENA - data'!B95</f>
        <v/>
      </c>
      <c s="80" r="AA33">
        <f>'MENA - data'!B159</f>
        <v/>
      </c>
      <c s="80" r="AB33">
        <f>'MENA - data'!B226</f>
        <v/>
      </c>
      <c s="80" r="AC33">
        <f>'MENA - data'!B534</f>
        <v/>
      </c>
      <c s="80" r="AD33">
        <f>'MENA - data'!B31</f>
        <v/>
      </c>
      <c s="80" r="AE33">
        <f>'MENA - data'!B861</f>
        <v/>
      </c>
      <c s="80" r="AF33">
        <f>'MENA - data'!B663</f>
        <v/>
      </c>
      <c s="80" r="AG33">
        <f>'MENA - data'!B287</f>
        <v/>
      </c>
      <c s="80" r="AH33">
        <f>'MENA - data'!B409</f>
        <v/>
      </c>
      <c s="80" r="AI33">
        <f>'MENA - data'!B348</f>
        <v/>
      </c>
      <c s="80" r="AJ33">
        <f>'MENA - data'!B597</f>
        <v/>
      </c>
      <c s="80" r="AK33">
        <f>'MENA - data'!B795</f>
        <v/>
      </c>
      <c s="80" r="AL33">
        <f>'MENA - data'!B471</f>
        <v/>
      </c>
      <c s="79" r="AM33">
        <f>'Southeast Asia - data'!B155</f>
        <v/>
      </c>
      <c s="79" r="AN33">
        <f>'Southeast Asia - data'!B31</f>
        <v/>
      </c>
      <c s="79" r="AO33">
        <f>'Southeast Asia - data'!B217</f>
        <v/>
      </c>
      <c s="79" r="AP33">
        <f>'Southeast Asia - data'!B93</f>
        <v/>
      </c>
      <c s="79" r="AQ33">
        <f>'Southeast Asia - data'!B278</f>
        <v/>
      </c>
      <c s="79" r="AR33">
        <f>'Southeast Asia - data'!B340</f>
        <v/>
      </c>
      <c s="79" r="AS33">
        <f>'East Asia - data'!B93</f>
        <v/>
      </c>
      <c s="79" r="AT33">
        <f>'East Asia - data'!B278</f>
        <v/>
      </c>
      <c s="79" r="AU33">
        <f>'East Asia - data'!B154</f>
        <v/>
      </c>
      <c s="79" r="AV33">
        <f>'East Asia - data'!B31</f>
        <v/>
      </c>
      <c s="79" r="AW33">
        <f>'East Asia - data'!B216</f>
        <v/>
      </c>
      <c s="79" r="AX33">
        <f>'Latin America - data'!B480</f>
        <v/>
      </c>
      <c s="80" r="AY33">
        <f>'Latin America - data'!B97</f>
        <v/>
      </c>
      <c s="80" r="AZ33">
        <f>'Latin America - data'!B32</f>
        <v/>
      </c>
      <c s="80" r="BA33">
        <f>'Latin America - data'!B162</f>
        <v/>
      </c>
      <c s="80" r="BB33">
        <f>'Latin America - data'!B226</f>
        <v/>
      </c>
      <c s="80" r="BC33">
        <f>'Latin America - data'!B544</f>
        <v/>
      </c>
      <c s="80" r="BD33">
        <f>'Latin America - data'!B672</f>
        <v/>
      </c>
      <c s="80" r="BE33">
        <f>'Latin America - data'!B418</f>
        <v/>
      </c>
      <c s="80" r="BF33">
        <f>'Latin America - data'!B290</f>
        <v/>
      </c>
      <c s="80" r="BG33">
        <f>'Latin America - data'!B354</f>
        <v/>
      </c>
      <c s="80" r="BH33">
        <f>'South Africa - data '!B31</f>
        <v/>
      </c>
      <c s="80" r="BI33">
        <f>'Russia - data'!B31</f>
        <v/>
      </c>
      <c s="80" r="BJ33">
        <f>'India - data'!B31</f>
        <v/>
      </c>
      <c s="80" r="BK33">
        <f>Germany!B31</f>
        <v/>
      </c>
      <c s="80" r="BL33">
        <f>Australia!B31</f>
        <v/>
      </c>
      <c s="80" r="BM33">
        <f>Canada!B31</f>
        <v/>
      </c>
      <c s="80" r="BN33">
        <f>'Latin America - data'!B608</f>
        <v/>
      </c>
    </row>
    <row r="34" spans="1:66">
      <c s="78" r="C34" t="n">
        <v>8</v>
      </c>
      <c s="79" r="D34">
        <f>'Nordics - data'!B162</f>
        <v/>
      </c>
      <c s="80" r="E34">
        <f>'Nordics - data'!B224</f>
        <v/>
      </c>
      <c s="79" r="F34">
        <f>'Nordics - data'!B33</f>
        <v/>
      </c>
      <c s="80" r="G34">
        <f>'Nordics - data'!B100</f>
        <v/>
      </c>
      <c s="79" r="H34">
        <f>'Eastern Europe - data'!B158</f>
        <v/>
      </c>
      <c s="79" r="I34">
        <f>'Eastern Europe - data'!B283</f>
        <v/>
      </c>
      <c s="79" r="J34">
        <f>'Eastern Europe - data'!B220</f>
        <v/>
      </c>
      <c s="79" r="K34">
        <f>'Eastern Europe - data'!B32</f>
        <v/>
      </c>
      <c s="79" r="L34">
        <f>'Eastern Europe - data'!B95</f>
        <v/>
      </c>
      <c s="79" r="M34">
        <f>'Western Europe - data'!B157</f>
        <v/>
      </c>
      <c s="79" r="N34">
        <f>'Western Europe - data'!B283</f>
        <v/>
      </c>
      <c s="79" r="O34">
        <f>'Western Europe - data'!B95</f>
        <v/>
      </c>
      <c s="79" r="P34">
        <f>'Western Europe - data'!B32</f>
        <v/>
      </c>
      <c s="79" r="Q34">
        <f>'Western Europe - data'!B220</f>
        <v/>
      </c>
      <c s="79" r="R34">
        <f>'Western Europe - data'!B347</f>
        <v/>
      </c>
      <c s="79" r="S34">
        <f>'Southern Europe - data'!B217</f>
        <v/>
      </c>
      <c s="79" r="T34">
        <f>'Southern Europe - data'!B94</f>
        <v/>
      </c>
      <c s="79" r="U34">
        <f>'Southern Europe - data'!B279</f>
        <v/>
      </c>
      <c s="79" r="V34">
        <f>'Southern Europe - data'!B155</f>
        <v/>
      </c>
      <c s="79" r="W34">
        <f>'Southern Europe - data'!B32</f>
        <v/>
      </c>
      <c s="80" r="X34">
        <f>'MENA - data'!B928</f>
        <v/>
      </c>
      <c s="80" r="Y34">
        <f>'MENA - data'!B730</f>
        <v/>
      </c>
      <c s="80" r="Z34">
        <f>'MENA - data'!B96</f>
        <v/>
      </c>
      <c s="80" r="AA34">
        <f>'MENA - data'!B160</f>
        <v/>
      </c>
      <c s="80" r="AB34">
        <f>'MENA - data'!B227</f>
        <v/>
      </c>
      <c s="80" r="AC34">
        <f>'MENA - data'!B535</f>
        <v/>
      </c>
      <c s="80" r="AD34">
        <f>'MENA - data'!B32</f>
        <v/>
      </c>
      <c s="80" r="AE34">
        <f>'MENA - data'!B862</f>
        <v/>
      </c>
      <c s="80" r="AF34">
        <f>'MENA - data'!B664</f>
        <v/>
      </c>
      <c s="80" r="AG34">
        <f>'MENA - data'!B288</f>
        <v/>
      </c>
      <c s="80" r="AH34">
        <f>'MENA - data'!B410</f>
        <v/>
      </c>
      <c s="80" r="AI34">
        <f>'MENA - data'!B349</f>
        <v/>
      </c>
      <c s="80" r="AJ34">
        <f>'MENA - data'!B598</f>
        <v/>
      </c>
      <c s="80" r="AK34">
        <f>'MENA - data'!B796</f>
        <v/>
      </c>
      <c s="80" r="AL34">
        <f>'MENA - data'!B472</f>
        <v/>
      </c>
      <c s="79" r="AM34">
        <f>'Southeast Asia - data'!B156</f>
        <v/>
      </c>
      <c s="79" r="AN34">
        <f>'Southeast Asia - data'!B32</f>
        <v/>
      </c>
      <c s="79" r="AO34">
        <f>'Southeast Asia - data'!B218</f>
        <v/>
      </c>
      <c s="79" r="AP34">
        <f>'Southeast Asia - data'!B94</f>
        <v/>
      </c>
      <c s="79" r="AQ34">
        <f>'Southeast Asia - data'!B279</f>
        <v/>
      </c>
      <c s="79" r="AR34">
        <f>'Southeast Asia - data'!B341</f>
        <v/>
      </c>
      <c s="79" r="AS34">
        <f>'East Asia - data'!B94</f>
        <v/>
      </c>
      <c s="79" r="AT34">
        <f>'East Asia - data'!B279</f>
        <v/>
      </c>
      <c s="79" r="AU34">
        <f>'East Asia - data'!B155</f>
        <v/>
      </c>
      <c s="79" r="AV34">
        <f>'East Asia - data'!B32</f>
        <v/>
      </c>
      <c s="79" r="AW34">
        <f>'East Asia - data'!B217</f>
        <v/>
      </c>
      <c s="79" r="AX34">
        <f>'Latin America - data'!B481</f>
        <v/>
      </c>
      <c s="80" r="AY34">
        <f>'Latin America - data'!B98</f>
        <v/>
      </c>
      <c s="80" r="AZ34">
        <f>'Latin America - data'!B33</f>
        <v/>
      </c>
      <c s="80" r="BA34">
        <f>'Latin America - data'!B163</f>
        <v/>
      </c>
      <c s="80" r="BB34">
        <f>'Latin America - data'!B227</f>
        <v/>
      </c>
      <c s="80" r="BC34">
        <f>'Latin America - data'!B545</f>
        <v/>
      </c>
      <c s="80" r="BD34">
        <f>'Latin America - data'!B673</f>
        <v/>
      </c>
      <c s="80" r="BE34">
        <f>'Latin America - data'!B419</f>
        <v/>
      </c>
      <c s="80" r="BF34">
        <f>'Latin America - data'!B291</f>
        <v/>
      </c>
      <c s="80" r="BG34">
        <f>'Latin America - data'!B355</f>
        <v/>
      </c>
      <c s="80" r="BH34">
        <f>'South Africa - data '!B32</f>
        <v/>
      </c>
      <c s="80" r="BI34">
        <f>'Russia - data'!B32</f>
        <v/>
      </c>
      <c s="80" r="BJ34">
        <f>'India - data'!B32</f>
        <v/>
      </c>
      <c s="80" r="BK34">
        <f>Germany!B32</f>
        <v/>
      </c>
      <c s="80" r="BL34">
        <f>Australia!B32</f>
        <v/>
      </c>
      <c s="80" r="BM34">
        <f>Canada!B32</f>
        <v/>
      </c>
      <c s="80" r="BN34">
        <f>'Latin America - data'!B609</f>
        <v/>
      </c>
    </row>
    <row r="35" spans="1:66">
      <c s="78" r="C35" t="n">
        <v>9</v>
      </c>
      <c s="79" r="D35">
        <f>'Nordics - data'!B163</f>
        <v/>
      </c>
      <c s="80" r="E35">
        <f>'Nordics - data'!B225</f>
        <v/>
      </c>
      <c s="79" r="F35">
        <f>'Nordics - data'!B34</f>
        <v/>
      </c>
      <c s="80" r="G35">
        <f>'Nordics - data'!B101</f>
        <v/>
      </c>
      <c s="79" r="H35">
        <f>'Eastern Europe - data'!B159</f>
        <v/>
      </c>
      <c s="79" r="I35">
        <f>'Eastern Europe - data'!B284</f>
        <v/>
      </c>
      <c s="79" r="J35">
        <f>'Eastern Europe - data'!B221</f>
        <v/>
      </c>
      <c s="79" r="K35">
        <f>'Eastern Europe - data'!B33</f>
        <v/>
      </c>
      <c s="79" r="L35">
        <f>'Eastern Europe - data'!B96</f>
        <v/>
      </c>
      <c s="79" r="M35">
        <f>'Western Europe - data'!B158</f>
        <v/>
      </c>
      <c s="79" r="N35">
        <f>'Western Europe - data'!B284</f>
        <v/>
      </c>
      <c s="79" r="O35">
        <f>'Western Europe - data'!B96</f>
        <v/>
      </c>
      <c s="79" r="P35">
        <f>'Western Europe - data'!B33</f>
        <v/>
      </c>
      <c s="79" r="Q35">
        <f>'Western Europe - data'!B221</f>
        <v/>
      </c>
      <c s="79" r="R35">
        <f>'Western Europe - data'!B348</f>
        <v/>
      </c>
      <c s="79" r="S35">
        <f>'Southern Europe - data'!B218</f>
        <v/>
      </c>
      <c s="79" r="T35">
        <f>'Southern Europe - data'!B95</f>
        <v/>
      </c>
      <c s="79" r="U35">
        <f>'Southern Europe - data'!B280</f>
        <v/>
      </c>
      <c s="79" r="V35">
        <f>'Southern Europe - data'!B156</f>
        <v/>
      </c>
      <c s="79" r="W35">
        <f>'Southern Europe - data'!B33</f>
        <v/>
      </c>
      <c s="80" r="X35">
        <f>'MENA - data'!B929</f>
        <v/>
      </c>
      <c s="80" r="Y35">
        <f>'MENA - data'!B731</f>
        <v/>
      </c>
      <c s="80" r="Z35">
        <f>'MENA - data'!B97</f>
        <v/>
      </c>
      <c s="80" r="AA35">
        <f>'MENA - data'!B161</f>
        <v/>
      </c>
      <c s="80" r="AB35">
        <f>'MENA - data'!B228</f>
        <v/>
      </c>
      <c s="80" r="AC35">
        <f>'MENA - data'!B536</f>
        <v/>
      </c>
      <c s="80" r="AD35">
        <f>'MENA - data'!B33</f>
        <v/>
      </c>
      <c s="80" r="AE35">
        <f>'MENA - data'!B863</f>
        <v/>
      </c>
      <c s="80" r="AF35">
        <f>'MENA - data'!B665</f>
        <v/>
      </c>
      <c s="80" r="AG35">
        <f>'MENA - data'!B289</f>
        <v/>
      </c>
      <c s="80" r="AH35">
        <f>'MENA - data'!B411</f>
        <v/>
      </c>
      <c s="80" r="AI35">
        <f>'MENA - data'!B350</f>
        <v/>
      </c>
      <c s="80" r="AJ35">
        <f>'MENA - data'!B599</f>
        <v/>
      </c>
      <c s="80" r="AK35">
        <f>'MENA - data'!B797</f>
        <v/>
      </c>
      <c s="80" r="AL35">
        <f>'MENA - data'!B473</f>
        <v/>
      </c>
      <c s="79" r="AM35">
        <f>'Southeast Asia - data'!B157</f>
        <v/>
      </c>
      <c s="79" r="AN35">
        <f>'Southeast Asia - data'!B33</f>
        <v/>
      </c>
      <c s="79" r="AO35">
        <f>'Southeast Asia - data'!B219</f>
        <v/>
      </c>
      <c s="79" r="AP35">
        <f>'Southeast Asia - data'!B95</f>
        <v/>
      </c>
      <c s="79" r="AQ35">
        <f>'Southeast Asia - data'!B280</f>
        <v/>
      </c>
      <c s="79" r="AR35">
        <f>'Southeast Asia - data'!B342</f>
        <v/>
      </c>
      <c s="79" r="AS35">
        <f>'East Asia - data'!B95</f>
        <v/>
      </c>
      <c s="79" r="AT35">
        <f>'East Asia - data'!B280</f>
        <v/>
      </c>
      <c s="79" r="AU35">
        <f>'East Asia - data'!B156</f>
        <v/>
      </c>
      <c s="79" r="AV35">
        <f>'East Asia - data'!B33</f>
        <v/>
      </c>
      <c s="79" r="AW35">
        <f>'East Asia - data'!B218</f>
        <v/>
      </c>
      <c s="79" r="AX35">
        <f>'Latin America - data'!B482</f>
        <v/>
      </c>
      <c s="80" r="AY35">
        <f>'Latin America - data'!B99</f>
        <v/>
      </c>
      <c s="80" r="AZ35">
        <f>'Latin America - data'!B34</f>
        <v/>
      </c>
      <c s="80" r="BA35">
        <f>'Latin America - data'!B164</f>
        <v/>
      </c>
      <c s="80" r="BB35">
        <f>'Latin America - data'!B228</f>
        <v/>
      </c>
      <c s="80" r="BC35">
        <f>'Latin America - data'!B546</f>
        <v/>
      </c>
      <c s="80" r="BD35">
        <f>'Latin America - data'!B674</f>
        <v/>
      </c>
      <c s="80" r="BE35">
        <f>'Latin America - data'!B420</f>
        <v/>
      </c>
      <c s="80" r="BF35">
        <f>'Latin America - data'!B292</f>
        <v/>
      </c>
      <c s="80" r="BG35">
        <f>'Latin America - data'!B356</f>
        <v/>
      </c>
      <c s="80" r="BH35">
        <f>'South Africa - data '!B33</f>
        <v/>
      </c>
      <c s="80" r="BI35">
        <f>'Russia - data'!B33</f>
        <v/>
      </c>
      <c s="80" r="BJ35">
        <f>'India - data'!B33</f>
        <v/>
      </c>
      <c s="80" r="BK35">
        <f>Germany!B33</f>
        <v/>
      </c>
      <c s="80" r="BL35">
        <f>Australia!B33</f>
        <v/>
      </c>
      <c s="80" r="BM35">
        <f>Canada!B33</f>
        <v/>
      </c>
      <c s="80" r="BN35">
        <f>'Latin America - data'!B610</f>
        <v/>
      </c>
    </row>
    <row r="36" spans="1:66">
      <c s="78" r="C36" t="n">
        <v>10</v>
      </c>
      <c s="79" r="D36">
        <f>'Nordics - data'!B164</f>
        <v/>
      </c>
      <c s="80" r="E36">
        <f>'Nordics - data'!B226</f>
        <v/>
      </c>
      <c s="79" r="F36">
        <f>'Nordics - data'!B35</f>
        <v/>
      </c>
      <c s="80" r="G36">
        <f>'Nordics - data'!B102</f>
        <v/>
      </c>
      <c s="79" r="H36">
        <f>'Eastern Europe - data'!B160</f>
        <v/>
      </c>
      <c s="79" r="I36">
        <f>'Eastern Europe - data'!B285</f>
        <v/>
      </c>
      <c s="79" r="J36">
        <f>'Eastern Europe - data'!B222</f>
        <v/>
      </c>
      <c s="79" r="K36">
        <f>'Eastern Europe - data'!B34</f>
        <v/>
      </c>
      <c s="79" r="L36">
        <f>'Eastern Europe - data'!B97</f>
        <v/>
      </c>
      <c s="79" r="M36">
        <f>'Western Europe - data'!B159</f>
        <v/>
      </c>
      <c s="79" r="N36">
        <f>'Western Europe - data'!B285</f>
        <v/>
      </c>
      <c s="79" r="O36">
        <f>'Western Europe - data'!B97</f>
        <v/>
      </c>
      <c s="79" r="P36">
        <f>'Western Europe - data'!B34</f>
        <v/>
      </c>
      <c s="79" r="Q36">
        <f>'Western Europe - data'!B222</f>
        <v/>
      </c>
      <c s="79" r="R36">
        <f>'Western Europe - data'!B349</f>
        <v/>
      </c>
      <c s="79" r="S36">
        <f>'Southern Europe - data'!B219</f>
        <v/>
      </c>
      <c s="79" r="T36">
        <f>'Southern Europe - data'!B96</f>
        <v/>
      </c>
      <c s="79" r="U36">
        <f>'Southern Europe - data'!B281</f>
        <v/>
      </c>
      <c s="79" r="V36">
        <f>'Southern Europe - data'!B157</f>
        <v/>
      </c>
      <c s="79" r="W36">
        <f>'Southern Europe - data'!B34</f>
        <v/>
      </c>
      <c s="80" r="X36">
        <f>'MENA - data'!B930</f>
        <v/>
      </c>
      <c s="80" r="Y36">
        <f>'MENA - data'!B732</f>
        <v/>
      </c>
      <c s="80" r="Z36">
        <f>'MENA - data'!B98</f>
        <v/>
      </c>
      <c s="80" r="AA36">
        <f>'MENA - data'!B162</f>
        <v/>
      </c>
      <c s="80" r="AB36">
        <f>'MENA - data'!B229</f>
        <v/>
      </c>
      <c s="80" r="AC36">
        <f>'MENA - data'!B537</f>
        <v/>
      </c>
      <c s="80" r="AD36">
        <f>'MENA - data'!B34</f>
        <v/>
      </c>
      <c s="80" r="AE36">
        <f>'MENA - data'!B864</f>
        <v/>
      </c>
      <c s="80" r="AF36">
        <f>'MENA - data'!B666</f>
        <v/>
      </c>
      <c s="80" r="AG36">
        <f>'MENA - data'!B290</f>
        <v/>
      </c>
      <c s="80" r="AH36">
        <f>'MENA - data'!B412</f>
        <v/>
      </c>
      <c s="80" r="AI36">
        <f>'MENA - data'!B351</f>
        <v/>
      </c>
      <c s="80" r="AJ36">
        <f>'MENA - data'!B600</f>
        <v/>
      </c>
      <c s="80" r="AK36">
        <f>'MENA - data'!B798</f>
        <v/>
      </c>
      <c s="80" r="AL36">
        <f>'MENA - data'!B474</f>
        <v/>
      </c>
      <c s="79" r="AM36">
        <f>'Southeast Asia - data'!B158</f>
        <v/>
      </c>
      <c s="79" r="AN36">
        <f>'Southeast Asia - data'!B34</f>
        <v/>
      </c>
      <c s="79" r="AO36">
        <f>'Southeast Asia - data'!B220</f>
        <v/>
      </c>
      <c s="79" r="AP36">
        <f>'Southeast Asia - data'!B96</f>
        <v/>
      </c>
      <c s="79" r="AQ36">
        <f>'Southeast Asia - data'!B281</f>
        <v/>
      </c>
      <c s="79" r="AR36">
        <f>'Southeast Asia - data'!B343</f>
        <v/>
      </c>
      <c s="79" r="AS36">
        <f>'East Asia - data'!B96</f>
        <v/>
      </c>
      <c s="79" r="AT36">
        <f>'East Asia - data'!B281</f>
        <v/>
      </c>
      <c s="79" r="AU36">
        <f>'East Asia - data'!B157</f>
        <v/>
      </c>
      <c s="79" r="AV36">
        <f>'East Asia - data'!B34</f>
        <v/>
      </c>
      <c s="79" r="AW36">
        <f>'East Asia - data'!B219</f>
        <v/>
      </c>
      <c s="79" r="AX36">
        <f>'Latin America - data'!B483</f>
        <v/>
      </c>
      <c s="80" r="AY36">
        <f>'Latin America - data'!B100</f>
        <v/>
      </c>
      <c s="80" r="AZ36">
        <f>'Latin America - data'!B35</f>
        <v/>
      </c>
      <c s="80" r="BA36">
        <f>'Latin America - data'!B165</f>
        <v/>
      </c>
      <c s="80" r="BB36">
        <f>'Latin America - data'!B229</f>
        <v/>
      </c>
      <c s="80" r="BC36">
        <f>'Latin America - data'!B547</f>
        <v/>
      </c>
      <c s="80" r="BD36">
        <f>'Latin America - data'!B675</f>
        <v/>
      </c>
      <c s="80" r="BE36">
        <f>'Latin America - data'!B421</f>
        <v/>
      </c>
      <c s="80" r="BF36">
        <f>'Latin America - data'!B293</f>
        <v/>
      </c>
      <c s="80" r="BG36">
        <f>'Latin America - data'!B357</f>
        <v/>
      </c>
      <c s="80" r="BH36">
        <f>'South Africa - data '!B34</f>
        <v/>
      </c>
      <c s="80" r="BI36">
        <f>'Russia - data'!B34</f>
        <v/>
      </c>
      <c s="80" r="BJ36">
        <f>'India - data'!B34</f>
        <v/>
      </c>
      <c s="80" r="BK36">
        <f>Germany!B34</f>
        <v/>
      </c>
      <c s="80" r="BL36">
        <f>Australia!B34</f>
        <v/>
      </c>
      <c s="80" r="BM36">
        <f>Canada!B34</f>
        <v/>
      </c>
      <c s="80" r="BN36">
        <f>'Latin America - data'!B611</f>
        <v/>
      </c>
    </row>
    <row r="37" spans="1:66">
      <c s="78" r="C37" t="n">
        <v>11</v>
      </c>
      <c s="79" r="D37">
        <f>'Nordics - data'!B165</f>
        <v/>
      </c>
      <c s="80" r="E37">
        <f>'Nordics - data'!B227</f>
        <v/>
      </c>
      <c s="79" r="F37">
        <f>'Nordics - data'!B36</f>
        <v/>
      </c>
      <c s="80" r="G37">
        <f>'Nordics - data'!B103</f>
        <v/>
      </c>
      <c s="79" r="H37">
        <f>'Eastern Europe - data'!B161</f>
        <v/>
      </c>
      <c s="79" r="I37">
        <f>'Eastern Europe - data'!B286</f>
        <v/>
      </c>
      <c s="79" r="J37">
        <f>'Eastern Europe - data'!B223</f>
        <v/>
      </c>
      <c s="79" r="K37">
        <f>'Eastern Europe - data'!B35</f>
        <v/>
      </c>
      <c s="79" r="L37">
        <f>'Eastern Europe - data'!B98</f>
        <v/>
      </c>
      <c s="79" r="M37">
        <f>'Western Europe - data'!B160</f>
        <v/>
      </c>
      <c s="79" r="N37">
        <f>'Western Europe - data'!B286</f>
        <v/>
      </c>
      <c s="79" r="O37">
        <f>'Western Europe - data'!B98</f>
        <v/>
      </c>
      <c s="79" r="P37">
        <f>'Western Europe - data'!B35</f>
        <v/>
      </c>
      <c s="79" r="Q37">
        <f>'Western Europe - data'!B223</f>
        <v/>
      </c>
      <c s="79" r="R37">
        <f>'Western Europe - data'!B350</f>
        <v/>
      </c>
      <c s="79" r="S37">
        <f>'Southern Europe - data'!B220</f>
        <v/>
      </c>
      <c s="79" r="T37">
        <f>'Southern Europe - data'!B97</f>
        <v/>
      </c>
      <c s="79" r="U37">
        <f>'Southern Europe - data'!B282</f>
        <v/>
      </c>
      <c s="79" r="V37">
        <f>'Southern Europe - data'!B158</f>
        <v/>
      </c>
      <c s="79" r="W37">
        <f>'Southern Europe - data'!B35</f>
        <v/>
      </c>
      <c s="80" r="X37">
        <f>'MENA - data'!B931</f>
        <v/>
      </c>
      <c s="80" r="Y37">
        <f>'MENA - data'!B733</f>
        <v/>
      </c>
      <c s="80" r="Z37">
        <f>'MENA - data'!B99</f>
        <v/>
      </c>
      <c s="80" r="AA37">
        <f>'MENA - data'!B163</f>
        <v/>
      </c>
      <c s="80" r="AB37">
        <f>'MENA - data'!B230</f>
        <v/>
      </c>
      <c s="80" r="AC37">
        <f>'MENA - data'!B538</f>
        <v/>
      </c>
      <c s="80" r="AD37">
        <f>'MENA - data'!B35</f>
        <v/>
      </c>
      <c s="80" r="AE37">
        <f>'MENA - data'!B865</f>
        <v/>
      </c>
      <c s="80" r="AF37">
        <f>'MENA - data'!B667</f>
        <v/>
      </c>
      <c s="80" r="AG37">
        <f>'MENA - data'!B291</f>
        <v/>
      </c>
      <c s="80" r="AH37">
        <f>'MENA - data'!B413</f>
        <v/>
      </c>
      <c s="80" r="AI37">
        <f>'MENA - data'!B352</f>
        <v/>
      </c>
      <c s="80" r="AJ37">
        <f>'MENA - data'!B601</f>
        <v/>
      </c>
      <c s="80" r="AK37">
        <f>'MENA - data'!B799</f>
        <v/>
      </c>
      <c s="80" r="AL37">
        <f>'MENA - data'!B475</f>
        <v/>
      </c>
      <c s="79" r="AM37">
        <f>'Southeast Asia - data'!B159</f>
        <v/>
      </c>
      <c s="79" r="AN37">
        <f>'Southeast Asia - data'!B35</f>
        <v/>
      </c>
      <c s="79" r="AO37">
        <f>'Southeast Asia - data'!B221</f>
        <v/>
      </c>
      <c s="79" r="AP37">
        <f>'Southeast Asia - data'!B97</f>
        <v/>
      </c>
      <c s="79" r="AQ37">
        <f>'Southeast Asia - data'!B282</f>
        <v/>
      </c>
      <c s="79" r="AR37">
        <f>'Southeast Asia - data'!B344</f>
        <v/>
      </c>
      <c s="79" r="AS37">
        <f>'East Asia - data'!B97</f>
        <v/>
      </c>
      <c s="79" r="AT37">
        <f>'East Asia - data'!B282</f>
        <v/>
      </c>
      <c s="79" r="AU37">
        <f>'East Asia - data'!B158</f>
        <v/>
      </c>
      <c s="79" r="AV37">
        <f>'East Asia - data'!B35</f>
        <v/>
      </c>
      <c s="79" r="AW37">
        <f>'East Asia - data'!B220</f>
        <v/>
      </c>
      <c s="79" r="AX37">
        <f>'Latin America - data'!B484</f>
        <v/>
      </c>
      <c s="80" r="AY37">
        <f>'Latin America - data'!B101</f>
        <v/>
      </c>
      <c s="80" r="AZ37">
        <f>'Latin America - data'!B36</f>
        <v/>
      </c>
      <c s="80" r="BA37">
        <f>'Latin America - data'!B166</f>
        <v/>
      </c>
      <c s="80" r="BB37">
        <f>'Latin America - data'!B230</f>
        <v/>
      </c>
      <c s="80" r="BC37">
        <f>'Latin America - data'!B548</f>
        <v/>
      </c>
      <c s="80" r="BD37">
        <f>'Latin America - data'!B676</f>
        <v/>
      </c>
      <c s="80" r="BE37">
        <f>'Latin America - data'!B422</f>
        <v/>
      </c>
      <c s="80" r="BF37">
        <f>'Latin America - data'!B294</f>
        <v/>
      </c>
      <c s="80" r="BG37">
        <f>'Latin America - data'!B358</f>
        <v/>
      </c>
      <c s="80" r="BH37">
        <f>'South Africa - data '!B35</f>
        <v/>
      </c>
      <c s="80" r="BI37">
        <f>'Russia - data'!B35</f>
        <v/>
      </c>
      <c s="80" r="BJ37">
        <f>'India - data'!B35</f>
        <v/>
      </c>
      <c s="80" r="BK37">
        <f>Germany!B35</f>
        <v/>
      </c>
      <c s="80" r="BL37">
        <f>Australia!B35</f>
        <v/>
      </c>
      <c s="80" r="BM37">
        <f>Canada!B35</f>
        <v/>
      </c>
      <c s="80" r="BN37">
        <f>'Latin America - data'!B612</f>
        <v/>
      </c>
    </row>
    <row r="38" spans="1:66">
      <c s="78" r="C38" t="n">
        <v>12</v>
      </c>
      <c s="79" r="D38">
        <f>'Nordics - data'!B166</f>
        <v/>
      </c>
      <c s="80" r="E38">
        <f>'Nordics - data'!B228</f>
        <v/>
      </c>
      <c s="79" r="F38">
        <f>'Nordics - data'!B37</f>
        <v/>
      </c>
      <c s="80" r="G38">
        <f>'Nordics - data'!B104</f>
        <v/>
      </c>
      <c s="79" r="H38">
        <f>'Eastern Europe - data'!B162</f>
        <v/>
      </c>
      <c s="79" r="I38">
        <f>'Eastern Europe - data'!B287</f>
        <v/>
      </c>
      <c s="79" r="J38">
        <f>'Eastern Europe - data'!B224</f>
        <v/>
      </c>
      <c s="79" r="K38">
        <f>'Eastern Europe - data'!B36</f>
        <v/>
      </c>
      <c s="79" r="L38">
        <f>'Eastern Europe - data'!B99</f>
        <v/>
      </c>
      <c s="79" r="M38">
        <f>'Western Europe - data'!B161</f>
        <v/>
      </c>
      <c s="79" r="N38">
        <f>'Western Europe - data'!B287</f>
        <v/>
      </c>
      <c s="79" r="O38">
        <f>'Western Europe - data'!B99</f>
        <v/>
      </c>
      <c s="79" r="P38">
        <f>'Western Europe - data'!B36</f>
        <v/>
      </c>
      <c s="79" r="Q38">
        <f>'Western Europe - data'!B224</f>
        <v/>
      </c>
      <c s="79" r="R38">
        <f>'Western Europe - data'!B351</f>
        <v/>
      </c>
      <c s="79" r="S38">
        <f>'Southern Europe - data'!B221</f>
        <v/>
      </c>
      <c s="79" r="T38">
        <f>'Southern Europe - data'!B98</f>
        <v/>
      </c>
      <c s="79" r="U38">
        <f>'Southern Europe - data'!B283</f>
        <v/>
      </c>
      <c s="79" r="V38">
        <f>'Southern Europe - data'!B159</f>
        <v/>
      </c>
      <c s="79" r="W38">
        <f>'Southern Europe - data'!B36</f>
        <v/>
      </c>
      <c s="80" r="X38">
        <f>'MENA - data'!B932</f>
        <v/>
      </c>
      <c s="80" r="Y38">
        <f>'MENA - data'!B734</f>
        <v/>
      </c>
      <c s="80" r="Z38">
        <f>'MENA - data'!B100</f>
        <v/>
      </c>
      <c s="80" r="AA38">
        <f>'MENA - data'!B164</f>
        <v/>
      </c>
      <c s="80" r="AB38">
        <f>'MENA - data'!B231</f>
        <v/>
      </c>
      <c s="80" r="AC38">
        <f>'MENA - data'!B539</f>
        <v/>
      </c>
      <c s="80" r="AD38">
        <f>'MENA - data'!B36</f>
        <v/>
      </c>
      <c s="80" r="AE38">
        <f>'MENA - data'!B866</f>
        <v/>
      </c>
      <c s="80" r="AF38">
        <f>'MENA - data'!B668</f>
        <v/>
      </c>
      <c s="80" r="AG38">
        <f>'MENA - data'!B292</f>
        <v/>
      </c>
      <c s="80" r="AH38">
        <f>'MENA - data'!B414</f>
        <v/>
      </c>
      <c s="80" r="AI38">
        <f>'MENA - data'!B353</f>
        <v/>
      </c>
      <c s="80" r="AJ38">
        <f>'MENA - data'!B602</f>
        <v/>
      </c>
      <c s="80" r="AK38">
        <f>'MENA - data'!B800</f>
        <v/>
      </c>
      <c s="80" r="AL38">
        <f>'MENA - data'!B476</f>
        <v/>
      </c>
      <c s="79" r="AM38">
        <f>'Southeast Asia - data'!B160</f>
        <v/>
      </c>
      <c s="79" r="AN38">
        <f>'Southeast Asia - data'!B36</f>
        <v/>
      </c>
      <c s="79" r="AO38">
        <f>'Southeast Asia - data'!B222</f>
        <v/>
      </c>
      <c s="79" r="AP38">
        <f>'Southeast Asia - data'!B98</f>
        <v/>
      </c>
      <c s="79" r="AQ38">
        <f>'Southeast Asia - data'!B283</f>
        <v/>
      </c>
      <c s="79" r="AR38">
        <f>'Southeast Asia - data'!B345</f>
        <v/>
      </c>
      <c s="79" r="AS38">
        <f>'East Asia - data'!B98</f>
        <v/>
      </c>
      <c s="79" r="AT38">
        <f>'East Asia - data'!B283</f>
        <v/>
      </c>
      <c s="79" r="AU38">
        <f>'East Asia - data'!B159</f>
        <v/>
      </c>
      <c s="79" r="AV38">
        <f>'East Asia - data'!B36</f>
        <v/>
      </c>
      <c s="79" r="AW38">
        <f>'East Asia - data'!B221</f>
        <v/>
      </c>
      <c s="79" r="AX38">
        <f>'Latin America - data'!B485</f>
        <v/>
      </c>
      <c s="80" r="AY38">
        <f>'Latin America - data'!B102</f>
        <v/>
      </c>
      <c s="80" r="AZ38">
        <f>'Latin America - data'!B37</f>
        <v/>
      </c>
      <c s="80" r="BA38">
        <f>'Latin America - data'!B167</f>
        <v/>
      </c>
      <c s="80" r="BB38">
        <f>'Latin America - data'!B231</f>
        <v/>
      </c>
      <c s="80" r="BC38">
        <f>'Latin America - data'!B549</f>
        <v/>
      </c>
      <c s="80" r="BD38">
        <f>'Latin America - data'!B677</f>
        <v/>
      </c>
      <c s="80" r="BE38">
        <f>'Latin America - data'!B423</f>
        <v/>
      </c>
      <c s="80" r="BF38">
        <f>'Latin America - data'!B295</f>
        <v/>
      </c>
      <c s="80" r="BG38">
        <f>'Latin America - data'!B359</f>
        <v/>
      </c>
      <c s="80" r="BH38">
        <f>'South Africa - data '!B36</f>
        <v/>
      </c>
      <c s="80" r="BI38">
        <f>'Russia - data'!B36</f>
        <v/>
      </c>
      <c s="80" r="BJ38">
        <f>'India - data'!B36</f>
        <v/>
      </c>
      <c s="80" r="BK38">
        <f>Germany!B36</f>
        <v/>
      </c>
      <c s="80" r="BL38">
        <f>Australia!B36</f>
        <v/>
      </c>
      <c s="80" r="BM38">
        <f>Canada!B36</f>
        <v/>
      </c>
      <c s="80" r="BN38">
        <f>'Latin America - data'!B613</f>
        <v/>
      </c>
    </row>
    <row r="39" spans="1:66">
      <c s="80" r="X39" t="s"/>
      <c s="80" r="Y39" t="s"/>
      <c s="80" r="Z39" t="s"/>
      <c s="80" r="AA39" t="s"/>
      <c s="80" r="AB39" t="s"/>
      <c s="80" r="AC39" t="s"/>
      <c s="80" r="AD39" t="s"/>
      <c s="80" r="AE39" t="s"/>
      <c s="80" r="AF39" t="s"/>
      <c s="80" r="AG39" t="s"/>
      <c s="80" r="AH39" t="s"/>
    </row>
    <row r="40" spans="1:66">
      <c s="78" r="C40" t="s">
        <v>92</v>
      </c>
    </row>
    <row r="41" spans="1:66">
      <c s="78" r="C41" t="s">
        <v>171</v>
      </c>
      <c s="78" r="D41" t="s">
        <v>213</v>
      </c>
      <c s="78" r="E41" t="s">
        <v>274</v>
      </c>
      <c s="78" r="F41" t="s">
        <v>80</v>
      </c>
      <c s="78" r="G41" t="s">
        <v>104</v>
      </c>
      <c s="78" r="H41" t="s">
        <v>237</v>
      </c>
      <c s="78" r="I41" t="s">
        <v>306</v>
      </c>
      <c s="78" r="J41" t="s">
        <v>252</v>
      </c>
      <c s="78" r="K41" t="s">
        <v>70</v>
      </c>
      <c s="78" r="L41" t="s">
        <v>122</v>
      </c>
      <c s="78" r="M41" t="s">
        <v>105</v>
      </c>
      <c s="78" r="N41" t="s">
        <v>211</v>
      </c>
      <c s="78" r="O41" t="s">
        <v>47</v>
      </c>
      <c s="78" r="P41" t="s">
        <v>39</v>
      </c>
      <c s="78" r="Q41" t="s">
        <v>148</v>
      </c>
      <c s="78" r="R41" t="s">
        <v>275</v>
      </c>
      <c s="78" r="S41" t="s">
        <v>272</v>
      </c>
      <c s="78" r="T41" t="s">
        <v>150</v>
      </c>
      <c s="78" r="U41" t="s">
        <v>302</v>
      </c>
      <c s="78" r="V41" t="s">
        <v>238</v>
      </c>
      <c s="78" r="W41" t="s">
        <v>115</v>
      </c>
      <c s="78" r="X41" t="s">
        <v>307</v>
      </c>
      <c s="78" r="Y41" t="s">
        <v>267</v>
      </c>
      <c s="78" r="Z41" t="s">
        <v>94</v>
      </c>
      <c s="78" r="AA41" t="s">
        <v>149</v>
      </c>
      <c s="78" r="AB41" t="s">
        <v>147</v>
      </c>
      <c s="78" r="AC41" t="s">
        <v>195</v>
      </c>
      <c s="78" r="AD41" t="s">
        <v>20</v>
      </c>
      <c s="78" r="AE41" t="s">
        <v>301</v>
      </c>
      <c s="78" r="AF41" t="s">
        <v>241</v>
      </c>
      <c s="78" r="AG41" t="s">
        <v>154</v>
      </c>
      <c s="78" r="AH41" t="s">
        <v>167</v>
      </c>
      <c s="78" r="AI41" t="s">
        <v>161</v>
      </c>
      <c s="78" r="AJ41" t="s">
        <v>220</v>
      </c>
      <c s="78" r="AK41" t="s">
        <v>276</v>
      </c>
      <c s="78" r="AL41" t="s">
        <v>168</v>
      </c>
      <c s="78" r="AM41" t="s">
        <v>236</v>
      </c>
      <c s="78" r="AN41" t="s">
        <v>143</v>
      </c>
      <c s="78" r="AO41" t="s">
        <v>269</v>
      </c>
      <c s="78" r="AP41" t="s">
        <v>175</v>
      </c>
      <c s="78" r="AQ41" t="s">
        <v>285</v>
      </c>
      <c s="78" r="AR41" t="s">
        <v>313</v>
      </c>
      <c s="78" r="AS41" t="s">
        <v>120</v>
      </c>
      <c s="78" r="AT41" t="s">
        <v>283</v>
      </c>
      <c s="78" r="AU41" t="s">
        <v>153</v>
      </c>
      <c s="78" r="AV41" t="s">
        <v>65</v>
      </c>
      <c s="78" r="AW41" t="s">
        <v>160</v>
      </c>
      <c s="78" r="AX41" t="s">
        <v>177</v>
      </c>
      <c s="78" r="AY41" t="s">
        <v>50</v>
      </c>
      <c s="78" r="AZ41" t="s">
        <v>37</v>
      </c>
      <c s="78" r="BA41" t="s">
        <v>64</v>
      </c>
      <c s="78" r="BB41" t="s">
        <v>66</v>
      </c>
      <c s="78" r="BC41" t="s">
        <v>235</v>
      </c>
      <c s="78" r="BD41" t="s">
        <v>312</v>
      </c>
      <c s="78" r="BE41" t="s">
        <v>93</v>
      </c>
      <c s="78" r="BF41" t="s">
        <v>68</v>
      </c>
      <c s="78" r="BG41" t="s">
        <v>89</v>
      </c>
      <c s="78" r="BH41" t="s">
        <v>271</v>
      </c>
      <c s="78" r="BI41" t="s">
        <v>253</v>
      </c>
      <c s="78" r="BJ41" t="s">
        <v>136</v>
      </c>
      <c s="78" r="BK41" t="s">
        <v>112</v>
      </c>
      <c s="78" r="BL41" t="s">
        <v>38</v>
      </c>
      <c s="78" r="BM41" t="s">
        <v>63</v>
      </c>
      <c s="78" r="BN41" t="s">
        <v>308</v>
      </c>
    </row>
    <row r="42" spans="1:66">
      <c s="78" r="C42" t="s">
        <v>181</v>
      </c>
    </row>
    <row r="43" spans="1:66">
      <c s="78" r="C43" t="n">
        <v>0</v>
      </c>
      <c s="80" r="D43">
        <f>'Nordics - data'!B179</f>
        <v/>
      </c>
      <c s="79" r="E43">
        <f>'Nordics - data'!B242</f>
        <v/>
      </c>
      <c s="80" r="F43">
        <f>'Nordics - data'!B52</f>
        <v/>
      </c>
      <c s="80" r="G43">
        <f>'Nordics - data'!B117</f>
        <v/>
      </c>
      <c s="80" r="H43">
        <f>'Eastern Europe - data'!B176</f>
        <v/>
      </c>
      <c s="80" r="I43">
        <f>'Eastern Europe - data'!B301</f>
        <v/>
      </c>
      <c s="80" r="J43">
        <f>'Eastern Europe - data'!B238</f>
        <v/>
      </c>
      <c s="80" r="K43">
        <f>'Eastern Europe - data'!B50</f>
        <v/>
      </c>
      <c s="80" r="L43">
        <f>'Eastern Europe - data'!B113</f>
        <v/>
      </c>
      <c s="80" r="M43">
        <f>'Western Europe - data'!B175</f>
        <v/>
      </c>
      <c s="80" r="N43">
        <f>'Western Europe - data'!B301</f>
        <v/>
      </c>
      <c s="80" r="O43">
        <f>'Western Europe - data'!B113</f>
        <v/>
      </c>
      <c s="80" r="P43">
        <f>'Western Europe - data'!B50</f>
        <v/>
      </c>
      <c s="80" r="Q43">
        <f>'Western Europe - data'!B238</f>
        <v/>
      </c>
      <c s="80" r="R43">
        <f>'Western Europe - data'!B365</f>
        <v/>
      </c>
      <c s="80" r="S43">
        <f>'Southern Europe - data'!B234</f>
        <v/>
      </c>
      <c s="80" r="T43">
        <f>'Southern Europe - data'!B111</f>
        <v/>
      </c>
      <c s="80" r="U43">
        <f>'Southern Europe - data'!B296</f>
        <v/>
      </c>
      <c s="80" r="V43">
        <f>'Southern Europe - data'!B172</f>
        <v/>
      </c>
      <c s="80" r="W43">
        <f>'Southern Europe - data'!B49</f>
        <v/>
      </c>
      <c s="80" r="X43">
        <f>'MENA - data'!B945</f>
        <v/>
      </c>
      <c s="80" r="Y43">
        <f>'MENA - data'!B747</f>
        <v/>
      </c>
      <c s="80" r="Z43">
        <f>'MENA - data'!B114</f>
        <v/>
      </c>
      <c s="80" r="AA43">
        <f>'MENA - data'!B179</f>
        <v/>
      </c>
      <c s="80" r="AB43">
        <f>'MENA - data'!B244</f>
        <v/>
      </c>
      <c s="80" r="AC43">
        <f>'MENA - data'!B552</f>
        <v/>
      </c>
      <c s="80" r="AD43">
        <f>'MENA - data'!B49</f>
        <v/>
      </c>
      <c s="80" r="AE43">
        <f>'MENA - data'!B879</f>
        <v/>
      </c>
      <c s="80" r="AF43">
        <f>'MENA - data'!B681</f>
        <v/>
      </c>
      <c s="80" r="AG43">
        <f>'MENA - data'!B305</f>
        <v/>
      </c>
      <c s="80" r="AH43">
        <f>'MENA - data'!B427</f>
        <v/>
      </c>
      <c s="80" r="AI43">
        <f>'MENA - data'!B366</f>
        <v/>
      </c>
      <c s="80" r="AJ43">
        <f>'MENA - data'!B615</f>
        <v/>
      </c>
      <c s="80" r="AK43">
        <f>'MENA - data'!B813</f>
        <v/>
      </c>
      <c s="80" r="AL43">
        <f>'MENA - data'!B489</f>
        <v/>
      </c>
      <c s="80" r="AM43">
        <f>'Southeast Asia - data'!B173</f>
        <v/>
      </c>
      <c s="80" r="AN43">
        <f>'Southeast Asia - data'!B49</f>
        <v/>
      </c>
      <c s="80" r="AO43">
        <f>'Southeast Asia - data'!B235</f>
        <v/>
      </c>
      <c s="80" r="AP43">
        <f>'Southeast Asia - data'!B111</f>
        <v/>
      </c>
      <c s="80" r="AQ43">
        <f>'Southeast Asia - data'!B296</f>
        <v/>
      </c>
      <c s="80" r="AR43">
        <f>'Southeast Asia - data'!B358</f>
        <v/>
      </c>
      <c s="80" r="AS43">
        <f>'East Asia - data'!B111</f>
        <v/>
      </c>
      <c s="80" r="AT43">
        <f>'East Asia - data'!B296</f>
        <v/>
      </c>
      <c s="80" r="AU43">
        <f>'East Asia - data'!B172</f>
        <v/>
      </c>
      <c s="80" r="AV43">
        <f>'East Asia - data'!B49</f>
        <v/>
      </c>
      <c s="80" r="AW43">
        <f>'East Asia - data'!B234</f>
        <v/>
      </c>
      <c s="80" r="AX43">
        <f>'Latin America - data'!B498</f>
        <v/>
      </c>
      <c s="80" r="AY43">
        <f>'Latin America - data'!B116</f>
        <v/>
      </c>
      <c s="80" r="AZ43">
        <f>'Latin America - data'!B52</f>
        <v/>
      </c>
      <c s="80" r="BA43">
        <f>'Latin America - data'!B180</f>
        <v/>
      </c>
      <c s="80" r="BB43">
        <f>'Latin America - data'!B244</f>
        <v/>
      </c>
      <c s="80" r="BC43">
        <f>'Latin America - data'!B562</f>
        <v/>
      </c>
      <c s="80" r="BD43">
        <f>'Latin America - data'!B690</f>
        <v/>
      </c>
      <c s="80" r="BE43">
        <f>'Latin America - data'!B436</f>
        <v/>
      </c>
      <c s="80" r="BF43">
        <f>'Latin America - data'!B308</f>
        <v/>
      </c>
      <c s="80" r="BG43">
        <f>'Latin America - data'!B372</f>
        <v/>
      </c>
      <c s="80" r="BH43">
        <f>'South Africa - data '!B49</f>
        <v/>
      </c>
      <c s="80" r="BI43">
        <f>'Russia - data'!B49</f>
        <v/>
      </c>
      <c s="80" r="BJ43">
        <f>'India - data'!B49</f>
        <v/>
      </c>
      <c s="80" r="BK43">
        <f>Germany!B49</f>
        <v/>
      </c>
      <c s="80" r="BL43">
        <f>Australia!B49</f>
        <v/>
      </c>
      <c s="80" r="BM43">
        <f>Canada!B49</f>
        <v/>
      </c>
      <c s="80" r="BN43">
        <f>'Latin America - data'!B626</f>
        <v/>
      </c>
    </row>
    <row r="44" spans="1:66">
      <c s="78" r="C44" t="n">
        <v>1</v>
      </c>
      <c s="80" r="D44">
        <f>'Nordics - data'!B180</f>
        <v/>
      </c>
      <c s="79" r="E44">
        <f>'Nordics - data'!B243</f>
        <v/>
      </c>
      <c s="80" r="F44">
        <f>'Nordics - data'!B53</f>
        <v/>
      </c>
      <c s="80" r="G44">
        <f>'Nordics - data'!B118</f>
        <v/>
      </c>
      <c s="80" r="H44">
        <f>'Eastern Europe - data'!B177</f>
        <v/>
      </c>
      <c s="80" r="I44">
        <f>'Eastern Europe - data'!B302</f>
        <v/>
      </c>
      <c s="80" r="J44">
        <f>'Eastern Europe - data'!B239</f>
        <v/>
      </c>
      <c s="80" r="K44">
        <f>'Eastern Europe - data'!B51</f>
        <v/>
      </c>
      <c s="80" r="L44">
        <f>'Eastern Europe - data'!B114</f>
        <v/>
      </c>
      <c s="80" r="M44">
        <f>'Western Europe - data'!B176</f>
        <v/>
      </c>
      <c s="80" r="N44">
        <f>'Western Europe - data'!B302</f>
        <v/>
      </c>
      <c s="80" r="O44">
        <f>'Western Europe - data'!B114</f>
        <v/>
      </c>
      <c s="80" r="P44">
        <f>'Western Europe - data'!B51</f>
        <v/>
      </c>
      <c s="80" r="Q44">
        <f>'Western Europe - data'!B239</f>
        <v/>
      </c>
      <c s="80" r="R44">
        <f>'Western Europe - data'!B366</f>
        <v/>
      </c>
      <c s="80" r="S44">
        <f>'Southern Europe - data'!B235</f>
        <v/>
      </c>
      <c s="80" r="T44">
        <f>'Southern Europe - data'!B112</f>
        <v/>
      </c>
      <c s="80" r="U44">
        <f>'Southern Europe - data'!B297</f>
        <v/>
      </c>
      <c s="80" r="V44">
        <f>'Southern Europe - data'!B173</f>
        <v/>
      </c>
      <c s="80" r="W44">
        <f>'Southern Europe - data'!B50</f>
        <v/>
      </c>
      <c s="80" r="X44">
        <f>'MENA - data'!B946</f>
        <v/>
      </c>
      <c s="80" r="Y44">
        <f>'MENA - data'!B748</f>
        <v/>
      </c>
      <c s="80" r="Z44">
        <f>'MENA - data'!B115</f>
        <v/>
      </c>
      <c s="80" r="AA44">
        <f>'MENA - data'!B180</f>
        <v/>
      </c>
      <c s="80" r="AB44">
        <f>'MENA - data'!B245</f>
        <v/>
      </c>
      <c s="80" r="AC44">
        <f>'MENA - data'!B553</f>
        <v/>
      </c>
      <c s="80" r="AD44">
        <f>'MENA - data'!B50</f>
        <v/>
      </c>
      <c s="80" r="AE44">
        <f>'MENA - data'!B880</f>
        <v/>
      </c>
      <c s="80" r="AF44">
        <f>'MENA - data'!B682</f>
        <v/>
      </c>
      <c s="80" r="AG44">
        <f>'MENA - data'!B306</f>
        <v/>
      </c>
      <c s="80" r="AH44">
        <f>'MENA - data'!B428</f>
        <v/>
      </c>
      <c s="80" r="AI44">
        <f>'MENA - data'!B367</f>
        <v/>
      </c>
      <c s="80" r="AJ44">
        <f>'MENA - data'!B616</f>
        <v/>
      </c>
      <c s="80" r="AK44">
        <f>'MENA - data'!B814</f>
        <v/>
      </c>
      <c s="80" r="AL44">
        <f>'MENA - data'!B490</f>
        <v/>
      </c>
      <c s="80" r="AM44">
        <f>'Southeast Asia - data'!B174</f>
        <v/>
      </c>
      <c s="80" r="AN44">
        <f>'Southeast Asia - data'!B50</f>
        <v/>
      </c>
      <c s="80" r="AO44">
        <f>'Southeast Asia - data'!B236</f>
        <v/>
      </c>
      <c s="80" r="AP44">
        <f>'Southeast Asia - data'!B112</f>
        <v/>
      </c>
      <c s="80" r="AQ44">
        <f>'Southeast Asia - data'!B297</f>
        <v/>
      </c>
      <c s="80" r="AR44">
        <f>'Southeast Asia - data'!B359</f>
        <v/>
      </c>
      <c s="80" r="AS44">
        <f>'East Asia - data'!B112</f>
        <v/>
      </c>
      <c s="80" r="AT44">
        <f>'East Asia - data'!B297</f>
        <v/>
      </c>
      <c s="80" r="AU44">
        <f>'East Asia - data'!B173</f>
        <v/>
      </c>
      <c s="80" r="AV44">
        <f>'East Asia - data'!B50</f>
        <v/>
      </c>
      <c s="80" r="AW44">
        <f>'East Asia - data'!B235</f>
        <v/>
      </c>
      <c s="80" r="AX44">
        <f>'Latin America - data'!B499</f>
        <v/>
      </c>
      <c s="80" r="AY44">
        <f>'Latin America - data'!B117</f>
        <v/>
      </c>
      <c s="80" r="AZ44">
        <f>'Latin America - data'!B53</f>
        <v/>
      </c>
      <c s="80" r="BA44">
        <f>'Latin America - data'!B181</f>
        <v/>
      </c>
      <c s="80" r="BB44">
        <f>'Latin America - data'!B245</f>
        <v/>
      </c>
      <c s="80" r="BC44">
        <f>'Latin America - data'!B563</f>
        <v/>
      </c>
      <c s="80" r="BD44">
        <f>'Latin America - data'!B691</f>
        <v/>
      </c>
      <c s="80" r="BE44">
        <f>'Latin America - data'!B437</f>
        <v/>
      </c>
      <c s="80" r="BF44">
        <f>'Latin America - data'!B309</f>
        <v/>
      </c>
      <c s="80" r="BG44">
        <f>'Latin America - data'!B373</f>
        <v/>
      </c>
      <c s="80" r="BH44">
        <f>'South Africa - data '!B50</f>
        <v/>
      </c>
      <c s="80" r="BI44">
        <f>'Russia - data'!B50</f>
        <v/>
      </c>
      <c s="80" r="BJ44">
        <f>'India - data'!B50</f>
        <v/>
      </c>
      <c s="80" r="BK44">
        <f>Germany!B50</f>
        <v/>
      </c>
      <c s="80" r="BL44">
        <f>Australia!B50</f>
        <v/>
      </c>
      <c s="80" r="BM44">
        <f>Canada!B50</f>
        <v/>
      </c>
      <c s="80" r="BN44">
        <f>'Latin America - data'!B627</f>
        <v/>
      </c>
    </row>
    <row r="45" spans="1:66">
      <c s="78" r="C45" t="n">
        <v>2</v>
      </c>
      <c s="80" r="D45">
        <f>'Nordics - data'!B181</f>
        <v/>
      </c>
      <c s="79" r="E45">
        <f>'Nordics - data'!B244</f>
        <v/>
      </c>
      <c s="80" r="F45">
        <f>'Nordics - data'!B54</f>
        <v/>
      </c>
      <c s="80" r="G45">
        <f>'Nordics - data'!B119</f>
        <v/>
      </c>
      <c s="80" r="H45">
        <f>'Eastern Europe - data'!B178</f>
        <v/>
      </c>
      <c s="80" r="I45">
        <f>'Eastern Europe - data'!B303</f>
        <v/>
      </c>
      <c s="80" r="J45">
        <f>'Eastern Europe - data'!B240</f>
        <v/>
      </c>
      <c s="80" r="K45">
        <f>'Eastern Europe - data'!B52</f>
        <v/>
      </c>
      <c s="80" r="L45">
        <f>'Eastern Europe - data'!B115</f>
        <v/>
      </c>
      <c s="80" r="M45">
        <f>'Western Europe - data'!B177</f>
        <v/>
      </c>
      <c s="80" r="N45">
        <f>'Western Europe - data'!B303</f>
        <v/>
      </c>
      <c s="80" r="O45">
        <f>'Western Europe - data'!B115</f>
        <v/>
      </c>
      <c s="80" r="P45">
        <f>'Western Europe - data'!B52</f>
        <v/>
      </c>
      <c s="80" r="Q45">
        <f>'Western Europe - data'!B240</f>
        <v/>
      </c>
      <c s="80" r="R45">
        <f>'Western Europe - data'!B367</f>
        <v/>
      </c>
      <c s="80" r="S45">
        <f>'Southern Europe - data'!B236</f>
        <v/>
      </c>
      <c s="80" r="T45">
        <f>'Southern Europe - data'!B113</f>
        <v/>
      </c>
      <c s="80" r="U45">
        <f>'Southern Europe - data'!B298</f>
        <v/>
      </c>
      <c s="80" r="V45">
        <f>'Southern Europe - data'!B174</f>
        <v/>
      </c>
      <c s="80" r="W45">
        <f>'Southern Europe - data'!B51</f>
        <v/>
      </c>
      <c s="80" r="X45">
        <f>'MENA - data'!B947</f>
        <v/>
      </c>
      <c s="80" r="Y45">
        <f>'MENA - data'!B749</f>
        <v/>
      </c>
      <c s="80" r="Z45">
        <f>'MENA - data'!B116</f>
        <v/>
      </c>
      <c s="80" r="AA45">
        <f>'MENA - data'!B181</f>
        <v/>
      </c>
      <c s="80" r="AB45">
        <f>'MENA - data'!B246</f>
        <v/>
      </c>
      <c s="80" r="AC45">
        <f>'MENA - data'!B554</f>
        <v/>
      </c>
      <c s="80" r="AD45">
        <f>'MENA - data'!B51</f>
        <v/>
      </c>
      <c s="80" r="AE45">
        <f>'MENA - data'!B881</f>
        <v/>
      </c>
      <c s="80" r="AF45">
        <f>'MENA - data'!B683</f>
        <v/>
      </c>
      <c s="80" r="AG45">
        <f>'MENA - data'!B307</f>
        <v/>
      </c>
      <c s="80" r="AH45">
        <f>'MENA - data'!B429</f>
        <v/>
      </c>
      <c s="80" r="AI45">
        <f>'MENA - data'!B368</f>
        <v/>
      </c>
      <c s="80" r="AJ45">
        <f>'MENA - data'!B617</f>
        <v/>
      </c>
      <c s="80" r="AK45">
        <f>'MENA - data'!B815</f>
        <v/>
      </c>
      <c s="80" r="AL45">
        <f>'MENA - data'!B491</f>
        <v/>
      </c>
      <c s="80" r="AM45">
        <f>'Southeast Asia - data'!B175</f>
        <v/>
      </c>
      <c s="80" r="AN45">
        <f>'Southeast Asia - data'!B51</f>
        <v/>
      </c>
      <c s="80" r="AO45">
        <f>'Southeast Asia - data'!B237</f>
        <v/>
      </c>
      <c s="80" r="AP45">
        <f>'Southeast Asia - data'!B113</f>
        <v/>
      </c>
      <c s="80" r="AQ45">
        <f>'Southeast Asia - data'!B298</f>
        <v/>
      </c>
      <c s="80" r="AR45">
        <f>'Southeast Asia - data'!B360</f>
        <v/>
      </c>
      <c s="80" r="AS45">
        <f>'East Asia - data'!B113</f>
        <v/>
      </c>
      <c s="80" r="AT45">
        <f>'East Asia - data'!B298</f>
        <v/>
      </c>
      <c s="80" r="AU45">
        <f>'East Asia - data'!B174</f>
        <v/>
      </c>
      <c s="80" r="AV45">
        <f>'East Asia - data'!B51</f>
        <v/>
      </c>
      <c s="80" r="AW45">
        <f>'East Asia - data'!B236</f>
        <v/>
      </c>
      <c s="80" r="AX45">
        <f>'Latin America - data'!B500</f>
        <v/>
      </c>
      <c s="80" r="AY45">
        <f>'Latin America - data'!B118</f>
        <v/>
      </c>
      <c s="80" r="AZ45">
        <f>'Latin America - data'!B54</f>
        <v/>
      </c>
      <c s="80" r="BA45">
        <f>'Latin America - data'!B182</f>
        <v/>
      </c>
      <c s="80" r="BB45">
        <f>'Latin America - data'!B246</f>
        <v/>
      </c>
      <c s="80" r="BC45">
        <f>'Latin America - data'!B564</f>
        <v/>
      </c>
      <c s="80" r="BD45">
        <f>'Latin America - data'!B692</f>
        <v/>
      </c>
      <c s="80" r="BE45">
        <f>'Latin America - data'!B438</f>
        <v/>
      </c>
      <c s="80" r="BF45">
        <f>'Latin America - data'!B310</f>
        <v/>
      </c>
      <c s="80" r="BG45">
        <f>'Latin America - data'!B374</f>
        <v/>
      </c>
      <c s="80" r="BH45">
        <f>'South Africa - data '!B51</f>
        <v/>
      </c>
      <c s="80" r="BI45">
        <f>'Russia - data'!B51</f>
        <v/>
      </c>
      <c s="80" r="BJ45">
        <f>'India - data'!B51</f>
        <v/>
      </c>
      <c s="80" r="BK45">
        <f>Germany!B51</f>
        <v/>
      </c>
      <c s="80" r="BL45">
        <f>Australia!B51</f>
        <v/>
      </c>
      <c s="80" r="BM45">
        <f>Canada!B51</f>
        <v/>
      </c>
      <c s="80" r="BN45">
        <f>'Latin America - data'!B628</f>
        <v/>
      </c>
    </row>
    <row r="46" spans="1:66">
      <c s="78" r="C46" t="n">
        <v>3</v>
      </c>
      <c s="80" r="D46">
        <f>'Nordics - data'!B182</f>
        <v/>
      </c>
      <c s="79" r="E46">
        <f>'Nordics - data'!B245</f>
        <v/>
      </c>
      <c s="80" r="F46">
        <f>'Nordics - data'!B55</f>
        <v/>
      </c>
      <c s="80" r="G46">
        <f>'Nordics - data'!B120</f>
        <v/>
      </c>
      <c s="80" r="H46">
        <f>'Eastern Europe - data'!B179</f>
        <v/>
      </c>
      <c s="80" r="I46">
        <f>'Eastern Europe - data'!B304</f>
        <v/>
      </c>
      <c s="80" r="J46">
        <f>'Eastern Europe - data'!B241</f>
        <v/>
      </c>
      <c s="80" r="K46">
        <f>'Eastern Europe - data'!B53</f>
        <v/>
      </c>
      <c s="80" r="L46">
        <f>'Eastern Europe - data'!B116</f>
        <v/>
      </c>
      <c s="80" r="M46">
        <f>'Western Europe - data'!B178</f>
        <v/>
      </c>
      <c s="80" r="N46">
        <f>'Western Europe - data'!B304</f>
        <v/>
      </c>
      <c s="80" r="O46">
        <f>'Western Europe - data'!B116</f>
        <v/>
      </c>
      <c s="80" r="P46">
        <f>'Western Europe - data'!B53</f>
        <v/>
      </c>
      <c s="80" r="Q46">
        <f>'Western Europe - data'!B241</f>
        <v/>
      </c>
      <c s="80" r="R46">
        <f>'Western Europe - data'!B368</f>
        <v/>
      </c>
      <c s="80" r="S46">
        <f>'Southern Europe - data'!B237</f>
        <v/>
      </c>
      <c s="80" r="T46">
        <f>'Southern Europe - data'!B114</f>
        <v/>
      </c>
      <c s="80" r="U46">
        <f>'Southern Europe - data'!B299</f>
        <v/>
      </c>
      <c s="80" r="V46">
        <f>'Southern Europe - data'!B175</f>
        <v/>
      </c>
      <c s="80" r="W46">
        <f>'Southern Europe - data'!B52</f>
        <v/>
      </c>
      <c s="80" r="X46">
        <f>'MENA - data'!B948</f>
        <v/>
      </c>
      <c s="80" r="Y46">
        <f>'MENA - data'!B750</f>
        <v/>
      </c>
      <c s="80" r="Z46">
        <f>'MENA - data'!B117</f>
        <v/>
      </c>
      <c s="80" r="AA46">
        <f>'MENA - data'!B182</f>
        <v/>
      </c>
      <c s="80" r="AB46">
        <f>'MENA - data'!B247</f>
        <v/>
      </c>
      <c s="80" r="AC46">
        <f>'MENA - data'!B555</f>
        <v/>
      </c>
      <c s="80" r="AD46">
        <f>'MENA - data'!B52</f>
        <v/>
      </c>
      <c s="80" r="AE46">
        <f>'MENA - data'!B882</f>
        <v/>
      </c>
      <c s="80" r="AF46">
        <f>'MENA - data'!B684</f>
        <v/>
      </c>
      <c s="80" r="AG46">
        <f>'MENA - data'!B308</f>
        <v/>
      </c>
      <c s="80" r="AH46">
        <f>'MENA - data'!B430</f>
        <v/>
      </c>
      <c s="80" r="AI46">
        <f>'MENA - data'!B369</f>
        <v/>
      </c>
      <c s="80" r="AJ46">
        <f>'MENA - data'!B618</f>
        <v/>
      </c>
      <c s="80" r="AK46">
        <f>'MENA - data'!B816</f>
        <v/>
      </c>
      <c s="80" r="AL46">
        <f>'MENA - data'!B492</f>
        <v/>
      </c>
      <c s="80" r="AM46">
        <f>'Southeast Asia - data'!B176</f>
        <v/>
      </c>
      <c s="80" r="AN46">
        <f>'Southeast Asia - data'!B52</f>
        <v/>
      </c>
      <c s="80" r="AO46">
        <f>'Southeast Asia - data'!B238</f>
        <v/>
      </c>
      <c s="80" r="AP46">
        <f>'Southeast Asia - data'!B114</f>
        <v/>
      </c>
      <c s="80" r="AQ46">
        <f>'Southeast Asia - data'!B299</f>
        <v/>
      </c>
      <c s="80" r="AR46">
        <f>'Southeast Asia - data'!B361</f>
        <v/>
      </c>
      <c s="80" r="AS46">
        <f>'East Asia - data'!B114</f>
        <v/>
      </c>
      <c s="80" r="AT46">
        <f>'East Asia - data'!B299</f>
        <v/>
      </c>
      <c s="80" r="AU46">
        <f>'East Asia - data'!B175</f>
        <v/>
      </c>
      <c s="80" r="AV46">
        <f>'East Asia - data'!B52</f>
        <v/>
      </c>
      <c s="80" r="AW46">
        <f>'East Asia - data'!B237</f>
        <v/>
      </c>
      <c s="80" r="AX46">
        <f>'Latin America - data'!B501</f>
        <v/>
      </c>
      <c s="80" r="AY46">
        <f>'Latin America - data'!B119</f>
        <v/>
      </c>
      <c s="80" r="AZ46">
        <f>'Latin America - data'!B55</f>
        <v/>
      </c>
      <c s="80" r="BA46">
        <f>'Latin America - data'!B183</f>
        <v/>
      </c>
      <c s="80" r="BB46">
        <f>'Latin America - data'!B247</f>
        <v/>
      </c>
      <c s="80" r="BC46">
        <f>'Latin America - data'!B565</f>
        <v/>
      </c>
      <c s="80" r="BD46">
        <f>'Latin America - data'!B693</f>
        <v/>
      </c>
      <c s="80" r="BE46">
        <f>'Latin America - data'!B439</f>
        <v/>
      </c>
      <c s="80" r="BF46">
        <f>'Latin America - data'!B311</f>
        <v/>
      </c>
      <c s="80" r="BG46">
        <f>'Latin America - data'!B375</f>
        <v/>
      </c>
      <c s="80" r="BH46">
        <f>'South Africa - data '!B52</f>
        <v/>
      </c>
      <c s="80" r="BI46">
        <f>'Russia - data'!B52</f>
        <v/>
      </c>
      <c s="80" r="BJ46">
        <f>'India - data'!B52</f>
        <v/>
      </c>
      <c s="80" r="BK46">
        <f>Germany!B52</f>
        <v/>
      </c>
      <c s="80" r="BL46">
        <f>Australia!B52</f>
        <v/>
      </c>
      <c s="80" r="BM46">
        <f>Canada!B52</f>
        <v/>
      </c>
      <c s="80" r="BN46">
        <f>'Latin America - data'!B629</f>
        <v/>
      </c>
    </row>
    <row r="47" spans="1:66">
      <c s="78" r="C47" t="n">
        <v>4</v>
      </c>
      <c s="80" r="D47">
        <f>'Nordics - data'!B183</f>
        <v/>
      </c>
      <c s="79" r="E47">
        <f>'Nordics - data'!B246</f>
        <v/>
      </c>
      <c s="80" r="F47">
        <f>'Nordics - data'!B56</f>
        <v/>
      </c>
      <c s="80" r="G47">
        <f>'Nordics - data'!B121</f>
        <v/>
      </c>
      <c s="80" r="H47">
        <f>'Eastern Europe - data'!B180</f>
        <v/>
      </c>
      <c s="80" r="I47">
        <f>'Eastern Europe - data'!B305</f>
        <v/>
      </c>
      <c s="80" r="J47">
        <f>'Eastern Europe - data'!B242</f>
        <v/>
      </c>
      <c s="80" r="K47">
        <f>'Eastern Europe - data'!B54</f>
        <v/>
      </c>
      <c s="80" r="L47">
        <f>'Eastern Europe - data'!B117</f>
        <v/>
      </c>
      <c s="80" r="M47">
        <f>'Western Europe - data'!B179</f>
        <v/>
      </c>
      <c s="80" r="N47">
        <f>'Western Europe - data'!B305</f>
        <v/>
      </c>
      <c s="80" r="O47">
        <f>'Western Europe - data'!B117</f>
        <v/>
      </c>
      <c s="80" r="P47">
        <f>'Western Europe - data'!B54</f>
        <v/>
      </c>
      <c s="80" r="Q47">
        <f>'Western Europe - data'!B242</f>
        <v/>
      </c>
      <c s="80" r="R47">
        <f>'Western Europe - data'!B369</f>
        <v/>
      </c>
      <c s="80" r="S47">
        <f>'Southern Europe - data'!B238</f>
        <v/>
      </c>
      <c s="80" r="T47">
        <f>'Southern Europe - data'!B115</f>
        <v/>
      </c>
      <c s="80" r="U47">
        <f>'Southern Europe - data'!B300</f>
        <v/>
      </c>
      <c s="80" r="V47">
        <f>'Southern Europe - data'!B176</f>
        <v/>
      </c>
      <c s="80" r="W47">
        <f>'Southern Europe - data'!B53</f>
        <v/>
      </c>
      <c s="80" r="X47">
        <f>'MENA - data'!B949</f>
        <v/>
      </c>
      <c s="80" r="Y47">
        <f>'MENA - data'!B751</f>
        <v/>
      </c>
      <c s="80" r="Z47">
        <f>'MENA - data'!B118</f>
        <v/>
      </c>
      <c s="80" r="AA47">
        <f>'MENA - data'!B183</f>
        <v/>
      </c>
      <c s="80" r="AB47">
        <f>'MENA - data'!B248</f>
        <v/>
      </c>
      <c s="80" r="AC47">
        <f>'MENA - data'!B556</f>
        <v/>
      </c>
      <c s="80" r="AD47">
        <f>'MENA - data'!B53</f>
        <v/>
      </c>
      <c s="80" r="AE47">
        <f>'MENA - data'!B883</f>
        <v/>
      </c>
      <c s="80" r="AF47">
        <f>'MENA - data'!B685</f>
        <v/>
      </c>
      <c s="80" r="AG47">
        <f>'MENA - data'!B309</f>
        <v/>
      </c>
      <c s="80" r="AH47">
        <f>'MENA - data'!B431</f>
        <v/>
      </c>
      <c s="80" r="AI47">
        <f>'MENA - data'!B370</f>
        <v/>
      </c>
      <c s="80" r="AJ47">
        <f>'MENA - data'!B619</f>
        <v/>
      </c>
      <c s="80" r="AK47">
        <f>'MENA - data'!B817</f>
        <v/>
      </c>
      <c s="80" r="AL47">
        <f>'MENA - data'!B493</f>
        <v/>
      </c>
      <c s="80" r="AM47">
        <f>'Southeast Asia - data'!B177</f>
        <v/>
      </c>
      <c s="80" r="AN47">
        <f>'Southeast Asia - data'!B53</f>
        <v/>
      </c>
      <c s="80" r="AO47">
        <f>'Southeast Asia - data'!B239</f>
        <v/>
      </c>
      <c s="80" r="AP47">
        <f>'Southeast Asia - data'!B115</f>
        <v/>
      </c>
      <c s="80" r="AQ47">
        <f>'Southeast Asia - data'!B300</f>
        <v/>
      </c>
      <c s="80" r="AR47">
        <f>'Southeast Asia - data'!B362</f>
        <v/>
      </c>
      <c s="80" r="AS47">
        <f>'East Asia - data'!B115</f>
        <v/>
      </c>
      <c s="80" r="AT47">
        <f>'East Asia - data'!B300</f>
        <v/>
      </c>
      <c s="80" r="AU47">
        <f>'East Asia - data'!B176</f>
        <v/>
      </c>
      <c s="80" r="AV47">
        <f>'East Asia - data'!B53</f>
        <v/>
      </c>
      <c s="80" r="AW47">
        <f>'East Asia - data'!B238</f>
        <v/>
      </c>
      <c s="80" r="AX47">
        <f>'Latin America - data'!B502</f>
        <v/>
      </c>
      <c s="80" r="AY47">
        <f>'Latin America - data'!B120</f>
        <v/>
      </c>
      <c s="80" r="AZ47">
        <f>'Latin America - data'!B56</f>
        <v/>
      </c>
      <c s="80" r="BA47">
        <f>'Latin America - data'!B184</f>
        <v/>
      </c>
      <c s="80" r="BB47">
        <f>'Latin America - data'!B248</f>
        <v/>
      </c>
      <c s="80" r="BC47">
        <f>'Latin America - data'!B566</f>
        <v/>
      </c>
      <c s="80" r="BD47">
        <f>'Latin America - data'!B694</f>
        <v/>
      </c>
      <c s="80" r="BE47">
        <f>'Latin America - data'!B440</f>
        <v/>
      </c>
      <c s="80" r="BF47">
        <f>'Latin America - data'!B312</f>
        <v/>
      </c>
      <c s="80" r="BG47">
        <f>'Latin America - data'!B376</f>
        <v/>
      </c>
      <c s="80" r="BH47">
        <f>'South Africa - data '!B53</f>
        <v/>
      </c>
      <c s="80" r="BI47">
        <f>'Russia - data'!B53</f>
        <v/>
      </c>
      <c s="80" r="BJ47">
        <f>'India - data'!B53</f>
        <v/>
      </c>
      <c s="80" r="BK47">
        <f>Germany!B53</f>
        <v/>
      </c>
      <c s="80" r="BL47">
        <f>Australia!B53</f>
        <v/>
      </c>
      <c s="80" r="BM47">
        <f>Canada!B53</f>
        <v/>
      </c>
      <c s="80" r="BN47">
        <f>'Latin America - data'!B630</f>
        <v/>
      </c>
    </row>
    <row r="48" spans="1:66">
      <c s="78" r="C48" t="n">
        <v>5</v>
      </c>
      <c s="80" r="D48">
        <f>'Nordics - data'!B184</f>
        <v/>
      </c>
      <c s="79" r="E48">
        <f>'Nordics - data'!B247</f>
        <v/>
      </c>
      <c s="80" r="F48">
        <f>'Nordics - data'!B57</f>
        <v/>
      </c>
      <c s="80" r="G48">
        <f>'Nordics - data'!B122</f>
        <v/>
      </c>
      <c s="80" r="H48">
        <f>'Eastern Europe - data'!B181</f>
        <v/>
      </c>
      <c s="80" r="I48">
        <f>'Eastern Europe - data'!B306</f>
        <v/>
      </c>
      <c s="80" r="J48">
        <f>'Eastern Europe - data'!B243</f>
        <v/>
      </c>
      <c s="80" r="K48">
        <f>'Eastern Europe - data'!B55</f>
        <v/>
      </c>
      <c s="80" r="L48">
        <f>'Eastern Europe - data'!B118</f>
        <v/>
      </c>
      <c s="80" r="M48">
        <f>'Western Europe - data'!B180</f>
        <v/>
      </c>
      <c s="80" r="N48">
        <f>'Western Europe - data'!B306</f>
        <v/>
      </c>
      <c s="80" r="O48">
        <f>'Western Europe - data'!B118</f>
        <v/>
      </c>
      <c s="80" r="P48">
        <f>'Western Europe - data'!B55</f>
        <v/>
      </c>
      <c s="80" r="Q48">
        <f>'Western Europe - data'!B243</f>
        <v/>
      </c>
      <c s="80" r="R48">
        <f>'Western Europe - data'!B370</f>
        <v/>
      </c>
      <c s="80" r="S48">
        <f>'Southern Europe - data'!B239</f>
        <v/>
      </c>
      <c s="80" r="T48">
        <f>'Southern Europe - data'!B116</f>
        <v/>
      </c>
      <c s="80" r="U48">
        <f>'Southern Europe - data'!B301</f>
        <v/>
      </c>
      <c s="80" r="V48">
        <f>'Southern Europe - data'!B177</f>
        <v/>
      </c>
      <c s="80" r="W48">
        <f>'Southern Europe - data'!B54</f>
        <v/>
      </c>
      <c s="80" r="X48">
        <f>'MENA - data'!B950</f>
        <v/>
      </c>
      <c s="80" r="Y48">
        <f>'MENA - data'!B752</f>
        <v/>
      </c>
      <c s="80" r="Z48">
        <f>'MENA - data'!B119</f>
        <v/>
      </c>
      <c s="80" r="AA48">
        <f>'MENA - data'!B184</f>
        <v/>
      </c>
      <c s="80" r="AB48">
        <f>'MENA - data'!B249</f>
        <v/>
      </c>
      <c s="80" r="AC48">
        <f>'MENA - data'!B557</f>
        <v/>
      </c>
      <c s="80" r="AD48">
        <f>'MENA - data'!B54</f>
        <v/>
      </c>
      <c s="80" r="AE48">
        <f>'MENA - data'!B884</f>
        <v/>
      </c>
      <c s="80" r="AF48">
        <f>'MENA - data'!B686</f>
        <v/>
      </c>
      <c s="80" r="AG48">
        <f>'MENA - data'!B310</f>
        <v/>
      </c>
      <c s="80" r="AH48">
        <f>'MENA - data'!B432</f>
        <v/>
      </c>
      <c s="80" r="AI48">
        <f>'MENA - data'!B371</f>
        <v/>
      </c>
      <c s="80" r="AJ48">
        <f>'MENA - data'!B620</f>
        <v/>
      </c>
      <c s="80" r="AK48">
        <f>'MENA - data'!B818</f>
        <v/>
      </c>
      <c s="80" r="AL48">
        <f>'MENA - data'!B494</f>
        <v/>
      </c>
      <c s="80" r="AM48">
        <f>'Southeast Asia - data'!B178</f>
        <v/>
      </c>
      <c s="80" r="AN48">
        <f>'Southeast Asia - data'!B54</f>
        <v/>
      </c>
      <c s="80" r="AO48">
        <f>'Southeast Asia - data'!B240</f>
        <v/>
      </c>
      <c s="80" r="AP48">
        <f>'Southeast Asia - data'!B116</f>
        <v/>
      </c>
      <c s="80" r="AQ48">
        <f>'Southeast Asia - data'!B301</f>
        <v/>
      </c>
      <c s="80" r="AR48">
        <f>'Southeast Asia - data'!B363</f>
        <v/>
      </c>
      <c s="80" r="AS48">
        <f>'East Asia - data'!B116</f>
        <v/>
      </c>
      <c s="80" r="AT48">
        <f>'East Asia - data'!B301</f>
        <v/>
      </c>
      <c s="80" r="AU48">
        <f>'East Asia - data'!B177</f>
        <v/>
      </c>
      <c s="80" r="AV48">
        <f>'East Asia - data'!B54</f>
        <v/>
      </c>
      <c s="80" r="AW48">
        <f>'East Asia - data'!B239</f>
        <v/>
      </c>
      <c s="80" r="AX48">
        <f>'Latin America - data'!B503</f>
        <v/>
      </c>
      <c s="80" r="AY48">
        <f>'Latin America - data'!B121</f>
        <v/>
      </c>
      <c s="80" r="AZ48">
        <f>'Latin America - data'!B57</f>
        <v/>
      </c>
      <c s="80" r="BA48">
        <f>'Latin America - data'!B185</f>
        <v/>
      </c>
      <c s="80" r="BB48">
        <f>'Latin America - data'!B249</f>
        <v/>
      </c>
      <c s="80" r="BC48">
        <f>'Latin America - data'!B567</f>
        <v/>
      </c>
      <c s="80" r="BD48">
        <f>'Latin America - data'!B695</f>
        <v/>
      </c>
      <c s="80" r="BE48">
        <f>'Latin America - data'!B441</f>
        <v/>
      </c>
      <c s="80" r="BF48">
        <f>'Latin America - data'!B313</f>
        <v/>
      </c>
      <c s="80" r="BG48">
        <f>'Latin America - data'!B377</f>
        <v/>
      </c>
      <c s="80" r="BH48">
        <f>'South Africa - data '!B54</f>
        <v/>
      </c>
      <c s="80" r="BI48">
        <f>'Russia - data'!B54</f>
        <v/>
      </c>
      <c s="80" r="BJ48">
        <f>'India - data'!B54</f>
        <v/>
      </c>
      <c s="80" r="BK48">
        <f>Germany!B54</f>
        <v/>
      </c>
      <c s="80" r="BL48">
        <f>Australia!B54</f>
        <v/>
      </c>
      <c s="80" r="BM48">
        <f>Canada!B54</f>
        <v/>
      </c>
      <c s="80" r="BN48">
        <f>'Latin America - data'!B631</f>
        <v/>
      </c>
    </row>
    <row r="49" spans="1:66">
      <c s="78" r="C49" t="n">
        <v>6</v>
      </c>
      <c s="80" r="D49">
        <f>'Nordics - data'!B185</f>
        <v/>
      </c>
      <c s="79" r="E49">
        <f>'Nordics - data'!B248</f>
        <v/>
      </c>
      <c s="80" r="F49">
        <f>'Nordics - data'!B58</f>
        <v/>
      </c>
      <c s="80" r="G49">
        <f>'Nordics - data'!B123</f>
        <v/>
      </c>
      <c s="80" r="H49">
        <f>'Eastern Europe - data'!B182</f>
        <v/>
      </c>
      <c s="80" r="I49">
        <f>'Eastern Europe - data'!B307</f>
        <v/>
      </c>
      <c s="80" r="J49">
        <f>'Eastern Europe - data'!B244</f>
        <v/>
      </c>
      <c s="80" r="K49">
        <f>'Eastern Europe - data'!B56</f>
        <v/>
      </c>
      <c s="80" r="L49">
        <f>'Eastern Europe - data'!B119</f>
        <v/>
      </c>
      <c s="80" r="M49">
        <f>'Western Europe - data'!B181</f>
        <v/>
      </c>
      <c s="80" r="N49">
        <f>'Western Europe - data'!B307</f>
        <v/>
      </c>
      <c s="80" r="O49">
        <f>'Western Europe - data'!B119</f>
        <v/>
      </c>
      <c s="80" r="P49">
        <f>'Western Europe - data'!B56</f>
        <v/>
      </c>
      <c s="80" r="Q49">
        <f>'Western Europe - data'!B244</f>
        <v/>
      </c>
      <c s="80" r="R49">
        <f>'Western Europe - data'!B371</f>
        <v/>
      </c>
      <c s="80" r="S49">
        <f>'Southern Europe - data'!B240</f>
        <v/>
      </c>
      <c s="80" r="T49">
        <f>'Southern Europe - data'!B117</f>
        <v/>
      </c>
      <c s="80" r="U49">
        <f>'Southern Europe - data'!B302</f>
        <v/>
      </c>
      <c s="80" r="V49">
        <f>'Southern Europe - data'!B178</f>
        <v/>
      </c>
      <c s="80" r="W49">
        <f>'Southern Europe - data'!B55</f>
        <v/>
      </c>
      <c s="80" r="X49">
        <f>'MENA - data'!B951</f>
        <v/>
      </c>
      <c s="80" r="Y49">
        <f>'MENA - data'!B753</f>
        <v/>
      </c>
      <c s="80" r="Z49">
        <f>'MENA - data'!B120</f>
        <v/>
      </c>
      <c s="80" r="AA49">
        <f>'MENA - data'!B185</f>
        <v/>
      </c>
      <c s="80" r="AB49">
        <f>'MENA - data'!B250</f>
        <v/>
      </c>
      <c s="80" r="AC49">
        <f>'MENA - data'!B558</f>
        <v/>
      </c>
      <c s="80" r="AD49">
        <f>'MENA - data'!B55</f>
        <v/>
      </c>
      <c s="80" r="AE49">
        <f>'MENA - data'!B885</f>
        <v/>
      </c>
      <c s="80" r="AF49">
        <f>'MENA - data'!B687</f>
        <v/>
      </c>
      <c s="80" r="AG49">
        <f>'MENA - data'!B311</f>
        <v/>
      </c>
      <c s="80" r="AH49">
        <f>'MENA - data'!B433</f>
        <v/>
      </c>
      <c s="80" r="AI49">
        <f>'MENA - data'!B372</f>
        <v/>
      </c>
      <c s="80" r="AJ49">
        <f>'MENA - data'!B621</f>
        <v/>
      </c>
      <c s="80" r="AK49">
        <f>'MENA - data'!B819</f>
        <v/>
      </c>
      <c s="80" r="AL49">
        <f>'MENA - data'!B495</f>
        <v/>
      </c>
      <c s="80" r="AM49">
        <f>'Southeast Asia - data'!B179</f>
        <v/>
      </c>
      <c s="80" r="AN49">
        <f>'Southeast Asia - data'!B55</f>
        <v/>
      </c>
      <c s="80" r="AO49">
        <f>'Southeast Asia - data'!B241</f>
        <v/>
      </c>
      <c s="80" r="AP49">
        <f>'Southeast Asia - data'!B117</f>
        <v/>
      </c>
      <c s="80" r="AQ49">
        <f>'Southeast Asia - data'!B302</f>
        <v/>
      </c>
      <c s="80" r="AR49">
        <f>'Southeast Asia - data'!B364</f>
        <v/>
      </c>
      <c s="80" r="AS49">
        <f>'East Asia - data'!B117</f>
        <v/>
      </c>
      <c s="80" r="AT49">
        <f>'East Asia - data'!B302</f>
        <v/>
      </c>
      <c s="80" r="AU49">
        <f>'East Asia - data'!B178</f>
        <v/>
      </c>
      <c s="80" r="AV49">
        <f>'East Asia - data'!B55</f>
        <v/>
      </c>
      <c s="80" r="AW49">
        <f>'East Asia - data'!B240</f>
        <v/>
      </c>
      <c s="80" r="AX49">
        <f>'Latin America - data'!B504</f>
        <v/>
      </c>
      <c s="80" r="AY49">
        <f>'Latin America - data'!B122</f>
        <v/>
      </c>
      <c s="80" r="AZ49">
        <f>'Latin America - data'!B58</f>
        <v/>
      </c>
      <c s="80" r="BA49">
        <f>'Latin America - data'!B186</f>
        <v/>
      </c>
      <c s="80" r="BB49">
        <f>'Latin America - data'!B250</f>
        <v/>
      </c>
      <c s="80" r="BC49">
        <f>'Latin America - data'!B568</f>
        <v/>
      </c>
      <c s="80" r="BD49">
        <f>'Latin America - data'!B696</f>
        <v/>
      </c>
      <c s="80" r="BE49">
        <f>'Latin America - data'!B442</f>
        <v/>
      </c>
      <c s="80" r="BF49">
        <f>'Latin America - data'!B314</f>
        <v/>
      </c>
      <c s="80" r="BG49">
        <f>'Latin America - data'!B378</f>
        <v/>
      </c>
      <c s="80" r="BH49">
        <f>'South Africa - data '!B55</f>
        <v/>
      </c>
      <c s="80" r="BI49">
        <f>'Russia - data'!B55</f>
        <v/>
      </c>
      <c s="80" r="BJ49">
        <f>'India - data'!B55</f>
        <v/>
      </c>
      <c s="80" r="BK49">
        <f>Germany!B55</f>
        <v/>
      </c>
      <c s="80" r="BL49">
        <f>Australia!B55</f>
        <v/>
      </c>
      <c s="80" r="BM49">
        <f>Canada!B55</f>
        <v/>
      </c>
      <c s="80" r="BN49">
        <f>'Latin America - data'!B632</f>
        <v/>
      </c>
    </row>
    <row r="50" spans="1:66">
      <c s="78" r="C50" t="n">
        <v>7</v>
      </c>
      <c s="80" r="D50">
        <f>'Nordics - data'!B186</f>
        <v/>
      </c>
      <c s="79" r="E50">
        <f>'Nordics - data'!B249</f>
        <v/>
      </c>
      <c s="80" r="F50">
        <f>'Nordics - data'!B59</f>
        <v/>
      </c>
      <c s="80" r="G50">
        <f>'Nordics - data'!B124</f>
        <v/>
      </c>
      <c s="80" r="H50">
        <f>'Eastern Europe - data'!B183</f>
        <v/>
      </c>
      <c s="80" r="I50">
        <f>'Eastern Europe - data'!B308</f>
        <v/>
      </c>
      <c s="80" r="J50">
        <f>'Eastern Europe - data'!B245</f>
        <v/>
      </c>
      <c s="80" r="K50">
        <f>'Eastern Europe - data'!B57</f>
        <v/>
      </c>
      <c s="80" r="L50">
        <f>'Eastern Europe - data'!B120</f>
        <v/>
      </c>
      <c s="80" r="M50">
        <f>'Western Europe - data'!B182</f>
        <v/>
      </c>
      <c s="80" r="N50">
        <f>'Western Europe - data'!B308</f>
        <v/>
      </c>
      <c s="80" r="O50">
        <f>'Western Europe - data'!B120</f>
        <v/>
      </c>
      <c s="80" r="P50">
        <f>'Western Europe - data'!B57</f>
        <v/>
      </c>
      <c s="80" r="Q50">
        <f>'Western Europe - data'!B245</f>
        <v/>
      </c>
      <c s="80" r="R50">
        <f>'Western Europe - data'!B372</f>
        <v/>
      </c>
      <c s="80" r="S50">
        <f>'Southern Europe - data'!B241</f>
        <v/>
      </c>
      <c s="80" r="T50">
        <f>'Southern Europe - data'!B118</f>
        <v/>
      </c>
      <c s="80" r="U50">
        <f>'Southern Europe - data'!B303</f>
        <v/>
      </c>
      <c s="80" r="V50">
        <f>'Southern Europe - data'!B179</f>
        <v/>
      </c>
      <c s="80" r="W50">
        <f>'Southern Europe - data'!B56</f>
        <v/>
      </c>
      <c s="80" r="X50">
        <f>'MENA - data'!B952</f>
        <v/>
      </c>
      <c s="80" r="Y50">
        <f>'MENA - data'!B754</f>
        <v/>
      </c>
      <c s="80" r="Z50">
        <f>'MENA - data'!B121</f>
        <v/>
      </c>
      <c s="80" r="AA50">
        <f>'MENA - data'!B186</f>
        <v/>
      </c>
      <c s="80" r="AB50">
        <f>'MENA - data'!B251</f>
        <v/>
      </c>
      <c s="80" r="AC50">
        <f>'MENA - data'!B559</f>
        <v/>
      </c>
      <c s="80" r="AD50">
        <f>'MENA - data'!B56</f>
        <v/>
      </c>
      <c s="80" r="AE50">
        <f>'MENA - data'!B886</f>
        <v/>
      </c>
      <c s="80" r="AF50">
        <f>'MENA - data'!B688</f>
        <v/>
      </c>
      <c s="80" r="AG50">
        <f>'MENA - data'!B312</f>
        <v/>
      </c>
      <c s="80" r="AH50">
        <f>'MENA - data'!B434</f>
        <v/>
      </c>
      <c s="80" r="AI50">
        <f>'MENA - data'!B373</f>
        <v/>
      </c>
      <c s="80" r="AJ50">
        <f>'MENA - data'!B622</f>
        <v/>
      </c>
      <c s="80" r="AK50">
        <f>'MENA - data'!B820</f>
        <v/>
      </c>
      <c s="80" r="AL50">
        <f>'MENA - data'!B496</f>
        <v/>
      </c>
      <c s="80" r="AM50">
        <f>'Southeast Asia - data'!B180</f>
        <v/>
      </c>
      <c s="80" r="AN50">
        <f>'Southeast Asia - data'!B56</f>
        <v/>
      </c>
      <c s="80" r="AO50">
        <f>'Southeast Asia - data'!B242</f>
        <v/>
      </c>
      <c s="80" r="AP50">
        <f>'Southeast Asia - data'!B118</f>
        <v/>
      </c>
      <c s="80" r="AQ50">
        <f>'Southeast Asia - data'!B303</f>
        <v/>
      </c>
      <c s="80" r="AR50">
        <f>'Southeast Asia - data'!B365</f>
        <v/>
      </c>
      <c s="80" r="AS50">
        <f>'East Asia - data'!B118</f>
        <v/>
      </c>
      <c s="80" r="AT50">
        <f>'East Asia - data'!B303</f>
        <v/>
      </c>
      <c s="80" r="AU50">
        <f>'East Asia - data'!B179</f>
        <v/>
      </c>
      <c s="80" r="AV50">
        <f>'East Asia - data'!B56</f>
        <v/>
      </c>
      <c s="80" r="AW50">
        <f>'East Asia - data'!B241</f>
        <v/>
      </c>
      <c s="80" r="AX50">
        <f>'Latin America - data'!B505</f>
        <v/>
      </c>
      <c s="80" r="AY50">
        <f>'Latin America - data'!B123</f>
        <v/>
      </c>
      <c s="80" r="AZ50">
        <f>'Latin America - data'!B59</f>
        <v/>
      </c>
      <c s="80" r="BA50">
        <f>'Latin America - data'!B187</f>
        <v/>
      </c>
      <c s="80" r="BB50">
        <f>'Latin America - data'!B251</f>
        <v/>
      </c>
      <c s="80" r="BC50">
        <f>'Latin America - data'!B569</f>
        <v/>
      </c>
      <c s="80" r="BD50">
        <f>'Latin America - data'!B697</f>
        <v/>
      </c>
      <c s="80" r="BE50">
        <f>'Latin America - data'!B443</f>
        <v/>
      </c>
      <c s="80" r="BF50">
        <f>'Latin America - data'!B315</f>
        <v/>
      </c>
      <c s="80" r="BG50">
        <f>'Latin America - data'!B379</f>
        <v/>
      </c>
      <c s="80" r="BH50">
        <f>'South Africa - data '!B56</f>
        <v/>
      </c>
      <c s="80" r="BI50">
        <f>'Russia - data'!B56</f>
        <v/>
      </c>
      <c s="80" r="BJ50">
        <f>'India - data'!B56</f>
        <v/>
      </c>
      <c s="80" r="BK50">
        <f>Germany!B56</f>
        <v/>
      </c>
      <c s="80" r="BL50">
        <f>Australia!B56</f>
        <v/>
      </c>
      <c s="80" r="BM50">
        <f>Canada!B56</f>
        <v/>
      </c>
      <c s="80" r="BN50">
        <f>'Latin America - data'!B633</f>
        <v/>
      </c>
    </row>
    <row r="51" spans="1:66">
      <c s="78" r="C51" t="n">
        <v>8</v>
      </c>
      <c s="80" r="D51">
        <f>'Nordics - data'!B187</f>
        <v/>
      </c>
      <c s="79" r="E51">
        <f>'Nordics - data'!B250</f>
        <v/>
      </c>
      <c s="80" r="F51">
        <f>'Nordics - data'!B60</f>
        <v/>
      </c>
      <c s="80" r="G51">
        <f>'Nordics - data'!B125</f>
        <v/>
      </c>
      <c s="80" r="H51">
        <f>'Eastern Europe - data'!B184</f>
        <v/>
      </c>
      <c s="80" r="I51">
        <f>'Eastern Europe - data'!B309</f>
        <v/>
      </c>
      <c s="80" r="J51">
        <f>'Eastern Europe - data'!B246</f>
        <v/>
      </c>
      <c s="80" r="K51">
        <f>'Eastern Europe - data'!B58</f>
        <v/>
      </c>
      <c s="80" r="L51">
        <f>'Eastern Europe - data'!B121</f>
        <v/>
      </c>
      <c s="80" r="M51">
        <f>'Western Europe - data'!B183</f>
        <v/>
      </c>
      <c s="80" r="N51">
        <f>'Western Europe - data'!B309</f>
        <v/>
      </c>
      <c s="80" r="O51">
        <f>'Western Europe - data'!B121</f>
        <v/>
      </c>
      <c s="80" r="P51">
        <f>'Western Europe - data'!B58</f>
        <v/>
      </c>
      <c s="80" r="Q51">
        <f>'Western Europe - data'!B246</f>
        <v/>
      </c>
      <c s="80" r="R51">
        <f>'Western Europe - data'!B373</f>
        <v/>
      </c>
      <c s="80" r="S51">
        <f>'Southern Europe - data'!B242</f>
        <v/>
      </c>
      <c s="80" r="T51">
        <f>'Southern Europe - data'!B119</f>
        <v/>
      </c>
      <c s="80" r="U51">
        <f>'Southern Europe - data'!B304</f>
        <v/>
      </c>
      <c s="80" r="V51">
        <f>'Southern Europe - data'!B180</f>
        <v/>
      </c>
      <c s="80" r="W51">
        <f>'Southern Europe - data'!B57</f>
        <v/>
      </c>
      <c s="80" r="X51">
        <f>'MENA - data'!B953</f>
        <v/>
      </c>
      <c s="80" r="Y51">
        <f>'MENA - data'!B755</f>
        <v/>
      </c>
      <c s="80" r="Z51">
        <f>'MENA - data'!B122</f>
        <v/>
      </c>
      <c s="80" r="AA51">
        <f>'MENA - data'!B187</f>
        <v/>
      </c>
      <c s="80" r="AB51">
        <f>'MENA - data'!B252</f>
        <v/>
      </c>
      <c s="80" r="AC51">
        <f>'MENA - data'!B560</f>
        <v/>
      </c>
      <c s="80" r="AD51">
        <f>'MENA - data'!B57</f>
        <v/>
      </c>
      <c s="80" r="AE51">
        <f>'MENA - data'!B887</f>
        <v/>
      </c>
      <c s="80" r="AF51">
        <f>'MENA - data'!B689</f>
        <v/>
      </c>
      <c s="80" r="AG51">
        <f>'MENA - data'!B313</f>
        <v/>
      </c>
      <c s="80" r="AH51">
        <f>'MENA - data'!B435</f>
        <v/>
      </c>
      <c s="80" r="AI51">
        <f>'MENA - data'!B374</f>
        <v/>
      </c>
      <c s="80" r="AJ51">
        <f>'MENA - data'!B623</f>
        <v/>
      </c>
      <c s="80" r="AK51">
        <f>'MENA - data'!B821</f>
        <v/>
      </c>
      <c s="80" r="AL51">
        <f>'MENA - data'!B497</f>
        <v/>
      </c>
      <c s="80" r="AM51">
        <f>'Southeast Asia - data'!B181</f>
        <v/>
      </c>
      <c s="80" r="AN51">
        <f>'Southeast Asia - data'!B57</f>
        <v/>
      </c>
      <c s="80" r="AO51">
        <f>'Southeast Asia - data'!B243</f>
        <v/>
      </c>
      <c s="80" r="AP51">
        <f>'Southeast Asia - data'!B119</f>
        <v/>
      </c>
      <c s="80" r="AQ51">
        <f>'Southeast Asia - data'!B304</f>
        <v/>
      </c>
      <c s="80" r="AR51">
        <f>'Southeast Asia - data'!B366</f>
        <v/>
      </c>
      <c s="80" r="AS51">
        <f>'East Asia - data'!B119</f>
        <v/>
      </c>
      <c s="80" r="AT51">
        <f>'East Asia - data'!B304</f>
        <v/>
      </c>
      <c s="80" r="AU51">
        <f>'East Asia - data'!B180</f>
        <v/>
      </c>
      <c s="80" r="AV51">
        <f>'East Asia - data'!B57</f>
        <v/>
      </c>
      <c s="80" r="AW51">
        <f>'East Asia - data'!B242</f>
        <v/>
      </c>
      <c s="80" r="AX51">
        <f>'Latin America - data'!B506</f>
        <v/>
      </c>
      <c s="80" r="AY51">
        <f>'Latin America - data'!B124</f>
        <v/>
      </c>
      <c s="80" r="AZ51">
        <f>'Latin America - data'!B60</f>
        <v/>
      </c>
      <c s="80" r="BA51">
        <f>'Latin America - data'!B188</f>
        <v/>
      </c>
      <c s="80" r="BB51">
        <f>'Latin America - data'!B252</f>
        <v/>
      </c>
      <c s="80" r="BC51">
        <f>'Latin America - data'!B570</f>
        <v/>
      </c>
      <c s="80" r="BD51">
        <f>'Latin America - data'!B698</f>
        <v/>
      </c>
      <c s="80" r="BE51">
        <f>'Latin America - data'!B444</f>
        <v/>
      </c>
      <c s="80" r="BF51">
        <f>'Latin America - data'!B316</f>
        <v/>
      </c>
      <c s="80" r="BG51">
        <f>'Latin America - data'!B380</f>
        <v/>
      </c>
      <c s="80" r="BH51">
        <f>'South Africa - data '!B57</f>
        <v/>
      </c>
      <c s="80" r="BI51">
        <f>'Russia - data'!B57</f>
        <v/>
      </c>
      <c s="80" r="BJ51">
        <f>'India - data'!B57</f>
        <v/>
      </c>
      <c s="80" r="BK51">
        <f>Germany!B57</f>
        <v/>
      </c>
      <c s="80" r="BL51">
        <f>Australia!B57</f>
        <v/>
      </c>
      <c s="80" r="BM51">
        <f>Canada!B57</f>
        <v/>
      </c>
      <c s="80" r="BN51">
        <f>'Latin America - data'!B634</f>
        <v/>
      </c>
    </row>
    <row r="52" spans="1:66">
      <c s="78" r="C52" t="n">
        <v>9</v>
      </c>
      <c s="80" r="D52">
        <f>'Nordics - data'!B188</f>
        <v/>
      </c>
      <c s="79" r="E52">
        <f>'Nordics - data'!B251</f>
        <v/>
      </c>
      <c s="80" r="F52">
        <f>'Nordics - data'!B61</f>
        <v/>
      </c>
      <c s="80" r="G52">
        <f>'Nordics - data'!B126</f>
        <v/>
      </c>
      <c s="80" r="H52">
        <f>'Eastern Europe - data'!B185</f>
        <v/>
      </c>
      <c s="80" r="I52">
        <f>'Eastern Europe - data'!B310</f>
        <v/>
      </c>
      <c s="80" r="J52">
        <f>'Eastern Europe - data'!B247</f>
        <v/>
      </c>
      <c s="80" r="K52">
        <f>'Eastern Europe - data'!B59</f>
        <v/>
      </c>
      <c s="80" r="L52">
        <f>'Eastern Europe - data'!B122</f>
        <v/>
      </c>
      <c s="80" r="M52">
        <f>'Western Europe - data'!B184</f>
        <v/>
      </c>
      <c s="80" r="N52">
        <f>'Western Europe - data'!B310</f>
        <v/>
      </c>
      <c s="80" r="O52">
        <f>'Western Europe - data'!B122</f>
        <v/>
      </c>
      <c s="80" r="P52">
        <f>'Western Europe - data'!B59</f>
        <v/>
      </c>
      <c s="80" r="Q52">
        <f>'Western Europe - data'!B247</f>
        <v/>
      </c>
      <c s="80" r="R52">
        <f>'Western Europe - data'!B374</f>
        <v/>
      </c>
      <c s="80" r="S52">
        <f>'Southern Europe - data'!B243</f>
        <v/>
      </c>
      <c s="80" r="T52">
        <f>'Southern Europe - data'!B120</f>
        <v/>
      </c>
      <c s="80" r="U52">
        <f>'Southern Europe - data'!B305</f>
        <v/>
      </c>
      <c s="80" r="V52">
        <f>'Southern Europe - data'!B181</f>
        <v/>
      </c>
      <c s="80" r="W52">
        <f>'Southern Europe - data'!B58</f>
        <v/>
      </c>
      <c s="80" r="X52">
        <f>'MENA - data'!B954</f>
        <v/>
      </c>
      <c s="80" r="Y52">
        <f>'MENA - data'!B756</f>
        <v/>
      </c>
      <c s="80" r="Z52">
        <f>'MENA - data'!B123</f>
        <v/>
      </c>
      <c s="80" r="AA52">
        <f>'MENA - data'!B188</f>
        <v/>
      </c>
      <c s="80" r="AB52">
        <f>'MENA - data'!B253</f>
        <v/>
      </c>
      <c s="80" r="AC52">
        <f>'MENA - data'!B561</f>
        <v/>
      </c>
      <c s="80" r="AD52">
        <f>'MENA - data'!B58</f>
        <v/>
      </c>
      <c s="80" r="AE52">
        <f>'MENA - data'!B888</f>
        <v/>
      </c>
      <c s="80" r="AF52">
        <f>'MENA - data'!B690</f>
        <v/>
      </c>
      <c s="80" r="AG52">
        <f>'MENA - data'!B314</f>
        <v/>
      </c>
      <c s="80" r="AH52">
        <f>'MENA - data'!B436</f>
        <v/>
      </c>
      <c s="80" r="AI52">
        <f>'MENA - data'!B375</f>
        <v/>
      </c>
      <c s="80" r="AJ52">
        <f>'MENA - data'!B624</f>
        <v/>
      </c>
      <c s="80" r="AK52">
        <f>'MENA - data'!B822</f>
        <v/>
      </c>
      <c s="80" r="AL52">
        <f>'MENA - data'!B498</f>
        <v/>
      </c>
      <c s="80" r="AM52">
        <f>'Southeast Asia - data'!B182</f>
        <v/>
      </c>
      <c s="80" r="AN52">
        <f>'Southeast Asia - data'!B58</f>
        <v/>
      </c>
      <c s="80" r="AO52">
        <f>'Southeast Asia - data'!B244</f>
        <v/>
      </c>
      <c s="80" r="AP52">
        <f>'Southeast Asia - data'!B120</f>
        <v/>
      </c>
      <c s="80" r="AQ52">
        <f>'Southeast Asia - data'!B305</f>
        <v/>
      </c>
      <c s="80" r="AR52">
        <f>'Southeast Asia - data'!B367</f>
        <v/>
      </c>
      <c s="80" r="AS52">
        <f>'East Asia - data'!B120</f>
        <v/>
      </c>
      <c s="80" r="AT52">
        <f>'East Asia - data'!B305</f>
        <v/>
      </c>
      <c s="80" r="AU52">
        <f>'East Asia - data'!B181</f>
        <v/>
      </c>
      <c s="80" r="AV52">
        <f>'East Asia - data'!B58</f>
        <v/>
      </c>
      <c s="80" r="AW52">
        <f>'East Asia - data'!B243</f>
        <v/>
      </c>
      <c s="80" r="AX52">
        <f>'Latin America - data'!B507</f>
        <v/>
      </c>
      <c s="80" r="AY52">
        <f>'Latin America - data'!B125</f>
        <v/>
      </c>
      <c s="80" r="AZ52">
        <f>'Latin America - data'!B61</f>
        <v/>
      </c>
      <c s="80" r="BA52">
        <f>'Latin America - data'!B189</f>
        <v/>
      </c>
      <c s="80" r="BB52">
        <f>'Latin America - data'!B253</f>
        <v/>
      </c>
      <c s="80" r="BC52">
        <f>'Latin America - data'!B571</f>
        <v/>
      </c>
      <c s="80" r="BD52">
        <f>'Latin America - data'!B699</f>
        <v/>
      </c>
      <c s="80" r="BE52">
        <f>'Latin America - data'!B445</f>
        <v/>
      </c>
      <c s="80" r="BF52">
        <f>'Latin America - data'!B317</f>
        <v/>
      </c>
      <c s="80" r="BG52">
        <f>'Latin America - data'!B381</f>
        <v/>
      </c>
      <c s="80" r="BH52">
        <f>'South Africa - data '!B58</f>
        <v/>
      </c>
      <c s="80" r="BI52">
        <f>'Russia - data'!B58</f>
        <v/>
      </c>
      <c s="80" r="BJ52">
        <f>'India - data'!B58</f>
        <v/>
      </c>
      <c s="80" r="BK52">
        <f>Germany!B58</f>
        <v/>
      </c>
      <c s="80" r="BL52">
        <f>Australia!B58</f>
        <v/>
      </c>
      <c s="80" r="BM52">
        <f>Canada!B58</f>
        <v/>
      </c>
      <c s="80" r="BN52">
        <f>'Latin America - data'!B635</f>
        <v/>
      </c>
    </row>
    <row r="53" spans="1:66">
      <c s="78" r="C53" t="n">
        <v>10</v>
      </c>
      <c s="80" r="D53">
        <f>'Nordics - data'!B189</f>
        <v/>
      </c>
      <c s="79" r="E53">
        <f>'Nordics - data'!B252</f>
        <v/>
      </c>
      <c s="80" r="F53">
        <f>'Nordics - data'!B62</f>
        <v/>
      </c>
      <c s="80" r="G53">
        <f>'Nordics - data'!B127</f>
        <v/>
      </c>
      <c s="80" r="H53">
        <f>'Eastern Europe - data'!B186</f>
        <v/>
      </c>
      <c s="80" r="I53">
        <f>'Eastern Europe - data'!B311</f>
        <v/>
      </c>
      <c s="80" r="J53">
        <f>'Eastern Europe - data'!B248</f>
        <v/>
      </c>
      <c s="80" r="K53">
        <f>'Eastern Europe - data'!B60</f>
        <v/>
      </c>
      <c s="80" r="L53">
        <f>'Eastern Europe - data'!B123</f>
        <v/>
      </c>
      <c s="80" r="M53">
        <f>'Western Europe - data'!B185</f>
        <v/>
      </c>
      <c s="80" r="N53">
        <f>'Western Europe - data'!B311</f>
        <v/>
      </c>
      <c s="80" r="O53">
        <f>'Western Europe - data'!B123</f>
        <v/>
      </c>
      <c s="80" r="P53">
        <f>'Western Europe - data'!B60</f>
        <v/>
      </c>
      <c s="80" r="Q53">
        <f>'Western Europe - data'!B248</f>
        <v/>
      </c>
      <c s="80" r="R53">
        <f>'Western Europe - data'!B375</f>
        <v/>
      </c>
      <c s="80" r="S53">
        <f>'Southern Europe - data'!B244</f>
        <v/>
      </c>
      <c s="80" r="T53">
        <f>'Southern Europe - data'!B121</f>
        <v/>
      </c>
      <c s="80" r="U53">
        <f>'Southern Europe - data'!B306</f>
        <v/>
      </c>
      <c s="80" r="V53">
        <f>'Southern Europe - data'!B182</f>
        <v/>
      </c>
      <c s="80" r="W53">
        <f>'Southern Europe - data'!B59</f>
        <v/>
      </c>
      <c s="80" r="X53">
        <f>'MENA - data'!B955</f>
        <v/>
      </c>
      <c s="80" r="Y53">
        <f>'MENA - data'!B757</f>
        <v/>
      </c>
      <c s="80" r="Z53">
        <f>'MENA - data'!B124</f>
        <v/>
      </c>
      <c s="80" r="AA53">
        <f>'MENA - data'!B189</f>
        <v/>
      </c>
      <c s="80" r="AB53">
        <f>'MENA - data'!B254</f>
        <v/>
      </c>
      <c s="80" r="AC53">
        <f>'MENA - data'!B562</f>
        <v/>
      </c>
      <c s="80" r="AD53">
        <f>'MENA - data'!B59</f>
        <v/>
      </c>
      <c s="80" r="AE53">
        <f>'MENA - data'!B889</f>
        <v/>
      </c>
      <c s="80" r="AF53">
        <f>'MENA - data'!B691</f>
        <v/>
      </c>
      <c s="80" r="AG53">
        <f>'MENA - data'!B315</f>
        <v/>
      </c>
      <c s="80" r="AH53">
        <f>'MENA - data'!B437</f>
        <v/>
      </c>
      <c s="80" r="AI53">
        <f>'MENA - data'!B376</f>
        <v/>
      </c>
      <c s="80" r="AJ53">
        <f>'MENA - data'!B625</f>
        <v/>
      </c>
      <c s="80" r="AK53">
        <f>'MENA - data'!B823</f>
        <v/>
      </c>
      <c s="80" r="AL53">
        <f>'MENA - data'!B499</f>
        <v/>
      </c>
      <c s="80" r="AM53">
        <f>'Southeast Asia - data'!B183</f>
        <v/>
      </c>
      <c s="80" r="AN53">
        <f>'Southeast Asia - data'!B59</f>
        <v/>
      </c>
      <c s="80" r="AO53">
        <f>'Southeast Asia - data'!B245</f>
        <v/>
      </c>
      <c s="80" r="AP53">
        <f>'Southeast Asia - data'!B121</f>
        <v/>
      </c>
      <c s="80" r="AQ53">
        <f>'Southeast Asia - data'!B306</f>
        <v/>
      </c>
      <c s="80" r="AR53">
        <f>'Southeast Asia - data'!B368</f>
        <v/>
      </c>
      <c s="80" r="AS53">
        <f>'East Asia - data'!B121</f>
        <v/>
      </c>
      <c s="80" r="AT53">
        <f>'East Asia - data'!B306</f>
        <v/>
      </c>
      <c s="80" r="AU53">
        <f>'East Asia - data'!B182</f>
        <v/>
      </c>
      <c s="80" r="AV53">
        <f>'East Asia - data'!B59</f>
        <v/>
      </c>
      <c s="80" r="AW53">
        <f>'East Asia - data'!B244</f>
        <v/>
      </c>
      <c s="80" r="AX53">
        <f>'Latin America - data'!B508</f>
        <v/>
      </c>
      <c s="80" r="AY53">
        <f>'Latin America - data'!B126</f>
        <v/>
      </c>
      <c s="80" r="AZ53">
        <f>'Latin America - data'!B62</f>
        <v/>
      </c>
      <c s="80" r="BA53">
        <f>'Latin America - data'!B190</f>
        <v/>
      </c>
      <c s="80" r="BB53">
        <f>'Latin America - data'!B254</f>
        <v/>
      </c>
      <c s="80" r="BC53">
        <f>'Latin America - data'!B572</f>
        <v/>
      </c>
      <c s="80" r="BD53">
        <f>'Latin America - data'!B700</f>
        <v/>
      </c>
      <c s="80" r="BE53">
        <f>'Latin America - data'!B446</f>
        <v/>
      </c>
      <c s="80" r="BF53">
        <f>'Latin America - data'!B318</f>
        <v/>
      </c>
      <c s="80" r="BG53">
        <f>'Latin America - data'!B382</f>
        <v/>
      </c>
      <c s="80" r="BH53">
        <f>'South Africa - data '!B59</f>
        <v/>
      </c>
      <c s="80" r="BI53">
        <f>'Russia - data'!B59</f>
        <v/>
      </c>
      <c s="80" r="BJ53">
        <f>'India - data'!B59</f>
        <v/>
      </c>
      <c s="80" r="BK53">
        <f>Germany!B59</f>
        <v/>
      </c>
      <c s="80" r="BL53">
        <f>Australia!B59</f>
        <v/>
      </c>
      <c s="80" r="BM53">
        <f>Canada!B59</f>
        <v/>
      </c>
      <c s="80" r="BN53">
        <f>'Latin America - data'!B636</f>
        <v/>
      </c>
    </row>
    <row r="54" spans="1:66">
      <c s="78" r="C54" t="n">
        <v>11</v>
      </c>
      <c s="80" r="D54">
        <f>'Nordics - data'!B190</f>
        <v/>
      </c>
      <c s="79" r="E54">
        <f>'Nordics - data'!B253</f>
        <v/>
      </c>
      <c s="80" r="F54">
        <f>'Nordics - data'!B63</f>
        <v/>
      </c>
      <c s="80" r="G54">
        <f>'Nordics - data'!B128</f>
        <v/>
      </c>
      <c s="80" r="H54">
        <f>'Eastern Europe - data'!B187</f>
        <v/>
      </c>
      <c s="80" r="I54">
        <f>'Eastern Europe - data'!B312</f>
        <v/>
      </c>
      <c s="80" r="J54">
        <f>'Eastern Europe - data'!B249</f>
        <v/>
      </c>
      <c s="80" r="K54">
        <f>'Eastern Europe - data'!B61</f>
        <v/>
      </c>
      <c s="80" r="L54">
        <f>'Eastern Europe - data'!B124</f>
        <v/>
      </c>
      <c s="80" r="M54">
        <f>'Western Europe - data'!B186</f>
        <v/>
      </c>
      <c s="80" r="N54">
        <f>'Western Europe - data'!B312</f>
        <v/>
      </c>
      <c s="80" r="O54">
        <f>'Western Europe - data'!B124</f>
        <v/>
      </c>
      <c s="80" r="P54">
        <f>'Western Europe - data'!B61</f>
        <v/>
      </c>
      <c s="80" r="Q54">
        <f>'Western Europe - data'!B249</f>
        <v/>
      </c>
      <c s="80" r="R54">
        <f>'Western Europe - data'!B376</f>
        <v/>
      </c>
      <c s="80" r="S54">
        <f>'Southern Europe - data'!B245</f>
        <v/>
      </c>
      <c s="80" r="T54">
        <f>'Southern Europe - data'!B122</f>
        <v/>
      </c>
      <c s="80" r="U54">
        <f>'Southern Europe - data'!B307</f>
        <v/>
      </c>
      <c s="80" r="V54">
        <f>'Southern Europe - data'!B183</f>
        <v/>
      </c>
      <c s="80" r="W54">
        <f>'Southern Europe - data'!B60</f>
        <v/>
      </c>
      <c s="80" r="X54">
        <f>'MENA - data'!B956</f>
        <v/>
      </c>
      <c s="80" r="Y54">
        <f>'MENA - data'!B758</f>
        <v/>
      </c>
      <c s="80" r="Z54">
        <f>'MENA - data'!B125</f>
        <v/>
      </c>
      <c s="80" r="AA54">
        <f>'MENA - data'!B190</f>
        <v/>
      </c>
      <c s="80" r="AB54">
        <f>'MENA - data'!B255</f>
        <v/>
      </c>
      <c s="80" r="AC54">
        <f>'MENA - data'!B563</f>
        <v/>
      </c>
      <c s="80" r="AD54">
        <f>'MENA - data'!B60</f>
        <v/>
      </c>
      <c s="80" r="AE54">
        <f>'MENA - data'!B890</f>
        <v/>
      </c>
      <c s="80" r="AF54">
        <f>'MENA - data'!B692</f>
        <v/>
      </c>
      <c s="80" r="AG54">
        <f>'MENA - data'!B316</f>
        <v/>
      </c>
      <c s="80" r="AH54">
        <f>'MENA - data'!B438</f>
        <v/>
      </c>
      <c s="80" r="AI54">
        <f>'MENA - data'!B377</f>
        <v/>
      </c>
      <c s="80" r="AJ54">
        <f>'MENA - data'!B626</f>
        <v/>
      </c>
      <c s="80" r="AK54">
        <f>'MENA - data'!B824</f>
        <v/>
      </c>
      <c s="80" r="AL54">
        <f>'MENA - data'!B500</f>
        <v/>
      </c>
      <c s="80" r="AM54">
        <f>'Southeast Asia - data'!B184</f>
        <v/>
      </c>
      <c s="80" r="AN54">
        <f>'Southeast Asia - data'!B60</f>
        <v/>
      </c>
      <c s="80" r="AO54">
        <f>'Southeast Asia - data'!B246</f>
        <v/>
      </c>
      <c s="80" r="AP54">
        <f>'Southeast Asia - data'!B122</f>
        <v/>
      </c>
      <c s="80" r="AQ54">
        <f>'Southeast Asia - data'!B307</f>
        <v/>
      </c>
      <c s="80" r="AR54">
        <f>'Southeast Asia - data'!B369</f>
        <v/>
      </c>
      <c s="80" r="AS54">
        <f>'East Asia - data'!B122</f>
        <v/>
      </c>
      <c s="80" r="AT54">
        <f>'East Asia - data'!B307</f>
        <v/>
      </c>
      <c s="80" r="AU54">
        <f>'East Asia - data'!B183</f>
        <v/>
      </c>
      <c s="80" r="AV54">
        <f>'East Asia - data'!B60</f>
        <v/>
      </c>
      <c s="80" r="AW54">
        <f>'East Asia - data'!B245</f>
        <v/>
      </c>
      <c s="80" r="AX54">
        <f>'Latin America - data'!B509</f>
        <v/>
      </c>
      <c s="80" r="AY54">
        <f>'Latin America - data'!B127</f>
        <v/>
      </c>
      <c s="80" r="AZ54">
        <f>'Latin America - data'!B63</f>
        <v/>
      </c>
      <c s="80" r="BA54">
        <f>'Latin America - data'!B191</f>
        <v/>
      </c>
      <c s="80" r="BB54">
        <f>'Latin America - data'!B255</f>
        <v/>
      </c>
      <c s="80" r="BC54">
        <f>'Latin America - data'!B573</f>
        <v/>
      </c>
      <c s="80" r="BD54">
        <f>'Latin America - data'!B701</f>
        <v/>
      </c>
      <c s="80" r="BE54">
        <f>'Latin America - data'!B447</f>
        <v/>
      </c>
      <c s="80" r="BF54">
        <f>'Latin America - data'!B319</f>
        <v/>
      </c>
      <c s="80" r="BG54">
        <f>'Latin America - data'!B383</f>
        <v/>
      </c>
      <c s="80" r="BH54">
        <f>'South Africa - data '!B60</f>
        <v/>
      </c>
      <c s="80" r="BI54">
        <f>'Russia - data'!B60</f>
        <v/>
      </c>
      <c s="80" r="BJ54">
        <f>'India - data'!B60</f>
        <v/>
      </c>
      <c s="80" r="BK54">
        <f>Germany!B60</f>
        <v/>
      </c>
      <c s="80" r="BL54">
        <f>Australia!B60</f>
        <v/>
      </c>
      <c s="80" r="BM54">
        <f>Canada!B60</f>
        <v/>
      </c>
      <c s="80" r="BN54">
        <f>'Latin America - data'!B637</f>
        <v/>
      </c>
    </row>
    <row r="55" spans="1:66">
      <c s="78" r="C55" t="n">
        <v>12</v>
      </c>
      <c s="80" r="D55">
        <f>'Nordics - data'!B191</f>
        <v/>
      </c>
      <c s="79" r="E55">
        <f>'Nordics - data'!B254</f>
        <v/>
      </c>
      <c s="80" r="F55">
        <f>'Nordics - data'!B64</f>
        <v/>
      </c>
      <c s="80" r="G55">
        <f>'Nordics - data'!B129</f>
        <v/>
      </c>
      <c s="80" r="H55">
        <f>'Eastern Europe - data'!B188</f>
        <v/>
      </c>
      <c s="80" r="I55">
        <f>'Eastern Europe - data'!B313</f>
        <v/>
      </c>
      <c s="80" r="J55">
        <f>'Eastern Europe - data'!B250</f>
        <v/>
      </c>
      <c s="80" r="K55">
        <f>'Eastern Europe - data'!B62</f>
        <v/>
      </c>
      <c s="80" r="L55">
        <f>'Eastern Europe - data'!B125</f>
        <v/>
      </c>
      <c s="80" r="M55">
        <f>'Western Europe - data'!B187</f>
        <v/>
      </c>
      <c s="80" r="N55">
        <f>'Western Europe - data'!B313</f>
        <v/>
      </c>
      <c s="80" r="O55">
        <f>'Western Europe - data'!B125</f>
        <v/>
      </c>
      <c s="80" r="P55">
        <f>'Western Europe - data'!B62</f>
        <v/>
      </c>
      <c s="80" r="Q55">
        <f>'Western Europe - data'!B250</f>
        <v/>
      </c>
      <c s="80" r="R55">
        <f>'Western Europe - data'!B377</f>
        <v/>
      </c>
      <c s="80" r="S55">
        <f>'Southern Europe - data'!B246</f>
        <v/>
      </c>
      <c s="80" r="T55">
        <f>'Southern Europe - data'!B123</f>
        <v/>
      </c>
      <c s="80" r="U55">
        <f>'Southern Europe - data'!B308</f>
        <v/>
      </c>
      <c s="80" r="V55">
        <f>'Southern Europe - data'!B184</f>
        <v/>
      </c>
      <c s="80" r="W55">
        <f>'Southern Europe - data'!B61</f>
        <v/>
      </c>
      <c s="80" r="X55">
        <f>'MENA - data'!B957</f>
        <v/>
      </c>
      <c s="80" r="Y55">
        <f>'MENA - data'!B759</f>
        <v/>
      </c>
      <c s="80" r="Z55">
        <f>'MENA - data'!B126</f>
        <v/>
      </c>
      <c s="80" r="AA55">
        <f>'MENA - data'!B191</f>
        <v/>
      </c>
      <c s="80" r="AB55">
        <f>'MENA - data'!B256</f>
        <v/>
      </c>
      <c s="80" r="AC55">
        <f>'MENA - data'!B564</f>
        <v/>
      </c>
      <c s="80" r="AD55">
        <f>'MENA - data'!B61</f>
        <v/>
      </c>
      <c s="80" r="AE55">
        <f>'MENA - data'!B891</f>
        <v/>
      </c>
      <c s="80" r="AF55">
        <f>'MENA - data'!B693</f>
        <v/>
      </c>
      <c s="80" r="AG55">
        <f>'MENA - data'!B317</f>
        <v/>
      </c>
      <c s="80" r="AH55">
        <f>'MENA - data'!B439</f>
        <v/>
      </c>
      <c s="80" r="AI55">
        <f>'MENA - data'!B378</f>
        <v/>
      </c>
      <c s="80" r="AJ55">
        <f>'MENA - data'!B627</f>
        <v/>
      </c>
      <c s="80" r="AK55">
        <f>'MENA - data'!B825</f>
        <v/>
      </c>
      <c s="80" r="AL55">
        <f>'MENA - data'!B501</f>
        <v/>
      </c>
      <c s="80" r="AM55">
        <f>'Southeast Asia - data'!B185</f>
        <v/>
      </c>
      <c s="80" r="AN55">
        <f>'Southeast Asia - data'!B61</f>
        <v/>
      </c>
      <c s="80" r="AO55">
        <f>'Southeast Asia - data'!B247</f>
        <v/>
      </c>
      <c s="80" r="AP55">
        <f>'Southeast Asia - data'!B123</f>
        <v/>
      </c>
      <c s="80" r="AQ55">
        <f>'Southeast Asia - data'!B308</f>
        <v/>
      </c>
      <c s="80" r="AR55">
        <f>'Southeast Asia - data'!B370</f>
        <v/>
      </c>
      <c s="80" r="AS55">
        <f>'East Asia - data'!B123</f>
        <v/>
      </c>
      <c s="80" r="AT55">
        <f>'East Asia - data'!B308</f>
        <v/>
      </c>
      <c s="80" r="AU55">
        <f>'East Asia - data'!B184</f>
        <v/>
      </c>
      <c s="80" r="AV55">
        <f>'East Asia - data'!B61</f>
        <v/>
      </c>
      <c s="80" r="AW55">
        <f>'East Asia - data'!B246</f>
        <v/>
      </c>
      <c s="80" r="AX55">
        <f>'Latin America - data'!B510</f>
        <v/>
      </c>
      <c s="80" r="AY55">
        <f>'Latin America - data'!B128</f>
        <v/>
      </c>
      <c s="80" r="AZ55">
        <f>'Latin America - data'!B64</f>
        <v/>
      </c>
      <c s="80" r="BA55">
        <f>'Latin America - data'!B192</f>
        <v/>
      </c>
      <c s="80" r="BB55">
        <f>'Latin America - data'!B256</f>
        <v/>
      </c>
      <c s="80" r="BC55">
        <f>'Latin America - data'!B574</f>
        <v/>
      </c>
      <c s="80" r="BD55">
        <f>'Latin America - data'!B702</f>
        <v/>
      </c>
      <c s="80" r="BE55">
        <f>'Latin America - data'!B448</f>
        <v/>
      </c>
      <c s="80" r="BF55">
        <f>'Latin America - data'!B320</f>
        <v/>
      </c>
      <c s="80" r="BG55">
        <f>'Latin America - data'!B384</f>
        <v/>
      </c>
      <c s="80" r="BH55">
        <f>'South Africa - data '!B61</f>
        <v/>
      </c>
      <c s="80" r="BI55">
        <f>'Russia - data'!B61</f>
        <v/>
      </c>
      <c s="80" r="BJ55">
        <f>'India - data'!B61</f>
        <v/>
      </c>
      <c s="80" r="BK55">
        <f>Germany!B61</f>
        <v/>
      </c>
      <c s="80" r="BL55">
        <f>Australia!B61</f>
        <v/>
      </c>
      <c s="80" r="BM55">
        <f>Canada!B61</f>
        <v/>
      </c>
      <c s="80" r="BN55">
        <f>'Latin America - data'!B638</f>
        <v/>
      </c>
    </row>
    <row r="57" spans="1:66">
      <c s="78" r="C57" t="s">
        <v>222</v>
      </c>
    </row>
    <row r="58" spans="1:66">
      <c s="78" r="D58" t="s">
        <v>213</v>
      </c>
      <c s="78" r="E58" t="s">
        <v>274</v>
      </c>
      <c s="78" r="F58" t="s">
        <v>80</v>
      </c>
      <c s="78" r="G58" t="s">
        <v>104</v>
      </c>
      <c s="78" r="H58" t="s">
        <v>237</v>
      </c>
      <c s="78" r="I58" t="s">
        <v>306</v>
      </c>
      <c s="78" r="J58" t="s">
        <v>252</v>
      </c>
      <c s="78" r="K58" t="s">
        <v>70</v>
      </c>
      <c s="78" r="L58" t="s">
        <v>122</v>
      </c>
      <c s="78" r="M58" t="s">
        <v>105</v>
      </c>
      <c s="78" r="N58" t="s">
        <v>211</v>
      </c>
      <c s="78" r="O58" t="s">
        <v>47</v>
      </c>
      <c s="78" r="P58" t="s">
        <v>39</v>
      </c>
      <c s="78" r="Q58" t="s">
        <v>148</v>
      </c>
      <c s="78" r="R58" t="s">
        <v>275</v>
      </c>
      <c s="78" r="S58" t="s">
        <v>272</v>
      </c>
      <c s="78" r="T58" t="s">
        <v>150</v>
      </c>
      <c s="78" r="U58" t="s">
        <v>302</v>
      </c>
      <c s="78" r="V58" t="s">
        <v>238</v>
      </c>
      <c s="78" r="W58" t="s">
        <v>115</v>
      </c>
      <c s="78" r="X58" t="s">
        <v>307</v>
      </c>
      <c s="78" r="Y58" t="s">
        <v>267</v>
      </c>
      <c s="78" r="Z58" t="s">
        <v>94</v>
      </c>
      <c s="78" r="AA58" t="s">
        <v>149</v>
      </c>
      <c s="78" r="AB58" t="s">
        <v>147</v>
      </c>
      <c s="78" r="AC58" t="s">
        <v>195</v>
      </c>
      <c s="78" r="AD58" t="s">
        <v>20</v>
      </c>
      <c s="78" r="AE58" t="s">
        <v>301</v>
      </c>
      <c s="78" r="AF58" t="s">
        <v>241</v>
      </c>
      <c s="78" r="AG58" t="s">
        <v>154</v>
      </c>
      <c s="78" r="AH58" t="s">
        <v>167</v>
      </c>
      <c s="78" r="AI58" t="s">
        <v>161</v>
      </c>
      <c s="78" r="AJ58" t="s">
        <v>220</v>
      </c>
      <c s="78" r="AK58" t="s">
        <v>276</v>
      </c>
      <c s="78" r="AL58" t="s">
        <v>168</v>
      </c>
      <c s="78" r="AM58" t="s">
        <v>236</v>
      </c>
      <c s="78" r="AN58" t="s">
        <v>143</v>
      </c>
      <c s="78" r="AO58" t="s">
        <v>269</v>
      </c>
      <c s="78" r="AP58" t="s">
        <v>175</v>
      </c>
      <c s="78" r="AQ58" t="s">
        <v>285</v>
      </c>
      <c s="78" r="AR58" t="s">
        <v>313</v>
      </c>
      <c s="78" r="AS58" t="s">
        <v>120</v>
      </c>
      <c s="78" r="AT58" t="s">
        <v>283</v>
      </c>
      <c s="78" r="AU58" t="s">
        <v>153</v>
      </c>
      <c s="78" r="AV58" t="s">
        <v>65</v>
      </c>
      <c s="78" r="AW58" t="s">
        <v>160</v>
      </c>
      <c s="78" r="AX58" t="s">
        <v>177</v>
      </c>
      <c s="78" r="AY58" t="s">
        <v>50</v>
      </c>
      <c s="78" r="AZ58" t="s">
        <v>37</v>
      </c>
      <c s="78" r="BA58" t="s">
        <v>64</v>
      </c>
      <c s="78" r="BB58" t="s">
        <v>66</v>
      </c>
      <c s="78" r="BC58" t="s">
        <v>235</v>
      </c>
      <c s="78" r="BD58" t="s">
        <v>312</v>
      </c>
      <c s="78" r="BE58" t="s">
        <v>93</v>
      </c>
      <c s="78" r="BF58" t="s">
        <v>68</v>
      </c>
      <c s="78" r="BG58" t="s">
        <v>89</v>
      </c>
      <c s="78" r="BH58" t="s">
        <v>271</v>
      </c>
      <c s="78" r="BI58" t="s">
        <v>253</v>
      </c>
      <c s="78" r="BJ58" t="s">
        <v>136</v>
      </c>
      <c s="78" r="BK58" t="s">
        <v>112</v>
      </c>
      <c s="78" r="BL58" t="s">
        <v>38</v>
      </c>
      <c s="78" r="BM58" t="s">
        <v>63</v>
      </c>
      <c s="78" r="BN58" t="s">
        <v>308</v>
      </c>
    </row>
    <row customFormat="1" ht="12.0" customHeight="1" s="81" r="59" spans="1:66">
      <c s="81" r="D59">
        <f>'Nordics - data'!C138</f>
        <v/>
      </c>
      <c s="81" r="E59">
        <f>'Nordics - data'!C200</f>
        <v/>
      </c>
      <c s="81" r="F59">
        <f>'Nordics - data'!C8</f>
        <v/>
      </c>
      <c s="81" r="G59">
        <f>'Nordics - data'!C74</f>
        <v/>
      </c>
      <c s="81" r="H59">
        <f>'Eastern Europe - data'!C134</f>
        <v/>
      </c>
      <c s="81" r="I59">
        <f>'Eastern Europe - data'!C259</f>
        <v/>
      </c>
      <c s="81" r="J59">
        <f>'Eastern Europe - data'!C196</f>
        <v/>
      </c>
      <c s="81" r="K59">
        <f>'Eastern Europe - data'!C8</f>
        <v/>
      </c>
      <c s="81" r="L59">
        <f>'Eastern Europe - data'!C71</f>
        <v/>
      </c>
      <c s="81" r="M59">
        <f>'Western Europe - data'!C133</f>
        <v/>
      </c>
      <c s="81" r="N59">
        <f>'Western Europe - data'!C259</f>
        <v/>
      </c>
      <c s="81" r="O59">
        <f>'Western Europe - data'!C71</f>
        <v/>
      </c>
      <c s="81" r="P59">
        <f>'Western Europe - data'!C8</f>
        <v/>
      </c>
      <c s="81" r="Q59">
        <f>'Western Europe - data'!C196</f>
        <v/>
      </c>
      <c s="81" r="R59">
        <f>'Western Europe - data'!C323</f>
        <v/>
      </c>
      <c s="81" r="S59">
        <f>'Southern Europe - data'!C193</f>
        <v/>
      </c>
      <c s="81" r="T59">
        <f>'Southern Europe - data'!C70</f>
        <v/>
      </c>
      <c s="81" r="U59">
        <f>'Southern Europe - data'!C255</f>
        <v/>
      </c>
      <c s="81" r="V59">
        <f>'Southern Europe - data'!C131</f>
        <v/>
      </c>
      <c s="81" r="W59">
        <f>'Southern Europe - data'!C8</f>
        <v/>
      </c>
      <c s="81" r="X59">
        <f>'MENA - data'!C902</f>
        <v/>
      </c>
      <c s="81" r="Y59">
        <f>'MENA - data'!C704</f>
        <v/>
      </c>
      <c s="81" r="Z59">
        <f>'MENA - data'!C71</f>
        <v/>
      </c>
      <c s="81" r="AA59">
        <f>'MENA - data'!C135</f>
        <v/>
      </c>
      <c s="81" r="AB59">
        <f>'MENA - data'!C201</f>
        <v/>
      </c>
      <c s="81" r="AC59">
        <f>'MENA - data'!C509</f>
        <v/>
      </c>
      <c s="81" r="AD59">
        <f>'MENA - data'!C8</f>
        <v/>
      </c>
      <c s="81" r="AE59">
        <f>'MENA - data'!C836</f>
        <v/>
      </c>
      <c s="81" r="AF59">
        <f>'MENA - data'!C638</f>
        <v/>
      </c>
      <c s="81" r="AG59">
        <f>'MENA - data'!C262</f>
        <v/>
      </c>
      <c s="81" r="AH59">
        <f>'MENA - data'!C384</f>
        <v/>
      </c>
      <c s="81" r="AI59">
        <f>'MENA - data'!C323</f>
        <v/>
      </c>
      <c s="81" r="AJ59">
        <f>'MENA - data'!C572</f>
        <v/>
      </c>
      <c s="81" r="AK59">
        <f>'MENA - data'!C770</f>
        <v/>
      </c>
      <c s="81" r="AL59">
        <f>'MENA - data'!C446</f>
        <v/>
      </c>
      <c s="81" r="AM59">
        <f>'Southeast Asia - data'!C132</f>
        <v/>
      </c>
      <c s="81" r="AN59">
        <f>'Southeast Asia - data'!C8</f>
        <v/>
      </c>
      <c s="81" r="AO59">
        <f>'Southeast Asia - data'!C194</f>
        <v/>
      </c>
      <c s="81" r="AP59">
        <f>'Southeast Asia - data'!C70</f>
        <v/>
      </c>
      <c s="81" r="AQ59">
        <f>'Southeast Asia - data'!C255</f>
        <v/>
      </c>
      <c s="81" r="AR59">
        <f>'Southeast Asia - data'!C317</f>
        <v/>
      </c>
      <c s="81" r="AS59">
        <f>'East Asia - data'!C70</f>
        <v/>
      </c>
      <c s="81" r="AT59">
        <f>'East Asia - data'!C255</f>
        <v/>
      </c>
      <c s="81" r="AU59">
        <f>'East Asia - data'!C131</f>
        <v/>
      </c>
      <c s="81" r="AV59">
        <f>'East Asia - data'!C8</f>
        <v/>
      </c>
      <c s="81" r="AW59">
        <f>'East Asia - data'!C193</f>
        <v/>
      </c>
      <c s="81" r="AX59">
        <f>'Latin America - data'!C457</f>
        <v/>
      </c>
      <c s="81" r="AY59">
        <f>'Latin America - data'!C73</f>
        <v/>
      </c>
      <c s="81" r="AZ59">
        <f>'Latin America - data'!C8</f>
        <v/>
      </c>
      <c s="81" r="BA59">
        <f>'Latin America - data'!C137</f>
        <v/>
      </c>
      <c s="81" r="BB59">
        <f>'Latin America - data'!C201</f>
        <v/>
      </c>
      <c s="81" r="BC59">
        <f>'Latin America - data'!C519</f>
        <v/>
      </c>
      <c s="81" r="BD59">
        <f>'Latin America - data'!C647</f>
        <v/>
      </c>
      <c s="81" r="BE59">
        <f>'Latin America - data'!C393</f>
        <v/>
      </c>
      <c s="81" r="BF59">
        <f>'Latin America - data'!C265</f>
        <v/>
      </c>
      <c s="81" r="BG59">
        <f>'Latin America - data'!C329</f>
        <v/>
      </c>
      <c s="81" r="BH59">
        <f>'South Africa - data '!C8</f>
        <v/>
      </c>
      <c s="81" r="BI59">
        <f>'Russia - data'!C8</f>
        <v/>
      </c>
      <c s="81" r="BJ59">
        <f>'India - data'!C8</f>
        <v/>
      </c>
      <c s="81" r="BK59">
        <f>Germany!C8</f>
        <v/>
      </c>
      <c s="81" r="BL59">
        <f>Australia!C8</f>
        <v/>
      </c>
      <c s="81" r="BM59">
        <f>Canada!C8</f>
        <v/>
      </c>
      <c s="81" r="BN59">
        <f>'Latin America - data'!C583</f>
        <v/>
      </c>
    </row>
    <row r="62" spans="1:66">
      <c s="78" r="C62" t="s">
        <v>221</v>
      </c>
    </row>
    <row r="63" spans="1:66">
      <c s="82" r="C63" t="s"/>
      <c s="82" r="D63" t="s">
        <v>213</v>
      </c>
      <c s="82" r="E63" t="s">
        <v>274</v>
      </c>
      <c s="82" r="F63" t="s">
        <v>80</v>
      </c>
      <c s="82" r="G63" t="s">
        <v>104</v>
      </c>
      <c s="82" r="H63" t="s">
        <v>237</v>
      </c>
      <c s="82" r="I63" t="s">
        <v>306</v>
      </c>
      <c s="82" r="J63" t="s">
        <v>252</v>
      </c>
      <c s="82" r="K63" t="s">
        <v>70</v>
      </c>
      <c s="82" r="L63" t="s">
        <v>122</v>
      </c>
      <c s="82" r="M63" t="s">
        <v>105</v>
      </c>
      <c s="82" r="N63" t="s">
        <v>211</v>
      </c>
      <c s="82" r="O63" t="s">
        <v>47</v>
      </c>
      <c s="82" r="P63" t="s">
        <v>39</v>
      </c>
      <c s="82" r="Q63" t="s">
        <v>148</v>
      </c>
      <c s="82" r="R63" t="s">
        <v>275</v>
      </c>
      <c s="82" r="S63" t="s">
        <v>272</v>
      </c>
      <c s="82" r="T63" t="s">
        <v>150</v>
      </c>
      <c s="82" r="U63" t="s">
        <v>302</v>
      </c>
      <c s="82" r="V63" t="s">
        <v>238</v>
      </c>
      <c s="82" r="W63" t="s">
        <v>115</v>
      </c>
      <c s="82" r="X63" t="s">
        <v>307</v>
      </c>
      <c s="82" r="Y63" t="s">
        <v>267</v>
      </c>
      <c s="82" r="Z63" t="s">
        <v>94</v>
      </c>
      <c s="82" r="AA63" t="s">
        <v>149</v>
      </c>
      <c s="82" r="AB63" t="s">
        <v>147</v>
      </c>
      <c s="82" r="AC63" t="s">
        <v>195</v>
      </c>
      <c s="82" r="AD63" t="s">
        <v>20</v>
      </c>
      <c s="82" r="AE63" t="s">
        <v>301</v>
      </c>
      <c s="82" r="AF63" t="s">
        <v>241</v>
      </c>
      <c s="82" r="AG63" t="s">
        <v>154</v>
      </c>
      <c s="82" r="AH63" t="s">
        <v>167</v>
      </c>
      <c s="82" r="AI63" t="s">
        <v>161</v>
      </c>
      <c s="78" r="AJ63" t="s">
        <v>220</v>
      </c>
      <c s="78" r="AK63" t="s">
        <v>276</v>
      </c>
      <c s="78" r="AL63" t="s">
        <v>168</v>
      </c>
      <c s="82" r="AM63" t="s">
        <v>236</v>
      </c>
      <c s="82" r="AN63" t="s">
        <v>143</v>
      </c>
      <c s="82" r="AO63" t="s">
        <v>269</v>
      </c>
      <c s="82" r="AP63" t="s">
        <v>175</v>
      </c>
      <c s="82" r="AQ63" t="s">
        <v>285</v>
      </c>
      <c s="82" r="AR63" t="s">
        <v>313</v>
      </c>
      <c s="82" r="AS63" t="s">
        <v>120</v>
      </c>
      <c s="82" r="AT63" t="s">
        <v>283</v>
      </c>
      <c s="82" r="AU63" t="s">
        <v>153</v>
      </c>
      <c s="82" r="AV63" t="s">
        <v>65</v>
      </c>
      <c s="82" r="AW63" t="s">
        <v>160</v>
      </c>
      <c s="82" r="AX63" t="s">
        <v>177</v>
      </c>
      <c s="82" r="AY63" t="s">
        <v>50</v>
      </c>
      <c s="82" r="AZ63" t="s">
        <v>37</v>
      </c>
      <c s="82" r="BA63" t="s">
        <v>64</v>
      </c>
      <c s="82" r="BB63" t="s">
        <v>66</v>
      </c>
      <c s="82" r="BC63" t="s">
        <v>235</v>
      </c>
      <c s="82" r="BD63" t="s">
        <v>312</v>
      </c>
      <c s="82" r="BE63" t="s">
        <v>93</v>
      </c>
      <c s="78" r="BF63" t="s">
        <v>68</v>
      </c>
      <c s="78" r="BG63" t="s">
        <v>89</v>
      </c>
      <c s="78" r="BH63" t="s">
        <v>271</v>
      </c>
      <c s="78" r="BI63" t="s">
        <v>253</v>
      </c>
      <c s="78" r="BJ63" t="s">
        <v>136</v>
      </c>
      <c s="78" r="BK63" t="s">
        <v>112</v>
      </c>
      <c s="78" r="BL63" t="s">
        <v>38</v>
      </c>
      <c s="78" r="BM63" t="s">
        <v>63</v>
      </c>
      <c s="78" r="BN63" t="s">
        <v>308</v>
      </c>
    </row>
    <row customFormat="1" ht="12.0" customHeight="1" s="81" r="64" spans="1:66">
      <c s="81" r="D64">
        <f>'Nordics - data'!C139</f>
        <v/>
      </c>
      <c s="81" r="E64">
        <f>'Nordics - data'!C201</f>
        <v/>
      </c>
      <c s="81" r="F64">
        <f>'Nordics - data'!C9</f>
        <v/>
      </c>
      <c s="81" r="G64">
        <f>'Nordics - data'!C75</f>
        <v/>
      </c>
      <c s="81" r="H64">
        <f>'Eastern Europe - data'!C135</f>
        <v/>
      </c>
      <c s="81" r="I64">
        <f>'Eastern Europe - data'!C260</f>
        <v/>
      </c>
      <c s="81" r="J64">
        <f>'Eastern Europe - data'!C197</f>
        <v/>
      </c>
      <c s="81" r="K64">
        <f>'Eastern Europe - data'!C9</f>
        <v/>
      </c>
      <c s="81" r="L64">
        <f>'Eastern Europe - data'!C72</f>
        <v/>
      </c>
      <c s="81" r="M64">
        <f>'Western Europe - data'!C134</f>
        <v/>
      </c>
      <c s="81" r="N64">
        <f>'Western Europe - data'!C260</f>
        <v/>
      </c>
      <c s="81" r="O64">
        <f>'Western Europe - data'!C72</f>
        <v/>
      </c>
      <c s="81" r="P64">
        <f>'Western Europe - data'!C9</f>
        <v/>
      </c>
      <c s="81" r="Q64">
        <f>'Western Europe - data'!C197</f>
        <v/>
      </c>
      <c s="81" r="R64">
        <f>'Western Europe - data'!C324</f>
        <v/>
      </c>
      <c s="81" r="S64">
        <f>'Southern Europe - data'!C194</f>
        <v/>
      </c>
      <c s="81" r="T64">
        <f>'Southern Europe - data'!C71</f>
        <v/>
      </c>
      <c s="81" r="U64">
        <f>'Southern Europe - data'!C256</f>
        <v/>
      </c>
      <c s="81" r="V64">
        <f>'Southern Europe - data'!C132</f>
        <v/>
      </c>
      <c s="81" r="W64">
        <f>'Southern Europe - data'!C9</f>
        <v/>
      </c>
      <c s="81" r="X64">
        <f>'MENA - data'!C903</f>
        <v/>
      </c>
      <c s="81" r="Y64">
        <f>'MENA - data'!C705</f>
        <v/>
      </c>
      <c s="81" r="Z64">
        <f>'MENA - data'!C72</f>
        <v/>
      </c>
      <c s="81" r="AA64">
        <f>'MENA - data'!C136</f>
        <v/>
      </c>
      <c s="81" r="AB64">
        <f>'MENA - data'!C202</f>
        <v/>
      </c>
      <c s="81" r="AC64">
        <f>'MENA - data'!C510</f>
        <v/>
      </c>
      <c s="81" r="AD64">
        <f>'MENA - data'!C9</f>
        <v/>
      </c>
      <c s="81" r="AE64">
        <f>'MENA - data'!C837</f>
        <v/>
      </c>
      <c s="81" r="AF64">
        <f>'MENA - data'!C639</f>
        <v/>
      </c>
      <c s="81" r="AG64">
        <f>'MENA - data'!C263</f>
        <v/>
      </c>
      <c s="81" r="AH64">
        <f>'MENA - data'!C385</f>
        <v/>
      </c>
      <c s="81" r="AI64">
        <f>'MENA - data'!C324</f>
        <v/>
      </c>
      <c s="81" r="AJ64">
        <f>'MENA - data'!C573</f>
        <v/>
      </c>
      <c s="81" r="AK64">
        <f>'MENA - data'!C771</f>
        <v/>
      </c>
      <c s="81" r="AL64">
        <f>'MENA - data'!C447</f>
        <v/>
      </c>
      <c s="81" r="AM64">
        <f>'Southeast Asia - data'!C133</f>
        <v/>
      </c>
      <c s="81" r="AN64">
        <f>'Southeast Asia - data'!C9</f>
        <v/>
      </c>
      <c s="81" r="AO64">
        <f>'Southeast Asia - data'!C195</f>
        <v/>
      </c>
      <c s="81" r="AP64">
        <f>'Southeast Asia - data'!C71</f>
        <v/>
      </c>
      <c s="81" r="AQ64">
        <f>'Southeast Asia - data'!C256</f>
        <v/>
      </c>
      <c s="81" r="AR64">
        <f>'Southeast Asia - data'!C318</f>
        <v/>
      </c>
      <c s="81" r="AS64">
        <f>'East Asia - data'!C71</f>
        <v/>
      </c>
      <c s="81" r="AT64">
        <f>'East Asia - data'!C256</f>
        <v/>
      </c>
      <c s="81" r="AU64">
        <f>'East Asia - data'!C132</f>
        <v/>
      </c>
      <c s="81" r="AV64">
        <f>'East Asia - data'!C9</f>
        <v/>
      </c>
      <c s="81" r="AW64">
        <f>'East Asia - data'!C194</f>
        <v/>
      </c>
      <c s="81" r="AX64">
        <f>'Latin America - data'!C458</f>
        <v/>
      </c>
      <c s="81" r="AY64">
        <f>'Latin America - data'!C74</f>
        <v/>
      </c>
      <c s="81" r="AZ64">
        <f>'Latin America - data'!C9</f>
        <v/>
      </c>
      <c s="81" r="BA64">
        <f>'Latin America - data'!C138</f>
        <v/>
      </c>
      <c s="81" r="BB64">
        <f>'Latin America - data'!C202</f>
        <v/>
      </c>
      <c s="81" r="BC64">
        <f>'Latin America - data'!C520</f>
        <v/>
      </c>
      <c s="81" r="BD64">
        <f>'Latin America - data'!C648</f>
        <v/>
      </c>
      <c s="81" r="BE64">
        <f>'Latin America - data'!C394</f>
        <v/>
      </c>
      <c s="81" r="BF64">
        <f>'Latin America - data'!C266</f>
        <v/>
      </c>
      <c s="81" r="BG64">
        <f>'Latin America - data'!C330</f>
        <v/>
      </c>
      <c s="81" r="BH64">
        <f>'South Africa - data '!C9</f>
        <v/>
      </c>
      <c s="81" r="BI64">
        <f>'Russia - data'!C9</f>
        <v/>
      </c>
      <c s="81" r="BJ64">
        <f>'India - data'!C9</f>
        <v/>
      </c>
      <c s="81" r="BK64">
        <f>Germany!C9</f>
        <v/>
      </c>
      <c s="81" r="BL64">
        <f>Australia!C9</f>
        <v/>
      </c>
      <c s="81" r="BM64">
        <f>Canada!C9</f>
        <v/>
      </c>
      <c s="81" r="BN64">
        <f>'Latin America - data'!C584</f>
        <v/>
      </c>
    </row>
  </sheetData>
  <pageMargins right="0.75" footer="0.5" top="1" bottom="1" header="0.5" left="0.75"/>
  <pageSetup orientation="portrait"/>
</worksheet>
</file>

<file path=xl/worksheets/sheet19.xml><?xml version="1.0" encoding="utf-8"?>
<worksheet xmlns="http://schemas.openxmlformats.org/spreadsheetml/2006/main" xmlns:r="http://schemas.openxmlformats.org/officeDocument/2006/relationships">
  <sheetPr>
    <outlinePr summaryRight="1" summaryBelow="1"/>
  </sheetPr>
  <dimension ref="A1:I68"/>
  <sheetViews>
    <sheetView workbookViewId="0">
      <selection sqref="A1" activeCell="A1"/>
    </sheetView>
  </sheetViews>
  <sheetFormatPr defaultRowHeight="15" baseColWidth="10"/>
  <cols>
    <col width="10.83203125" style="78" min="1" customWidth="1" max="1"/>
    <col width="10.83203125" style="78" min="2" customWidth="1" max="2"/>
    <col width="10.83203125" style="78" min="3" customWidth="1" max="3"/>
    <col width="10.83203125" style="78" min="4" customWidth="1" max="4"/>
    <col bestFit="1" width="19" style="78" customWidth="1" min="5" max="5"/>
    <col width="10.83203125" style="78" min="6" customWidth="1" max="6"/>
    <col width="10.83203125" style="78" min="7" customWidth="1" max="7"/>
    <col width="10.83203125" style="78" min="8" customWidth="1" max="8"/>
    <col bestFit="1" width="18.5" style="78" customWidth="1" min="9" max="9"/>
  </cols>
  <sheetData>
    <row customHeight="1" r="4" ht="13.0" spans="1:9">
      <c s="78" r="E4" t="s">
        <v>60</v>
      </c>
      <c s="83" r="I4" t="s">
        <v>71</v>
      </c>
      <c s="84" r="J4" t="s"/>
    </row>
    <row r="5" spans="1:9">
      <c s="87" r="E5" t="s">
        <v>20</v>
      </c>
      <c s="85" r="I5" t="s"/>
      <c s="86" r="J5" t="s"/>
    </row>
    <row r="6" spans="1:9">
      <c s="88" r="E6" t="s">
        <v>37</v>
      </c>
      <c s="85" r="I6" t="s">
        <v>325</v>
      </c>
      <c s="86" r="J6" t="s"/>
    </row>
    <row r="7" spans="1:9">
      <c s="88" r="E7" t="s">
        <v>38</v>
      </c>
      <c s="85" r="I7" t="s"/>
      <c s="86" r="J7" t="s"/>
    </row>
    <row customHeight="1" r="8" ht="13.0" spans="1:9">
      <c s="88" r="E8" t="s">
        <v>39</v>
      </c>
      <c s="89" r="I8" t="s">
        <v>212</v>
      </c>
      <c s="90" r="J8" t="s"/>
    </row>
    <row r="9" spans="1:9">
      <c s="88" r="E9" t="s">
        <v>47</v>
      </c>
    </row>
    <row r="10" spans="1:9">
      <c s="88" r="E10" t="s">
        <v>50</v>
      </c>
    </row>
    <row r="11" spans="1:9">
      <c s="88" r="E11" t="s">
        <v>63</v>
      </c>
    </row>
    <row r="12" spans="1:9">
      <c s="88" r="E12" t="s">
        <v>64</v>
      </c>
    </row>
    <row r="13" spans="1:9">
      <c s="88" r="E13" t="s">
        <v>65</v>
      </c>
      <c s="78" r="F13" t="s">
        <v>146</v>
      </c>
    </row>
    <row r="14" spans="1:9">
      <c s="88" r="E14" t="s">
        <v>66</v>
      </c>
    </row>
    <row r="15" spans="1:9">
      <c s="88" r="E15" t="s">
        <v>68</v>
      </c>
    </row>
    <row r="16" spans="1:9">
      <c s="88" r="E16" t="s">
        <v>70</v>
      </c>
    </row>
    <row r="17" spans="1:9">
      <c s="88" r="E17" t="s">
        <v>80</v>
      </c>
    </row>
    <row r="18" spans="1:9">
      <c s="88" r="E18" t="s">
        <v>89</v>
      </c>
    </row>
    <row r="19" spans="1:9">
      <c s="88" r="E19" t="s">
        <v>93</v>
      </c>
    </row>
    <row r="20" spans="1:9">
      <c s="88" r="E20" t="s">
        <v>94</v>
      </c>
    </row>
    <row r="21" spans="1:9">
      <c s="88" r="E21" t="s">
        <v>104</v>
      </c>
    </row>
    <row r="22" spans="1:9">
      <c s="88" r="E22" t="s">
        <v>105</v>
      </c>
    </row>
    <row r="23" spans="1:9">
      <c s="88" r="E23" t="s">
        <v>112</v>
      </c>
    </row>
    <row r="24" spans="1:9">
      <c s="88" r="E24" t="s">
        <v>115</v>
      </c>
    </row>
    <row r="25" spans="1:9">
      <c s="88" r="E25" t="s">
        <v>120</v>
      </c>
    </row>
    <row r="26" spans="1:9">
      <c s="88" r="E26" t="s">
        <v>122</v>
      </c>
    </row>
    <row r="27" spans="1:9">
      <c s="88" r="E27" t="s">
        <v>136</v>
      </c>
    </row>
    <row r="28" spans="1:9">
      <c s="88" r="E28" t="s">
        <v>143</v>
      </c>
    </row>
    <row r="29" spans="1:9">
      <c s="88" r="E29" t="s">
        <v>147</v>
      </c>
    </row>
    <row r="30" spans="1:9">
      <c s="88" r="E30" t="s">
        <v>148</v>
      </c>
    </row>
    <row r="31" spans="1:9">
      <c s="88" r="E31" t="s">
        <v>149</v>
      </c>
    </row>
    <row r="32" spans="1:9">
      <c s="88" r="E32" t="s">
        <v>150</v>
      </c>
    </row>
    <row r="33" spans="1:9">
      <c s="88" r="E33" t="s">
        <v>153</v>
      </c>
    </row>
    <row r="34" spans="1:9">
      <c s="88" r="E34" t="s">
        <v>154</v>
      </c>
    </row>
    <row r="35" spans="1:9">
      <c s="88" r="E35" t="s">
        <v>160</v>
      </c>
    </row>
    <row r="36" spans="1:9">
      <c s="88" r="E36" t="s">
        <v>161</v>
      </c>
    </row>
    <row r="37" spans="1:9">
      <c s="88" r="E37" t="s">
        <v>167</v>
      </c>
    </row>
    <row r="38" spans="1:9">
      <c s="88" r="E38" t="s">
        <v>168</v>
      </c>
    </row>
    <row r="39" spans="1:9">
      <c s="88" r="E39" t="s">
        <v>175</v>
      </c>
    </row>
    <row r="40" spans="1:9">
      <c s="88" r="E40" t="s">
        <v>195</v>
      </c>
    </row>
    <row r="41" spans="1:9">
      <c s="88" r="E41" t="s">
        <v>177</v>
      </c>
    </row>
    <row r="42" spans="1:9">
      <c s="88" r="E42" t="s">
        <v>211</v>
      </c>
    </row>
    <row r="43" spans="1:9">
      <c s="88" r="E43" t="s">
        <v>213</v>
      </c>
    </row>
    <row r="44" spans="1:9">
      <c s="88" r="E44" t="s">
        <v>220</v>
      </c>
    </row>
    <row r="45" spans="1:9">
      <c s="88" r="E45" t="s">
        <v>235</v>
      </c>
    </row>
    <row r="46" spans="1:9">
      <c s="88" r="E46" t="s">
        <v>236</v>
      </c>
    </row>
    <row r="47" spans="1:9">
      <c s="88" r="E47" t="s">
        <v>237</v>
      </c>
    </row>
    <row r="48" spans="1:9">
      <c s="88" r="E48" t="s">
        <v>238</v>
      </c>
    </row>
    <row r="49" spans="1:9">
      <c s="88" r="E49" t="s">
        <v>252</v>
      </c>
    </row>
    <row r="50" spans="1:9">
      <c s="88" r="E50" t="s">
        <v>253</v>
      </c>
    </row>
    <row r="51" spans="1:9">
      <c s="88" r="E51" t="s">
        <v>267</v>
      </c>
    </row>
    <row r="52" spans="1:9">
      <c s="88" r="E52" t="s">
        <v>269</v>
      </c>
    </row>
    <row r="53" spans="1:9">
      <c s="88" r="E53" t="s">
        <v>271</v>
      </c>
    </row>
    <row r="54" spans="1:9">
      <c s="88" r="E54" t="s">
        <v>272</v>
      </c>
    </row>
    <row r="55" spans="1:9">
      <c s="88" r="E55" t="s">
        <v>274</v>
      </c>
    </row>
    <row r="56" spans="1:9">
      <c s="88" r="E56" t="s">
        <v>275</v>
      </c>
    </row>
    <row r="57" spans="1:9">
      <c s="88" r="E57" t="s">
        <v>276</v>
      </c>
    </row>
    <row r="58" spans="1:9">
      <c s="88" r="E58" t="s">
        <v>283</v>
      </c>
    </row>
    <row r="59" spans="1:9">
      <c s="88" r="E59" t="s">
        <v>285</v>
      </c>
    </row>
    <row r="60" spans="1:9">
      <c s="88" r="E60" t="s">
        <v>301</v>
      </c>
    </row>
    <row r="61" spans="1:9">
      <c s="88" r="E61" t="s">
        <v>302</v>
      </c>
    </row>
    <row r="62" spans="1:9">
      <c s="88" r="E62" t="s">
        <v>306</v>
      </c>
    </row>
    <row r="63" spans="1:9">
      <c s="88" r="E63" t="s">
        <v>307</v>
      </c>
    </row>
    <row r="64" spans="1:9">
      <c s="88" r="E64" t="s">
        <v>308</v>
      </c>
    </row>
    <row r="65" spans="1:9">
      <c s="88" r="E65" t="s">
        <v>312</v>
      </c>
    </row>
    <row r="66" spans="1:9">
      <c s="88" r="E66" t="s">
        <v>313</v>
      </c>
      <c s="78" r="F66" t="s">
        <v>146</v>
      </c>
    </row>
    <row r="67" spans="1:9">
      <c s="88" r="E67" t="s">
        <v>241</v>
      </c>
    </row>
    <row customHeight="1" r="68" ht="13.0" spans="1:9">
      <c s="91" r="E68" t="s">
        <v>199</v>
      </c>
    </row>
  </sheetData>
  <pageMargins right="0.75" footer="0.5" top="1" bottom="1" header="0.5" left="0.75"/>
  <pageSetup orientation="portrait"/>
</worksheet>
</file>

<file path=xl/worksheets/sheet2.xml><?xml version="1.0" encoding="utf-8"?>
<worksheet xmlns="http://schemas.openxmlformats.org/spreadsheetml/2006/main" xmlns:r="http://schemas.openxmlformats.org/officeDocument/2006/relationships">
  <sheetPr>
    <outlinePr summaryRight="1" summaryBelow="1"/>
  </sheetPr>
  <dimension ref="A1:N113"/>
  <sheetViews>
    <sheetView workbookViewId="0">
      <selection sqref="A1" activeCell="A1"/>
    </sheetView>
  </sheetViews>
  <sheetFormatPr defaultRowHeight="15" baseColWidth="10"/>
  <cols>
    <col bestFit="1" width="6.33203125" style="1" customWidth="1" min="1" max="1"/>
    <col width="38.83203125" style="1" min="2" customWidth="1" max="2"/>
    <col width="32.6640625" style="1" min="3" customWidth="1" max="3"/>
    <col width="19.33203125" style="1" min="4" customWidth="1" max="4"/>
    <col width="26.33203125" style="1" min="5" customWidth="1" max="5"/>
    <col width="39.33203125" style="1" min="6" customWidth="1" max="6"/>
    <col width="33.1640625" style="1" min="7" customWidth="1" max="7"/>
    <col width="17.6640625" style="1" min="8" customWidth="1" max="8"/>
    <col width="18.5" style="1" min="9" customWidth="1" max="9"/>
    <col width="16.6640625" style="1" min="10" customWidth="1" max="10"/>
    <col bestFit="1" width="13.83203125" style="1" customWidth="1" min="11" max="11"/>
    <col bestFit="1" width="20" style="1" customWidth="1" min="12" max="12"/>
    <col bestFit="1" width="20" style="1" customWidth="1" min="13" max="13"/>
    <col bestFit="1" width="13.1640625" style="1" customWidth="1" min="14" max="14"/>
  </cols>
  <sheetData>
    <row customHeight="1" r="1" ht="58.0" spans="1:14">
      <c s="2" r="B1" t="s">
        <v>59</v>
      </c>
      <c s="187" r="C1" t="s">
        <v>199</v>
      </c>
      <c s="28" r="D1" t="s"/>
    </row>
    <row customHeight="1" r="4" ht="14.0" spans="1:14">
      <c s="6" r="B4" t="s">
        <v>57</v>
      </c>
      <c s="4" r="C4" t="s"/>
      <c s="5" r="D4" t="s"/>
    </row>
    <row r="5" spans="1:14">
      <c s="265" r="B5" t="s">
        <v>17</v>
      </c>
      <c s="286" r="C5" t="n">
        <v>0.1</v>
      </c>
      <c s="94" r="D5" t="s"/>
      <c s="93" r="E5" t="s"/>
    </row>
    <row customHeight="1" r="6" ht="26.0" spans="1:14">
      <c s="266" r="B6" t="s">
        <v>31</v>
      </c>
      <c s="287" r="C6" t="n">
        <v>2.9</v>
      </c>
    </row>
    <row customHeight="1" r="7" ht="26.0" spans="1:14">
      <c s="266" r="B7" t="s">
        <v>28</v>
      </c>
      <c s="287" r="C7" t="n">
        <v>4</v>
      </c>
    </row>
    <row customHeight="1" r="8" ht="26.0" spans="1:14">
      <c s="266" r="B8" t="s">
        <v>26</v>
      </c>
      <c s="287" r="C8" t="n">
        <v>1.9</v>
      </c>
    </row>
    <row customHeight="1" r="9" ht="26.0" spans="1:14">
      <c s="266" r="B9" t="s">
        <v>35</v>
      </c>
      <c s="287" r="C9" t="n">
        <v>2.65</v>
      </c>
    </row>
    <row customHeight="1" r="10" ht="26.0" spans="1:14">
      <c s="114" r="B10" t="s">
        <v>33</v>
      </c>
      <c s="288" r="C10" t="n">
        <v>2.65</v>
      </c>
      <c s="92" r="D10" t="s"/>
      <c s="189" r="F10" t="s">
        <v>255</v>
      </c>
    </row>
    <row customHeight="1" r="11" ht="14.0" spans="1:14">
      <c s="3" r="B11" t="s"/>
      <c s="4" r="C11" t="s"/>
      <c s="5" r="D11" t="s"/>
      <c s="190" r="F11" t="s">
        <v>127</v>
      </c>
      <c s="132" r="G11" t="s"/>
    </row>
    <row r="12" spans="1:14">
      <c s="6" r="B12" t="s">
        <v>260</v>
      </c>
      <c s="3" r="C12" t="s"/>
      <c s="191" r="F12" t="s">
        <v>79</v>
      </c>
      <c s="132" r="G12" t="s"/>
    </row>
    <row customHeight="1" r="13" ht="24.0" spans="1:14">
      <c s="265" r="B13" t="s">
        <v>268</v>
      </c>
      <c s="267" r="C13" t="s">
        <v>325</v>
      </c>
      <c s="290" r="D13" t="s">
        <v>133</v>
      </c>
      <c s="290" r="E13" t="s"/>
      <c s="192" r="F13" t="s"/>
    </row>
    <row customHeight="1" r="14" ht="26.0" spans="1:14">
      <c s="266" r="B14" t="s">
        <v>10</v>
      </c>
      <c s="268" r="C14">
        <f>HLOOKUP(C1,HLOOKUP!D58:BN59,2,FALSE)</f>
        <v/>
      </c>
      <c s="28" r="D14" t="s"/>
      <c s="65" r="E14" t="s"/>
      <c s="193" r="F14" t="s">
        <v>155</v>
      </c>
      <c s="188" r="G14" t="s"/>
    </row>
    <row customHeight="1" r="15" ht="26.0" spans="1:14">
      <c s="266" r="B15" t="s">
        <v>9</v>
      </c>
      <c s="268" r="C15">
        <f>HLOOKUP(C1,HLOOKUP!D63:BN64,2,FALSE)</f>
        <v/>
      </c>
      <c s="28" r="D15" t="s"/>
      <c s="13" r="E15" t="s"/>
      <c s="192" r="F15" t="s"/>
    </row>
    <row r="16" spans="1:14">
      <c s="266" r="B16" t="s">
        <v>323</v>
      </c>
      <c s="269" r="C16" t="s">
        <v>325</v>
      </c>
      <c s="13" r="E16" t="s"/>
      <c s="194" r="F16" t="s">
        <v>77</v>
      </c>
      <c s="132" r="G16" t="s"/>
    </row>
    <row r="17" spans="1:14">
      <c s="114" r="B17" t="s">
        <v>322</v>
      </c>
      <c s="66" r="C17" t="s">
        <v>325</v>
      </c>
      <c s="13" r="E17" t="s"/>
    </row>
    <row r="18" spans="1:14">
      <c s="3" r="B18" t="s"/>
      <c s="7" r="C18" t="s"/>
    </row>
    <row r="19" spans="1:14">
      <c s="6" r="B19" t="s">
        <v>261</v>
      </c>
      <c s="7" r="C19" t="s"/>
    </row>
    <row r="20" spans="1:14">
      <c s="270" r="B20" t="s">
        <v>239</v>
      </c>
      <c s="267" r="C20" t="s">
        <v>212</v>
      </c>
      <c s="99" r="D20" t="s">
        <v>132</v>
      </c>
    </row>
    <row r="21" spans="1:14">
      <c s="3" r="B21" t="s">
        <v>319</v>
      </c>
      <c s="67" r="C21" t="n">
        <v>0.6</v>
      </c>
      <c s="28" r="D21" t="s">
        <v>321</v>
      </c>
    </row>
    <row r="22" spans="1:14">
      <c s="3" r="B22" t="s"/>
    </row>
    <row r="23" spans="1:14">
      <c s="6" r="B23" t="s">
        <v>262</v>
      </c>
      <c s="3" r="D23" t="s"/>
    </row>
    <row r="24" spans="1:14">
      <c s="270" r="B24" t="s">
        <v>83</v>
      </c>
      <c s="271" r="C24" t="n">
        <v>4</v>
      </c>
      <c s="71" r="D24">
        <f>HLOOKUP($C$1,HLOOKUP!$D$7:$BN$8,2,FALSE)</f>
        <v/>
      </c>
      <c s="28" r="E24" t="s">
        <v>144</v>
      </c>
    </row>
    <row r="25" spans="1:14">
      <c s="272" r="B25" t="s">
        <v>137</v>
      </c>
      <c s="273" r="C25" t="s"/>
      <c s="71" r="D25">
        <f>HLOOKUP($C$1,HLOOKUP!$D$11:$BN$12,2,FALSE)</f>
        <v/>
      </c>
      <c s="28" r="E25" t="s">
        <v>134</v>
      </c>
    </row>
    <row r="26" spans="1:14">
      <c s="272" r="B26" t="s">
        <v>84</v>
      </c>
      <c s="273" r="C26" t="n">
        <v>4</v>
      </c>
      <c s="71" r="D26">
        <f>HLOOKUP($C$1,HLOOKUP!D15:BN16,2,FALSE)</f>
        <v/>
      </c>
      <c s="28" r="E26" t="s">
        <v>145</v>
      </c>
    </row>
    <row r="27" spans="1:14">
      <c s="3" r="B27" t="s">
        <v>138</v>
      </c>
      <c s="68" r="C27" t="s"/>
      <c s="71" r="D27">
        <f>HLOOKUP(Calculator!$C$1,HLOOKUP!D19:BN20,2,FALSE)</f>
        <v/>
      </c>
      <c s="28" r="E27" t="s">
        <v>135</v>
      </c>
    </row>
    <row r="28" spans="1:14">
      <c s="3" r="B28" t="s"/>
    </row>
    <row r="29" spans="1:14">
      <c s="6" r="B29" t="s">
        <v>263</v>
      </c>
    </row>
    <row customHeight="1" r="30" ht="13.0" spans="1:14">
      <c s="270" r="B30" t="s">
        <v>86</v>
      </c>
      <c s="274" r="C30" t="n">
        <v>0.3</v>
      </c>
      <c s="292" r="D30" t="s">
        <v>298</v>
      </c>
      <c s="292" r="E30" t="s"/>
    </row>
    <row r="31" spans="1:14">
      <c s="272" r="B31" t="s">
        <v>140</v>
      </c>
      <c s="275" r="C31" t="s"/>
      <c s="292" r="D31" t="s"/>
      <c s="292" r="E31" t="s"/>
    </row>
    <row r="32" spans="1:14">
      <c s="272" r="B32" t="s">
        <v>87</v>
      </c>
      <c s="275" r="C32" t="n">
        <v>0.3</v>
      </c>
      <c s="292" r="D32" t="s"/>
      <c s="292" r="E32" t="s"/>
    </row>
    <row r="33" spans="1:14">
      <c s="3" r="B33" t="s">
        <v>141</v>
      </c>
      <c s="69" r="C33" t="s"/>
      <c s="292" r="D33" t="s"/>
      <c s="292" r="E33" t="s"/>
    </row>
    <row customHeight="1" r="37" ht="18.0" spans="1:14">
      <c s="125" r="B37" t="s">
        <v>51</v>
      </c>
      <c s="126" r="C37" t="s"/>
      <c s="117" r="E37" t="s">
        <v>52</v>
      </c>
      <c s="118" r="F37" t="s"/>
    </row>
    <row r="38" spans="1:14">
      <c s="76" r="B38" t="s"/>
      <c s="77" r="C38" t="s"/>
      <c s="119" r="E38" t="s">
        <v>204</v>
      </c>
      <c s="130" r="F38">
        <f>K79</f>
        <v/>
      </c>
    </row>
    <row customHeight="1" r="39" ht="14.0" spans="1:14">
      <c s="127" r="B39" t="s">
        <v>206</v>
      </c>
      <c s="128" r="C39">
        <f>F57</f>
        <v/>
      </c>
      <c s="98" r="E39" t="s">
        <v>209</v>
      </c>
      <c s="131" r="F39">
        <f>SUM(F57:F62)</f>
        <v/>
      </c>
      <c s="276" r="G39" t="s">
        <v>251</v>
      </c>
    </row>
    <row customHeight="1" r="40" ht="14.0" spans="1:14">
      <c s="95" r="B40" t="s"/>
      <c s="97" r="C40" t="s"/>
      <c s="276" r="D40" t="s">
        <v>251</v>
      </c>
      <c s="98" r="E40" t="s">
        <v>210</v>
      </c>
      <c s="131" r="F40">
        <f>SUM(F63:F68)</f>
        <v/>
      </c>
      <c s="276" r="G40" t="s"/>
    </row>
    <row customHeight="1" r="41" ht="14.0" spans="1:14">
      <c s="95" r="B41" t="s">
        <v>209</v>
      </c>
      <c s="96" r="C41">
        <f>SUM(F57:F62)</f>
        <v/>
      </c>
      <c s="276" r="D41" t="s"/>
      <c s="119" r="E41" t="s">
        <v>205</v>
      </c>
      <c s="130" r="F41">
        <f>SUM(F57:F68)</f>
        <v/>
      </c>
      <c s="276" r="G41" t="s"/>
    </row>
    <row customHeight="1" r="42" ht="15.0" spans="1:14">
      <c s="95" r="B42" t="s"/>
      <c s="97" r="C42" t="s"/>
      <c s="276" r="D42" t="s"/>
      <c s="120" r="E42" t="s">
        <v>44</v>
      </c>
      <c s="121" r="F42">
        <f>AVERAGE(G79:G90)</f>
        <v/>
      </c>
      <c s="276" r="G42" t="s"/>
    </row>
    <row customHeight="1" r="43" ht="15.0" spans="1:14">
      <c s="95" r="B43" t="s">
        <v>210</v>
      </c>
      <c s="96" r="C43">
        <f>SUM(F63:F68)</f>
        <v/>
      </c>
      <c s="276" r="D43" t="s"/>
      <c s="276" r="G43" t="s"/>
    </row>
    <row customHeight="1" r="44" ht="18.0" spans="1:14">
      <c s="95" r="B44" t="s"/>
      <c s="97" r="C44" t="s"/>
      <c s="276" r="D44" t="s"/>
      <c s="117" r="E44" t="s">
        <v>279</v>
      </c>
      <c s="124" r="F44" t="s"/>
      <c s="277" r="G44" t="s"/>
    </row>
    <row customHeight="1" r="45" ht="14.0" spans="1:14">
      <c s="127" r="B45" t="s">
        <v>205</v>
      </c>
      <c s="128" r="C45">
        <f>SUM(F57:F68)</f>
        <v/>
      </c>
      <c s="119" r="E45" t="s">
        <v>204</v>
      </c>
      <c s="130" r="F45">
        <f>K101</f>
        <v/>
      </c>
      <c s="278" r="G45" t="s"/>
      <c s="22" r="H45" t="s"/>
    </row>
    <row customHeight="1" r="46" ht="14.0" spans="1:14">
      <c s="95" r="B46" t="s"/>
      <c s="97" r="C46" t="s"/>
      <c s="98" r="E46" t="s">
        <v>209</v>
      </c>
      <c s="129" r="F46">
        <f>SUM(K101:K106)</f>
        <v/>
      </c>
      <c s="276" r="G46" t="s">
        <v>251</v>
      </c>
    </row>
    <row customHeight="1" r="47" ht="14.0" spans="1:14">
      <c s="122" r="B47" t="s">
        <v>44</v>
      </c>
      <c s="123" r="C47">
        <f>AVERAGE(B57:B68)</f>
        <v/>
      </c>
      <c s="98" r="E47" t="s">
        <v>210</v>
      </c>
      <c s="129" r="F47">
        <f>SUM(K107:K112)</f>
        <v/>
      </c>
      <c s="276" r="G47" t="s"/>
      <c s="22" r="H47" t="s"/>
    </row>
    <row r="48" spans="1:14">
      <c s="119" r="E48" t="s">
        <v>205</v>
      </c>
      <c s="130" r="F48">
        <f>SUM(K101:K112)</f>
        <v/>
      </c>
    </row>
    <row customHeight="1" r="49" ht="15.0" spans="1:14">
      <c s="8" r="C49" t="s"/>
      <c s="120" r="E49" t="s">
        <v>44</v>
      </c>
      <c s="121" r="F49">
        <f>AVERAGE(G101:G112)</f>
        <v/>
      </c>
    </row>
    <row customHeight="1" r="50" ht="14.0" spans="1:14">
      <c s="8" r="C50" t="s"/>
      <c s="115" r="E50" t="s"/>
      <c s="116" r="F50" t="s"/>
    </row>
    <row customFormat="1" ht="15.0" customHeight="1" s="279" r="51" spans="1:14">
      <c s="280" r="C51" t="s"/>
      <c s="281" r="E51" t="s"/>
      <c s="282" r="F51" t="s"/>
    </row>
    <row customHeight="1" r="52" ht="14.0" spans="1:14">
      <c s="8" r="C52" t="s"/>
    </row>
    <row customHeight="1" r="53" ht="14.0" spans="1:14">
      <c s="29" r="B53" t="s">
        <v>75</v>
      </c>
      <c s="8" r="C53" t="s"/>
    </row>
    <row customHeight="1" r="54" ht="14.0" spans="1:14">
      <c s="29" r="B54" t="s"/>
      <c s="8" r="C54" t="s"/>
    </row>
    <row customHeight="1" r="55" ht="15.0" spans="1:14">
      <c s="291" r="C55" t="s">
        <v>111</v>
      </c>
      <c s="291" r="D55" t="s"/>
      <c s="291" r="E55" t="s"/>
    </row>
    <row r="56" spans="1:14">
      <c s="3" r="A56" t="s">
        <v>181</v>
      </c>
      <c s="3" r="B56" t="s">
        <v>100</v>
      </c>
      <c s="3" r="C56" t="s">
        <v>249</v>
      </c>
      <c s="3" r="D56" t="s">
        <v>250</v>
      </c>
      <c s="3" r="E56" t="s">
        <v>300</v>
      </c>
      <c s="3" r="F56" t="s">
        <v>97</v>
      </c>
    </row>
    <row r="57" spans="1:14">
      <c s="3" r="A57" t="n">
        <v>1</v>
      </c>
      <c s="75" r="B57">
        <f si="0" ref="B57:B68" t="shared">SUM(G79,G101)</f>
        <v/>
      </c>
      <c s="72" r="C57">
        <f si="1" ref="C57:C68" t="shared">H79+H101</f>
        <v/>
      </c>
      <c s="72" r="D57">
        <f si="2" ref="D57:D68" t="shared">I79+I101</f>
        <v/>
      </c>
      <c s="72" r="E57">
        <f>SUM(C57:D57)</f>
        <v/>
      </c>
      <c s="72" r="F57">
        <f si="3" ref="F57:F68" t="shared">E57*$C$21</f>
        <v/>
      </c>
      <c s="9" r="G57" t="s"/>
    </row>
    <row r="58" spans="1:14">
      <c s="3" r="A58" t="n">
        <v>2</v>
      </c>
      <c s="75" r="B58">
        <f si="0" t="shared"/>
        <v/>
      </c>
      <c s="72" r="C58">
        <f si="1" t="shared"/>
        <v/>
      </c>
      <c s="72" r="D58">
        <f si="2" t="shared"/>
        <v/>
      </c>
      <c s="72" r="E58">
        <f si="4" ref="E58:E68" t="shared">SUM(C58:D58)</f>
        <v/>
      </c>
      <c s="72" r="F58">
        <f si="3" t="shared"/>
        <v/>
      </c>
      <c s="9" r="G58" t="s"/>
    </row>
    <row r="59" spans="1:14">
      <c s="3" r="A59" t="n">
        <v>3</v>
      </c>
      <c s="75" r="B59">
        <f si="0" t="shared"/>
        <v/>
      </c>
      <c s="72" r="C59">
        <f si="1" t="shared"/>
        <v/>
      </c>
      <c s="72" r="D59">
        <f si="2" t="shared"/>
        <v/>
      </c>
      <c s="72" r="E59">
        <f si="4" t="shared"/>
        <v/>
      </c>
      <c s="72" r="F59">
        <f si="3" t="shared"/>
        <v/>
      </c>
      <c s="9" r="G59" t="s"/>
    </row>
    <row r="60" spans="1:14">
      <c s="3" r="A60" t="n">
        <v>4</v>
      </c>
      <c s="75" r="B60">
        <f si="0" t="shared"/>
        <v/>
      </c>
      <c s="72" r="C60">
        <f si="1" t="shared"/>
        <v/>
      </c>
      <c s="72" r="D60">
        <f si="2" t="shared"/>
        <v/>
      </c>
      <c s="72" r="E60">
        <f si="4" t="shared"/>
        <v/>
      </c>
      <c s="72" r="F60">
        <f si="3" t="shared"/>
        <v/>
      </c>
      <c s="9" r="G60" t="s"/>
    </row>
    <row r="61" spans="1:14">
      <c s="3" r="A61" t="n">
        <v>5</v>
      </c>
      <c s="75" r="B61">
        <f si="0" t="shared"/>
        <v/>
      </c>
      <c s="72" r="C61">
        <f si="1" t="shared"/>
        <v/>
      </c>
      <c s="72" r="D61">
        <f si="2" t="shared"/>
        <v/>
      </c>
      <c s="72" r="E61">
        <f si="4" t="shared"/>
        <v/>
      </c>
      <c s="72" r="F61">
        <f si="3" t="shared"/>
        <v/>
      </c>
      <c s="9" r="G61" t="s"/>
    </row>
    <row r="62" spans="1:14">
      <c s="3" r="A62" t="n">
        <v>6</v>
      </c>
      <c s="75" r="B62">
        <f si="0" t="shared"/>
        <v/>
      </c>
      <c s="72" r="C62">
        <f si="1" t="shared"/>
        <v/>
      </c>
      <c s="72" r="D62">
        <f si="2" t="shared"/>
        <v/>
      </c>
      <c s="72" r="E62">
        <f si="4" t="shared"/>
        <v/>
      </c>
      <c s="72" r="F62">
        <f si="3" t="shared"/>
        <v/>
      </c>
      <c s="9" r="G62" t="s"/>
    </row>
    <row r="63" spans="1:14">
      <c s="3" r="A63" t="n">
        <v>7</v>
      </c>
      <c s="75" r="B63">
        <f si="0" t="shared"/>
        <v/>
      </c>
      <c s="72" r="C63">
        <f si="1" t="shared"/>
        <v/>
      </c>
      <c s="72" r="D63">
        <f si="2" t="shared"/>
        <v/>
      </c>
      <c s="72" r="E63">
        <f si="4" t="shared"/>
        <v/>
      </c>
      <c s="72" r="F63">
        <f si="3" t="shared"/>
        <v/>
      </c>
      <c s="9" r="G63" t="s"/>
    </row>
    <row r="64" spans="1:14">
      <c s="3" r="A64" t="n">
        <v>8</v>
      </c>
      <c s="75" r="B64">
        <f si="0" t="shared"/>
        <v/>
      </c>
      <c s="72" r="C64">
        <f si="1" t="shared"/>
        <v/>
      </c>
      <c s="72" r="D64">
        <f si="2" t="shared"/>
        <v/>
      </c>
      <c s="72" r="E64">
        <f si="4" t="shared"/>
        <v/>
      </c>
      <c s="72" r="F64">
        <f si="3" t="shared"/>
        <v/>
      </c>
      <c s="9" r="G64" t="s"/>
    </row>
    <row r="65" spans="1:14">
      <c s="3" r="A65" t="n">
        <v>9</v>
      </c>
      <c s="75" r="B65">
        <f si="0" t="shared"/>
        <v/>
      </c>
      <c s="72" r="C65">
        <f si="1" t="shared"/>
        <v/>
      </c>
      <c s="72" r="D65">
        <f si="2" t="shared"/>
        <v/>
      </c>
      <c s="72" r="E65">
        <f si="4" t="shared"/>
        <v/>
      </c>
      <c s="72" r="F65">
        <f si="3" t="shared"/>
        <v/>
      </c>
      <c s="9" r="G65" t="s"/>
    </row>
    <row r="66" spans="1:14">
      <c s="3" r="A66" t="n">
        <v>10</v>
      </c>
      <c s="75" r="B66">
        <f si="0" t="shared"/>
        <v/>
      </c>
      <c s="72" r="C66">
        <f si="1" t="shared"/>
        <v/>
      </c>
      <c s="72" r="D66">
        <f si="2" t="shared"/>
        <v/>
      </c>
      <c s="72" r="E66">
        <f si="4" t="shared"/>
        <v/>
      </c>
      <c s="72" r="F66">
        <f si="3" t="shared"/>
        <v/>
      </c>
      <c s="9" r="G66" t="s"/>
    </row>
    <row r="67" spans="1:14">
      <c s="3" r="A67" t="n">
        <v>11</v>
      </c>
      <c s="75" r="B67">
        <f si="0" t="shared"/>
        <v/>
      </c>
      <c s="72" r="C67">
        <f si="1" t="shared"/>
        <v/>
      </c>
      <c s="72" r="D67">
        <f si="2" t="shared"/>
        <v/>
      </c>
      <c s="72" r="E67">
        <f si="4" t="shared"/>
        <v/>
      </c>
      <c s="72" r="F67">
        <f si="3" t="shared"/>
        <v/>
      </c>
      <c s="9" r="G67" t="s"/>
    </row>
    <row r="68" spans="1:14">
      <c s="3" r="A68" t="n">
        <v>12</v>
      </c>
      <c s="75" r="B68">
        <f si="0" t="shared"/>
        <v/>
      </c>
      <c s="72" r="C68">
        <f si="1" t="shared"/>
        <v/>
      </c>
      <c s="72" r="D68">
        <f si="2" t="shared"/>
        <v/>
      </c>
      <c s="72" r="E68">
        <f si="4" t="shared"/>
        <v/>
      </c>
      <c s="72" r="F68">
        <f si="3" t="shared"/>
        <v/>
      </c>
      <c s="9" r="G68" t="s"/>
    </row>
    <row r="71" spans="1:14">
      <c s="3" r="A71" t="s"/>
      <c s="3" r="C71" t="s"/>
      <c s="3" r="E71" t="s"/>
      <c s="3" r="F71" t="s"/>
      <c s="3" r="G71" t="s"/>
      <c s="3" r="H71" t="s"/>
      <c s="3" r="I71" t="s"/>
      <c s="3" r="J71" t="s"/>
      <c s="3" r="K71" t="s"/>
      <c s="3" r="L71" t="s"/>
      <c s="3" r="M71" t="s"/>
      <c s="3" r="N71" t="s"/>
      <c s="3" r="O71" t="s"/>
    </row>
    <row customFormat="1" ht="13.0" customHeight="1" s="33" r="72" spans="1:14">
      <c s="32" r="A72" t="s"/>
      <c s="32" r="B72" t="s"/>
      <c s="32" r="C72" t="s"/>
      <c s="32" r="D72" t="s"/>
      <c s="32" r="E72" t="s"/>
      <c s="32" r="F72" t="s"/>
      <c s="32" r="G72" t="s"/>
      <c s="32" r="H72" t="s"/>
      <c s="32" r="I72" t="s"/>
      <c s="32" r="J72" t="s"/>
      <c s="32" r="K72" t="s"/>
      <c s="32" r="L72" t="s"/>
      <c s="32" r="M72" t="s"/>
      <c s="32" r="N72" t="s"/>
      <c s="32" r="O72" t="s"/>
    </row>
    <row r="73" spans="1:14">
      <c s="3" r="A73" t="s"/>
      <c s="3" r="B73" t="s"/>
      <c s="3" r="D73" t="s"/>
      <c s="3" r="E73" t="s"/>
      <c s="3" r="F73" t="s"/>
      <c s="3" r="G73" t="s"/>
      <c s="3" r="H73" t="s"/>
      <c s="3" r="I73" t="s"/>
      <c s="3" r="J73" t="s"/>
      <c s="3" r="K73" t="s"/>
      <c s="3" r="L73" t="s"/>
      <c s="3" r="M73" t="s"/>
      <c s="3" r="N73" t="s"/>
      <c s="3" r="O73" t="s"/>
    </row>
    <row r="74" spans="1:14">
      <c s="3" r="A74" t="s"/>
      <c s="3" r="B74" t="s"/>
      <c s="3" r="D74" t="s"/>
      <c s="3" r="E74" t="s"/>
      <c s="3" r="F74" t="s"/>
      <c s="3" r="G74" t="s"/>
      <c s="3" r="H74" t="s"/>
      <c s="3" r="I74" t="s"/>
      <c s="3" r="J74" t="s"/>
      <c s="3" r="K74" t="s"/>
      <c s="3" r="L74" t="s"/>
      <c s="3" r="M74" t="s"/>
      <c s="3" r="N74" t="s"/>
      <c s="3" r="O74" t="s"/>
    </row>
    <row r="75" spans="1:14">
      <c s="3" r="A75" t="s"/>
      <c s="3" r="B75" t="s"/>
      <c s="3" r="C75" t="s"/>
      <c s="3" r="F75" t="s"/>
      <c s="3" r="G75" t="s"/>
      <c s="3" r="H75" t="s"/>
      <c s="3" r="I75" t="s"/>
      <c s="3" r="J75" t="s"/>
      <c s="3" r="K75" t="s"/>
      <c s="3" r="L75" t="s"/>
      <c s="3" r="M75" t="s"/>
      <c s="3" r="N75" t="s"/>
      <c s="3" r="O75" t="s"/>
    </row>
    <row r="76" spans="1:14">
      <c s="3" r="A76" t="s"/>
      <c s="29" r="B76" t="s">
        <v>76</v>
      </c>
      <c s="3" r="C76" t="s"/>
      <c s="3" r="D76" t="s"/>
      <c s="3" r="E76" t="s"/>
      <c s="3" r="F76" t="s"/>
      <c s="3" r="G76" t="s"/>
      <c s="3" r="H76" t="s"/>
      <c s="3" r="I76" t="s"/>
      <c s="3" r="J76" t="s"/>
      <c s="3" r="K76" t="s"/>
      <c s="3" r="L76" t="s"/>
      <c s="3" r="M76" t="s"/>
      <c s="3" r="N76" t="s"/>
      <c s="3" r="O76" t="s"/>
    </row>
    <row customHeight="1" r="77" ht="14.0" spans="1:14">
      <c s="3" r="A77" t="s"/>
      <c s="3" r="B77" t="s"/>
      <c s="3" r="C77" t="s"/>
      <c s="3" r="D77" t="s"/>
      <c s="3" r="E77" t="s"/>
      <c s="3" r="F77" t="s"/>
      <c s="3" r="G77" t="s"/>
      <c s="291" r="H77" t="s">
        <v>111</v>
      </c>
      <c s="291" r="I77" t="s"/>
      <c s="291" r="J77" t="s"/>
      <c s="3" r="K77" t="s"/>
      <c s="3" r="L77" t="s"/>
      <c s="3" r="M77" t="s"/>
      <c s="3" r="N77" t="s"/>
      <c s="3" r="O77" t="s"/>
    </row>
    <row customHeight="1" r="78" ht="26.0" spans="1:14">
      <c s="3" r="A78" t="s">
        <v>181</v>
      </c>
      <c s="114" r="B78" t="s">
        <v>85</v>
      </c>
      <c s="114" r="C78" t="s">
        <v>139</v>
      </c>
      <c s="3" r="D78" t="s">
        <v>299</v>
      </c>
      <c s="114" r="E78" t="s">
        <v>99</v>
      </c>
      <c s="114" r="F78" t="s">
        <v>98</v>
      </c>
      <c s="3" r="G78" t="s">
        <v>100</v>
      </c>
      <c s="3" r="H78" t="s">
        <v>249</v>
      </c>
      <c s="3" r="I78" t="s">
        <v>250</v>
      </c>
      <c s="3" r="J78" t="s">
        <v>300</v>
      </c>
      <c s="3" r="K78" t="s">
        <v>97</v>
      </c>
      <c s="3" r="L78" t="s"/>
      <c s="3" r="M78" t="s"/>
      <c s="3" r="N78" t="s"/>
      <c s="3" r="O78" t="s"/>
    </row>
    <row r="79" spans="1:14">
      <c s="3" r="A79" t="n">
        <v>1</v>
      </c>
      <c s="70" r="B79" t="s"/>
      <c s="70" r="C79" t="s"/>
      <c s="73" r="D79">
        <f>IF((ISBLANK($C$30))*OR(ISBLANK($C$31)),SUM(B79:C79),SUM($C$30,$C$31))</f>
        <v/>
      </c>
      <c s="30" r="E79">
        <f>IF($C$20="no",IF($C$16="yes",(((HLOOKUP($C$1,HLOOKUP!$D$24:$BN$38,3,FALSE))*(IF($C$13="yes",$C$6*(1-$C$5)*$C$14,$C$7*(1-$C$5)*$C$14)))),0),IF($C$16="yes",(HLOOKUP($C$1,HLOOKUP!$D$24:$BN$38,3,FALSE))*$C$8*(1-$C$5)*$C$14,0))</f>
        <v/>
      </c>
      <c s="30" r="F79">
        <f>IF($C$20="no",IF($C$17="yes",(((HLOOKUP($C$1,HLOOKUP!$D$24:$BN$38,3,FALSE))*(IF($C$13="yes",$C$6*(1-$C$5)*$C$15,$C$7*(1-$C$5)*$C$15)))),0),IF($C$17="yes",(HLOOKUP($C$1,HLOOKUP!$D$24:$BN$38,3,FALSE))*$C$8*(1-$C$5)*$C$15,0))</f>
        <v/>
      </c>
      <c s="30" r="G79">
        <f>SUM(E79:F79)</f>
        <v/>
      </c>
      <c s="72" r="H79">
        <f si="5" ref="H79:H90" t="shared">IF(ISBLANK($C$24),IF(ISBLANK($C$30),$D$24*B79*G79/1000,$D$24*$C$30*G79/1000),IF(ISBLANK($C$30),$C$24*B79*G79/1000,$C$24*$C$30*G79/1000))</f>
        <v/>
      </c>
      <c s="72" r="I79">
        <f si="6" ref="I79:I90" t="shared">IF(ISBLANK($C$25),IF(ISBLANK($C$31),$D$25*C79*G79/1000,$D$25*$C$31*G79/1000),IF(ISBLANK($C$31),$C$25*C79*G79/1000,$C$25*$C$31*G79/1000))</f>
        <v/>
      </c>
      <c s="72" r="J79">
        <f>SUM(H79:I79)</f>
        <v/>
      </c>
      <c s="72" r="K79">
        <f si="7" ref="K79:K90" t="shared">J79*$C$21</f>
        <v/>
      </c>
      <c s="3" r="N79" t="s"/>
      <c s="3" r="O79" t="s"/>
    </row>
    <row r="80" spans="1:14">
      <c s="3" r="A80" t="n">
        <v>2</v>
      </c>
      <c s="70" r="B80" t="s"/>
      <c s="70" r="C80" t="s"/>
      <c s="73" r="D80">
        <f si="8" ref="D80:D90" t="shared">IF((ISBLANK($C$30))*OR(ISBLANK($C$31)),SUM(B80:C80),SUM($C$30,$C$31))</f>
        <v/>
      </c>
      <c s="30" r="E80">
        <f>IF($C$20="no",IF($C$16="yes",(((HLOOKUP($C$1,HLOOKUP!$D$24:$BN$38,4,FALSE))*(IF($C$13="yes",$C$6*(1-$C$5)*$C$14,$C$7*(1-$C$5)*$C$14)))),0),IF($C$16="yes",(HLOOKUP($C$1,HLOOKUP!$D$24:$BN$38,4,FALSE))*$C$8*(1-$C$5)*$C$14,0))</f>
        <v/>
      </c>
      <c s="30" r="F80">
        <f>IF($C$20="no",IF($C$17="yes",(((HLOOKUP($C$1,HLOOKUP!$D$24:$BN$38,4,FALSE))*(IF($C$13="yes",$C$6*(1-$C$5)*$C$15,$C$7*(1-$C$5)*$C$15)))),0),IF($C$17="yes",(HLOOKUP($C$1,HLOOKUP!$D$24:$BN$38,4,FALSE))*$C$8*(1-$C$5)*$C$15,0))</f>
        <v/>
      </c>
      <c s="30" r="G80">
        <f>SUM(E80:F80)</f>
        <v/>
      </c>
      <c s="72" r="H80">
        <f si="5" t="shared"/>
        <v/>
      </c>
      <c s="72" r="I80">
        <f si="6" t="shared"/>
        <v/>
      </c>
      <c s="72" r="J80">
        <f si="9" ref="J80:J90" t="shared">SUM(H80:I80)</f>
        <v/>
      </c>
      <c s="72" r="K80">
        <f si="7" t="shared"/>
        <v/>
      </c>
      <c s="3" r="N80" t="s"/>
      <c s="3" r="O80" t="s"/>
    </row>
    <row r="81" spans="1:14">
      <c s="3" r="A81" t="n">
        <v>3</v>
      </c>
      <c s="70" r="B81" t="s"/>
      <c s="70" r="C81" t="s"/>
      <c s="73" r="D81">
        <f si="8" t="shared"/>
        <v/>
      </c>
      <c s="30" r="E81">
        <f>IF($C$20="no",IF($C$16="yes",(((HLOOKUP($C$1,HLOOKUP!$D$24:$BN$38,5,FALSE))*(IF($C$13="yes",$C$6*(1-$C$5)*$C$14,$C$7*(1-$C$5)*$C$14)))),0),IF($C$16="yes",(HLOOKUP($C$1,HLOOKUP!$D$24:$BN$38,5,FALSE))*$C$8*(1-$C$5)*$C$14,0))</f>
        <v/>
      </c>
      <c s="30" r="F81">
        <f>IF($C$20="no",IF($C$17="yes",(((HLOOKUP($C$1,HLOOKUP!$D$24:$BN$38,5,FALSE))*(IF($C$13="yes",$C$6*(1-$C$5)*$C$15,$C$7*(1-$C$5)*$C$15)))),0),IF($C$17="yes",(HLOOKUP($C$1,HLOOKUP!$D$24:$BN$38,5,FALSE))*$C$8*(1-$C$5)*$C$15,0))</f>
        <v/>
      </c>
      <c s="30" r="G81">
        <f si="10" ref="G81:G90" t="shared">SUM(E81:F81)</f>
        <v/>
      </c>
      <c s="72" r="H81">
        <f si="5" t="shared"/>
        <v/>
      </c>
      <c s="72" r="I81">
        <f si="6" t="shared"/>
        <v/>
      </c>
      <c s="72" r="J81">
        <f si="9" t="shared"/>
        <v/>
      </c>
      <c s="72" r="K81">
        <f si="7" t="shared"/>
        <v/>
      </c>
      <c s="3" r="N81" t="s"/>
      <c s="3" r="O81" t="s"/>
    </row>
    <row r="82" spans="1:14">
      <c s="3" r="A82" t="n">
        <v>4</v>
      </c>
      <c s="70" r="B82" t="s"/>
      <c s="70" r="C82" t="s"/>
      <c s="73" r="D82">
        <f si="8" t="shared"/>
        <v/>
      </c>
      <c s="30" r="E82">
        <f>IF($C$20="no",IF($C$16="yes",(((HLOOKUP($C$1,HLOOKUP!$D$24:$BN$38,6,FALSE))*(IF($C$13="yes",$C$6*(1-$C$5)*$C$14,$C$7*(1-$C$5)*$C$14)))),0),IF($C$16="yes",(HLOOKUP($C$1,HLOOKUP!$D$24:$BN$38,6,FALSE))*$C$8*(1-$C$5)*$C$14,0))</f>
        <v/>
      </c>
      <c s="30" r="F82">
        <f>IF($C$20="no",IF($C$17="yes",(((HLOOKUP($C$1,HLOOKUP!$D$24:$BN$38,6,FALSE))*(IF($C$13="yes",$C$6*(1-$C$5)*$C$15,$C$7*(1-$C$5)*$C$15)))),0),IF($C$17="yes",(HLOOKUP($C$1,HLOOKUP!$D$24:$BN$38,6,FALSE))*$C$8*(1-$C$5)*$C$15,0))</f>
        <v/>
      </c>
      <c s="30" r="G82">
        <f si="10" t="shared"/>
        <v/>
      </c>
      <c s="72" r="H82">
        <f si="5" t="shared"/>
        <v/>
      </c>
      <c s="72" r="I82">
        <f si="6" t="shared"/>
        <v/>
      </c>
      <c s="72" r="J82">
        <f si="9" t="shared"/>
        <v/>
      </c>
      <c s="72" r="K82">
        <f si="7" t="shared"/>
        <v/>
      </c>
      <c s="3" r="N82" t="s"/>
      <c s="3" r="O82" t="s"/>
    </row>
    <row r="83" spans="1:14">
      <c s="3" r="A83" t="n">
        <v>5</v>
      </c>
      <c s="70" r="B83" t="s"/>
      <c s="70" r="C83" t="s"/>
      <c s="73" r="D83">
        <f si="8" t="shared"/>
        <v/>
      </c>
      <c s="30" r="E83">
        <f>IF($C$20="no",IF($C$16="yes",(((HLOOKUP($C$1,HLOOKUP!$D$24:$BN$38,7,FALSE))*(IF($C$13="yes",$C$6*(1-$C$5)*$C$14,$C$7*(1-$C$5)*$C$14)))),0),IF($C$16="yes",(HLOOKUP($C$1,HLOOKUP!$D$24:$BN$38,7,FALSE))*$C$8*(1-$C$5)*$C$14,0))</f>
        <v/>
      </c>
      <c s="30" r="F83">
        <f>IF($C$20="no",IF($C$17="yes",(((HLOOKUP($C$1,HLOOKUP!$D$24:$BN$38,7,FALSE))*(IF($C$13="yes",$C$6*(1-$C$5)*$C$15,$C$7*(1-$C$5)*$C$15)))),0),IF($C$17="yes",(HLOOKUP($C$1,HLOOKUP!$D$24:$BN$38,7,FALSE))*$C$8*(1-$C$5)*$C$15,0))</f>
        <v/>
      </c>
      <c s="30" r="G83">
        <f si="10" t="shared"/>
        <v/>
      </c>
      <c s="72" r="H83">
        <f si="5" t="shared"/>
        <v/>
      </c>
      <c s="72" r="I83">
        <f si="6" t="shared"/>
        <v/>
      </c>
      <c s="72" r="J83">
        <f si="9" t="shared"/>
        <v/>
      </c>
      <c s="72" r="K83">
        <f si="7" t="shared"/>
        <v/>
      </c>
      <c s="3" r="N83" t="s"/>
      <c s="3" r="O83" t="s"/>
    </row>
    <row r="84" spans="1:14">
      <c s="3" r="A84" t="n">
        <v>6</v>
      </c>
      <c s="70" r="B84" t="s"/>
      <c s="70" r="C84" t="s"/>
      <c s="73" r="D84">
        <f si="8" t="shared"/>
        <v/>
      </c>
      <c s="30" r="E84">
        <f>IF($C$20="no",IF($C$16="yes",(((HLOOKUP($C$1,HLOOKUP!$D$24:$BN$38,8,FALSE))*(IF($C$13="yes",$C$6*(1-$C$5)*$C$14,$C$7*(1-$C$5)*$C$14)))),0),IF($C$16="yes",(HLOOKUP($C$1,HLOOKUP!$D$24:$BN$38,8,FALSE))*$C$8*(1-$C$5)*$C$14,0))</f>
        <v/>
      </c>
      <c s="30" r="F84">
        <f>IF($C$20="no",IF($C$17="yes",(((HLOOKUP($C$1,HLOOKUP!$D$24:$BN$38,8,FALSE))*(IF($C$13="yes",$C$6*(1-$C$5)*$C$15,$C$7*(1-$C$5)*$C$15)))),0),IF($C$17="yes",(HLOOKUP($C$1,HLOOKUP!$D$24:$BN$38,8,FALSE))*$C$8*(1-$C$5)*$C$15,0))</f>
        <v/>
      </c>
      <c s="30" r="G84">
        <f si="10" t="shared"/>
        <v/>
      </c>
      <c s="72" r="H84">
        <f si="5" t="shared"/>
        <v/>
      </c>
      <c s="72" r="I84">
        <f si="6" t="shared"/>
        <v/>
      </c>
      <c s="72" r="J84">
        <f si="9" t="shared"/>
        <v/>
      </c>
      <c s="72" r="K84">
        <f si="7" t="shared"/>
        <v/>
      </c>
      <c s="3" r="N84" t="s"/>
      <c s="3" r="O84" t="s"/>
    </row>
    <row r="85" spans="1:14">
      <c s="3" r="A85" t="n">
        <v>7</v>
      </c>
      <c s="70" r="B85" t="s"/>
      <c s="70" r="C85" t="s"/>
      <c s="73" r="D85">
        <f si="8" t="shared"/>
        <v/>
      </c>
      <c s="30" r="E85">
        <f>IF($C$20="no",IF($C$16="yes",(((HLOOKUP($C$1,HLOOKUP!$D$24:$BN$38,9,FALSE))*(IF($C$13="yes",$C$6*(1-$C$5)*$C$14,$C$7*(1-$C$5)*$C$14)))),0),IF($C$16="yes",(HLOOKUP($C$1,HLOOKUP!$D$24:$BN$38,9,FALSE))*$C$8*(1-$C$5)*$C$14,0))</f>
        <v/>
      </c>
      <c s="30" r="F85">
        <f>IF($C$20="no",IF($C$17="yes",(((HLOOKUP($C$1,HLOOKUP!$D$24:$BN$38,9,FALSE))*(IF($C$13="yes",$C$6*(1-$C$5)*$C$15,$C$7*(1-$C$5)*$C$15)))),0),IF($C$17="yes",(HLOOKUP($C$1,HLOOKUP!$D$24:$BN$38,9,FALSE))*$C$8*(1-$C$5)*$C$15,0))</f>
        <v/>
      </c>
      <c s="30" r="G85">
        <f si="10" t="shared"/>
        <v/>
      </c>
      <c s="72" r="H85">
        <f si="5" t="shared"/>
        <v/>
      </c>
      <c s="72" r="I85">
        <f si="6" t="shared"/>
        <v/>
      </c>
      <c s="72" r="J85">
        <f si="9" t="shared"/>
        <v/>
      </c>
      <c s="72" r="K85">
        <f si="7" t="shared"/>
        <v/>
      </c>
      <c s="3" r="N85" t="s"/>
      <c s="3" r="O85" t="s"/>
    </row>
    <row r="86" spans="1:14">
      <c s="3" r="A86" t="n">
        <v>8</v>
      </c>
      <c s="70" r="B86" t="s"/>
      <c s="70" r="C86" t="s"/>
      <c s="73" r="D86">
        <f si="8" t="shared"/>
        <v/>
      </c>
      <c s="30" r="E86">
        <f>IF($C$20="no",IF($C$16="yes",(((HLOOKUP($C$1,HLOOKUP!$D$24:$BN$38,10,FALSE))*(IF($C$13="yes",$C$6*(1-$C$5)*$C$14,$C$7*(1-$C$5)*$C$14)))),0),IF($C$16="yes",(HLOOKUP($C$1,HLOOKUP!$D$24:$BN$38,10,FALSE))*$C$8*(1-$C$5)*$C$14,0))</f>
        <v/>
      </c>
      <c s="30" r="F86">
        <f>IF($C$20="no",IF($C$17="yes",(((HLOOKUP($C$1,HLOOKUP!$D$24:$BN$38,10,FALSE))*(IF($C$13="yes",$C$6*(1-$C$5)*$C$15,$C$7*(1-$C$5)*$C$15)))),0),IF($C$17="yes",(HLOOKUP($C$1,HLOOKUP!$D$24:$BN$38,10,FALSE))*$C$8*(1-$C$5)*$C$15,0))</f>
        <v/>
      </c>
      <c s="30" r="G86">
        <f si="10" t="shared"/>
        <v/>
      </c>
      <c s="72" r="H86">
        <f si="5" t="shared"/>
        <v/>
      </c>
      <c s="72" r="I86">
        <f si="6" t="shared"/>
        <v/>
      </c>
      <c s="72" r="J86">
        <f si="9" t="shared"/>
        <v/>
      </c>
      <c s="72" r="K86">
        <f si="7" t="shared"/>
        <v/>
      </c>
      <c s="3" r="N86" t="s"/>
      <c s="3" r="O86" t="s"/>
    </row>
    <row r="87" spans="1:14">
      <c s="3" r="A87" t="n">
        <v>9</v>
      </c>
      <c s="70" r="B87" t="s"/>
      <c s="70" r="C87" t="s"/>
      <c s="73" r="D87">
        <f si="8" t="shared"/>
        <v/>
      </c>
      <c s="30" r="E87">
        <f>IF($C$20="no",IF($C$16="yes",(((HLOOKUP($C$1,HLOOKUP!$D$24:$BN$38,11,FALSE))*(IF($C$13="yes",$C$6*(1-$C$5)*$C$14,$C$7*(1-$C$5)*$C$14)))),0),IF($C$16="yes",(HLOOKUP($C$1,HLOOKUP!$D$24:$BN$38,11,FALSE))*$C$8*(1-$C$5)*$C$14,0))</f>
        <v/>
      </c>
      <c s="30" r="F87">
        <f>IF($C$20="no",IF($C$17="yes",(((HLOOKUP($C$1,HLOOKUP!$D$24:$BN$38,11,FALSE))*(IF($C$13="yes",$C$6*(1-$C$5)*$C$15,$C$7*(1-$C$5)*$C$15)))),0),IF($C$17="yes",(HLOOKUP($C$1,HLOOKUP!$D$24:$BN$38,11,FALSE))*$C$8*(1-$C$5)*$C$15,0))</f>
        <v/>
      </c>
      <c s="30" r="G87">
        <f si="10" t="shared"/>
        <v/>
      </c>
      <c s="72" r="H87">
        <f si="5" t="shared"/>
        <v/>
      </c>
      <c s="72" r="I87">
        <f si="6" t="shared"/>
        <v/>
      </c>
      <c s="72" r="J87">
        <f si="9" t="shared"/>
        <v/>
      </c>
      <c s="72" r="K87">
        <f si="7" t="shared"/>
        <v/>
      </c>
      <c s="3" r="N87" t="s"/>
      <c s="3" r="O87" t="s"/>
    </row>
    <row r="88" spans="1:14">
      <c s="3" r="A88" t="n">
        <v>10</v>
      </c>
      <c s="70" r="B88" t="s"/>
      <c s="70" r="C88" t="s"/>
      <c s="73" r="D88">
        <f si="8" t="shared"/>
        <v/>
      </c>
      <c s="30" r="E88">
        <f>IF($C$20="no",IF($C$16="yes",(((HLOOKUP($C$1,HLOOKUP!$D$24:$BN$38,12,FALSE))*(IF($C$13="yes",$C$6*(1-$C$5)*$C$14,$C$7*(1-$C$5)*$C$14)))),0),IF($C$16="yes",(HLOOKUP($C$1,HLOOKUP!$D$24:$BN$38,12,FALSE))*$C$8*(1-$C$5)*$C$14,0))</f>
        <v/>
      </c>
      <c s="30" r="F88">
        <f>IF($C$20="no",IF($C$17="yes",(((HLOOKUP($C$1,HLOOKUP!$D$24:$BN$38,12,FALSE))*(IF($C$13="yes",$C$6*(1-$C$5)*$C$15,$C$7*(1-$C$5)*$C$15)))),0),IF($C$17="yes",(HLOOKUP($C$1,HLOOKUP!$D$24:$BN$38,12,FALSE))*$C$8*(1-$C$5)*$C$15,0))</f>
        <v/>
      </c>
      <c s="30" r="G88">
        <f si="10" t="shared"/>
        <v/>
      </c>
      <c s="72" r="H88">
        <f si="5" t="shared"/>
        <v/>
      </c>
      <c s="72" r="I88">
        <f si="6" t="shared"/>
        <v/>
      </c>
      <c s="72" r="J88">
        <f si="9" t="shared"/>
        <v/>
      </c>
      <c s="72" r="K88">
        <f si="7" t="shared"/>
        <v/>
      </c>
      <c s="3" r="N88" t="s"/>
      <c s="3" r="O88" t="s"/>
    </row>
    <row r="89" spans="1:14">
      <c s="3" r="A89" t="n">
        <v>11</v>
      </c>
      <c s="70" r="B89" t="s"/>
      <c s="70" r="C89" t="s"/>
      <c s="73" r="D89">
        <f si="8" t="shared"/>
        <v/>
      </c>
      <c s="30" r="E89">
        <f>IF($C$20="no",IF($C$16="yes",(((HLOOKUP($C$1,HLOOKUP!$D$24:$BN$38,13,FALSE))*(IF($C$13="yes",$C$6*(1-$C$5)*$C$14,$C$7*(1-$C$5)*$C$14)))),0),IF($C$16="yes",(HLOOKUP($C$1,HLOOKUP!$D$24:$BN$38,13,FALSE))*$C$8*(1-$C$5)*$C$14,0))</f>
        <v/>
      </c>
      <c s="30" r="F89">
        <f>IF($C$20="no",IF($C$17="yes",(((HLOOKUP($C$1,HLOOKUP!$D$24:$BN$38,13,FALSE))*(IF($C$13="yes",$C$6*(1-$C$5)*$C$15,$C$7*(1-$C$5)*$C$15)))),0),IF($C$17="yes",(HLOOKUP($C$1,HLOOKUP!$D$24:$BN$38,13,FALSE))*$C$8*(1-$C$5)*$C$15,0))</f>
        <v/>
      </c>
      <c s="30" r="G89">
        <f si="10" t="shared"/>
        <v/>
      </c>
      <c s="72" r="H89">
        <f si="5" t="shared"/>
        <v/>
      </c>
      <c s="72" r="I89">
        <f si="6" t="shared"/>
        <v/>
      </c>
      <c s="72" r="J89">
        <f si="9" t="shared"/>
        <v/>
      </c>
      <c s="72" r="K89">
        <f si="7" t="shared"/>
        <v/>
      </c>
      <c s="3" r="N89" t="s"/>
      <c s="3" r="O89" t="s"/>
    </row>
    <row r="90" spans="1:14">
      <c s="3" r="A90" t="n">
        <v>12</v>
      </c>
      <c s="70" r="B90" t="s"/>
      <c s="70" r="C90" t="s"/>
      <c s="73" r="D90">
        <f si="8" t="shared"/>
        <v/>
      </c>
      <c s="30" r="E90">
        <f>IF($C$20="no",IF($C$16="yes",(((HLOOKUP($C$1,HLOOKUP!$D$24:$BN$38,14,FALSE))*(IF($C$13="yes",$C$6*(1-$C$5)*$C$14,$C$7*(1-$C$5)*$C$14)))),0),IF($C$16="yes",(HLOOKUP($C$1,HLOOKUP!$D$24:$BN$38,14,FALSE))*$C$8*(1-$C$5)*$C$14,0))</f>
        <v/>
      </c>
      <c s="30" r="F90">
        <f>IF($C$20="no",IF($C$17="yes",(((HLOOKUP($C$1,HLOOKUP!$D$24:$BN$38,14,FALSE))*(IF($C$13="yes",$C$6*(1-$C$5)*$C$15,$C$7*(1-$C$5)*$C$15)))),0),IF($C$17="yes",(HLOOKUP($C$1,HLOOKUP!$D$24:$BN$38,14,FALSE))*$C$8*(1-$C$5)*$C$15,0))</f>
        <v/>
      </c>
      <c s="30" r="G90">
        <f si="10" t="shared"/>
        <v/>
      </c>
      <c s="72" r="H90">
        <f si="5" t="shared"/>
        <v/>
      </c>
      <c s="72" r="I90">
        <f si="6" t="shared"/>
        <v/>
      </c>
      <c s="72" r="J90">
        <f si="9" t="shared"/>
        <v/>
      </c>
      <c s="72" r="K90">
        <f si="7" t="shared"/>
        <v/>
      </c>
      <c s="3" r="N90" t="s"/>
      <c s="3" r="O90" t="s"/>
    </row>
    <row r="91" spans="1:14">
      <c s="3" r="A91" t="s"/>
      <c s="3" r="B91" t="s"/>
      <c s="3" r="C91" t="s"/>
      <c s="3" r="D91" t="s"/>
      <c s="3" r="E91" t="s"/>
      <c s="3" r="F91" t="s"/>
      <c s="3" r="G91" t="s"/>
      <c s="3" r="H91" t="s"/>
      <c s="3" r="I91" t="s"/>
      <c s="3" r="J91" t="s"/>
      <c s="3" r="K91" t="s"/>
      <c s="3" r="L91" t="s"/>
      <c s="3" r="M91" t="s"/>
      <c s="3" r="N91" t="s"/>
      <c s="3" r="O91" t="s"/>
    </row>
    <row r="93" spans="1:14">
      <c s="3" r="A93" t="s"/>
      <c s="11" r="D93" t="s"/>
      <c s="3" r="E93" t="s"/>
      <c s="3" r="F93" t="s"/>
      <c s="3" r="G93" t="s"/>
      <c s="3" r="H93" t="s"/>
      <c s="3" r="I93" t="s"/>
      <c s="3" r="J93" t="s"/>
      <c s="3" r="K93" t="s"/>
      <c s="3" r="L93" t="s"/>
      <c s="3" r="M93" t="s"/>
      <c s="3" r="N93" t="s"/>
      <c s="3" r="O93" t="s"/>
    </row>
    <row customFormat="1" ht="13.0" customHeight="1" s="33" r="94" spans="1:14">
      <c s="32" r="A94" t="s"/>
      <c s="32" r="B94" t="s"/>
      <c s="32" r="C94" t="s"/>
      <c s="32" r="D94" t="s"/>
      <c s="32" r="E94" t="s"/>
      <c s="32" r="F94" t="s"/>
      <c s="32" r="G94" t="s"/>
      <c s="32" r="H94" t="s"/>
      <c s="32" r="I94" t="s"/>
      <c s="32" r="J94" t="s"/>
      <c s="32" r="K94" t="s"/>
      <c s="32" r="L94" t="s"/>
      <c s="32" r="M94" t="s"/>
      <c s="32" r="N94" t="s"/>
      <c s="32" r="O94" t="s"/>
    </row>
    <row r="95" spans="1:14">
      <c s="3" r="A95" t="s"/>
      <c s="11" r="D95" t="s"/>
      <c s="3" r="E95" t="s"/>
      <c s="3" r="F95" t="s"/>
      <c s="3" r="G95" t="s"/>
      <c s="3" r="H95" t="s"/>
      <c s="3" r="I95" t="s"/>
      <c s="3" r="J95" t="s"/>
      <c s="3" r="K95" t="s"/>
      <c s="3" r="L95" t="s"/>
      <c s="3" r="M95" t="s"/>
      <c s="3" r="N95" t="s"/>
      <c s="3" r="O95" t="s"/>
    </row>
    <row r="96" spans="1:14">
      <c s="3" r="A96" t="s"/>
      <c s="11" r="D96" t="s"/>
      <c s="3" r="E96" t="s"/>
      <c s="3" r="F96" t="s"/>
      <c s="3" r="G96" t="s"/>
      <c s="3" r="H96" t="s"/>
      <c s="3" r="I96" t="s"/>
      <c s="3" r="J96" t="s"/>
      <c s="3" r="K96" t="s"/>
      <c s="3" r="L96" t="s"/>
      <c s="3" r="M96" t="s"/>
      <c s="3" r="N96" t="s"/>
      <c s="3" r="O96" t="s"/>
    </row>
    <row r="97" spans="1:14">
      <c s="3" r="A97" t="s"/>
      <c s="3" r="B97" t="s"/>
      <c s="3" r="E97" t="s"/>
      <c s="3" r="F97" t="s"/>
      <c s="3" r="G97" t="s"/>
      <c s="3" r="H97" t="s"/>
      <c s="3" r="I97" t="s"/>
      <c s="3" r="J97" t="s"/>
      <c s="3" r="K97" t="s"/>
      <c s="3" r="L97" t="s"/>
      <c s="3" r="M97" t="s"/>
      <c s="3" r="N97" t="s"/>
      <c s="3" r="O97" t="s"/>
    </row>
    <row r="98" spans="1:14">
      <c s="3" r="A98" t="s"/>
      <c s="31" r="B98" t="s">
        <v>172</v>
      </c>
      <c s="3" r="E98" t="s"/>
      <c s="3" r="F98" t="s"/>
      <c s="3" r="G98" t="s"/>
      <c s="3" r="H98" t="s"/>
      <c s="3" r="I98" t="s"/>
      <c s="3" r="J98" t="s"/>
      <c s="3" r="K98" t="s"/>
      <c s="3" r="L98" t="s"/>
      <c s="3" r="M98" t="s"/>
      <c s="3" r="N98" t="s"/>
      <c s="3" r="O98" t="s"/>
    </row>
    <row customHeight="1" r="99" ht="14.0" spans="1:14">
      <c s="3" r="A99" t="s"/>
      <c s="3" r="B99" t="s"/>
      <c s="3" r="E99" t="s"/>
      <c s="3" r="F99" t="s"/>
      <c s="3" r="G99" t="s"/>
      <c s="291" r="H99" t="s">
        <v>111</v>
      </c>
      <c s="291" r="I99" t="s"/>
      <c s="291" r="J99" t="s"/>
      <c s="3" r="K99" t="s"/>
      <c s="3" r="L99" t="s"/>
      <c s="3" r="M99" t="s"/>
      <c s="3" r="N99" t="s"/>
      <c s="3" r="O99" t="s"/>
    </row>
    <row customHeight="1" r="100" ht="26.0" spans="1:14">
      <c s="3" r="A100" t="s">
        <v>181</v>
      </c>
      <c s="114" r="B100" t="s">
        <v>85</v>
      </c>
      <c s="114" r="C100" t="s">
        <v>139</v>
      </c>
      <c s="3" r="D100" t="s">
        <v>299</v>
      </c>
      <c s="114" r="E100" t="s">
        <v>99</v>
      </c>
      <c s="114" r="F100" t="s">
        <v>98</v>
      </c>
      <c s="3" r="G100" t="s">
        <v>100</v>
      </c>
      <c s="3" r="H100" t="s">
        <v>249</v>
      </c>
      <c s="3" r="I100" t="s">
        <v>250</v>
      </c>
      <c s="3" r="J100" t="s">
        <v>300</v>
      </c>
      <c s="3" r="K100" t="s">
        <v>97</v>
      </c>
      <c s="3" r="L100" t="s"/>
      <c s="3" r="M100" t="s"/>
      <c s="3" r="N100" t="s"/>
      <c s="3" r="O100" t="s"/>
    </row>
    <row r="101" spans="1:14">
      <c s="3" r="A101" t="n">
        <v>1</v>
      </c>
      <c s="70" r="B101" t="s"/>
      <c s="70" r="C101" t="s"/>
      <c s="73" r="D101">
        <f>IF((ISBLANK($C$30))*OR(ISBLANK($C$31)),SUM(B101:C101),SUM($C$32,$C$33))</f>
        <v/>
      </c>
      <c s="30" r="E101">
        <f>IF($C$20="no",IF($C$16="yes",(((HLOOKUP($C$1,HLOOKUP!$D$41:$BN$55,3,FALSE))*$C$9*(1-$C$5))*$C$14),0),IF($C$16="yes",(HLOOKUP($C$1,HLOOKUP!$D$41:$BN$55,3,FALSE))*$C$10*(1-$C$5)*$C$14,0))</f>
        <v/>
      </c>
      <c s="30" r="F101">
        <f>IF($C$20="no",IF($C$17="yes",(((HLOOKUP($C$1,HLOOKUP!$D$41:$BN$55,3,FALSE))*$C$9*(1-$C$5))*$C$15),0),IF($C$17="yes",(HLOOKUP($C$1,HLOOKUP!$D$41:$BN$55,3,FALSE))*$C$10*(1-$C$5)*$C$15,0))</f>
        <v/>
      </c>
      <c s="30" r="G101">
        <f>SUM(E101:F101)</f>
        <v/>
      </c>
      <c s="72" r="H101">
        <f si="11" ref="H101:H112" t="shared">IF(ISBLANK($C$26),IF(ISBLANK($C$32),$D$26*B101*G101/1000,$D$26*$C$32*G101/1000),IF(ISBLANK($C$32),$C$26*B101*G101/1000,$C$26*$C$32*G101/1000))</f>
        <v/>
      </c>
      <c s="72" r="I101">
        <f si="12" ref="I101:I112" t="shared">IF(ISBLANK($C$27),IF(ISBLANK($C$33),$D$27*C101*G101/1000,$D$27*$C$33*G101/1000),IF(ISBLANK($C$33),$C$27*C101*G101/1000,$C$27*$C$33*G101/1000))</f>
        <v/>
      </c>
      <c s="74" r="J101">
        <f>SUM(H101:I101)</f>
        <v/>
      </c>
      <c s="74" r="K101">
        <f si="13" ref="K101:K112" t="shared">J101*$C$21</f>
        <v/>
      </c>
      <c s="3" r="N101" t="s"/>
      <c s="3" r="O101" t="s"/>
    </row>
    <row r="102" spans="1:14">
      <c s="3" r="A102" t="n">
        <v>2</v>
      </c>
      <c s="70" r="B102" t="s"/>
      <c s="70" r="C102" t="s"/>
      <c s="73" r="D102">
        <f si="14" ref="D102:D112" t="shared">IF((ISBLANK($C$30))*OR(ISBLANK($C$31)),SUM(B102:C102),SUM($C$32,$C$33))</f>
        <v/>
      </c>
      <c s="30" r="E102">
        <f>IF($C$20="no",IF($C$16="yes",(((HLOOKUP($C$1,HLOOKUP!$D$41:$BN$55,4,FALSE))*$C$9*(1-$C$5))*$C$14),0),IF($C$16="yes",(HLOOKUP($C$1,HLOOKUP!$D$41:$BN$55,4,FALSE))*$C$10*(1-$C$5)*$C$14,0))</f>
        <v/>
      </c>
      <c s="30" r="F102">
        <f>IF($C$20="no",IF($C$17="yes",(((HLOOKUP($C$1,HLOOKUP!$D$41:$BN$55,4,FALSE))*$C$9*(1-$C$5))*$C$15),0),IF($C$17="yes",(HLOOKUP($C$1,HLOOKUP!$D$41:$BN$55,4,FALSE))*$C$10*(1-$C$5)*$C$15,0))</f>
        <v/>
      </c>
      <c s="30" r="G102">
        <f si="15" ref="G102:G112" t="shared">SUM(E102:F102)</f>
        <v/>
      </c>
      <c s="72" r="H102">
        <f si="11" t="shared"/>
        <v/>
      </c>
      <c s="72" r="I102">
        <f si="12" t="shared"/>
        <v/>
      </c>
      <c s="74" r="J102">
        <f si="16" ref="J102:J112" t="shared">SUM(H102:I102)</f>
        <v/>
      </c>
      <c s="74" r="K102">
        <f si="13" t="shared"/>
        <v/>
      </c>
      <c s="3" r="N102" t="s"/>
      <c s="3" r="O102" t="s"/>
    </row>
    <row r="103" spans="1:14">
      <c s="3" r="A103" t="n">
        <v>3</v>
      </c>
      <c s="70" r="B103" t="s"/>
      <c s="70" r="C103" t="s"/>
      <c s="73" r="D103">
        <f si="14" t="shared"/>
        <v/>
      </c>
      <c s="30" r="E103">
        <f>IF($C$20="no",IF($C$16="yes",(((HLOOKUP($C$1,HLOOKUP!$D$41:$BN$55,5,FALSE))*$C$9*(1-$C$5))*$C$14),0),IF($C$16="yes",(HLOOKUP($C$1,HLOOKUP!$D$41:$BN$55,5,FALSE))*$C$10*(1-$C$5)*$C$14,0))</f>
        <v/>
      </c>
      <c s="30" r="F103">
        <f>IF($C$20="no",IF($C$17="yes",(((HLOOKUP($C$1,HLOOKUP!$D$41:$BN$55,5,FALSE))*$C$9*(1-$C$5))*$C$15),0),IF($C$17="yes",(HLOOKUP($C$1,HLOOKUP!$D$41:$BN$55,5,FALSE))*$C$10*(1-$C$5)*$C$15,0))</f>
        <v/>
      </c>
      <c s="30" r="G103">
        <f si="15" t="shared"/>
        <v/>
      </c>
      <c s="72" r="H103">
        <f si="11" t="shared"/>
        <v/>
      </c>
      <c s="72" r="I103">
        <f si="12" t="shared"/>
        <v/>
      </c>
      <c s="74" r="J103">
        <f si="16" t="shared"/>
        <v/>
      </c>
      <c s="74" r="K103">
        <f si="13" t="shared"/>
        <v/>
      </c>
      <c s="3" r="N103" t="s"/>
      <c s="3" r="O103" t="s"/>
    </row>
    <row r="104" spans="1:14">
      <c s="3" r="A104" t="n">
        <v>4</v>
      </c>
      <c s="70" r="B104" t="s"/>
      <c s="70" r="C104" t="s"/>
      <c s="73" r="D104">
        <f si="14" t="shared"/>
        <v/>
      </c>
      <c s="30" r="E104">
        <f>IF($C$20="no",IF($C$16="yes",(((HLOOKUP($C$1,HLOOKUP!$D$41:$BN$55,6,FALSE))*$C$9*(1-$C$5))*$C$14),0),IF($C$16="yes",(HLOOKUP($C$1,HLOOKUP!$D$41:$BN$55,6,FALSE))*$C$10*(1-$C$5)*$C$14,0))</f>
        <v/>
      </c>
      <c s="30" r="F104">
        <f>IF($C$20="no",IF($C$17="yes",(((HLOOKUP($C$1,HLOOKUP!$D$41:$BN$55,6,FALSE))*$C$9*(1-$C$5))*$C$15),0),IF($C$17="yes",(HLOOKUP($C$1,HLOOKUP!$D$41:$BN$55,6,FALSE))*$C$10*(1-$C$5)*$C$15,0))</f>
        <v/>
      </c>
      <c s="30" r="G104">
        <f si="15" t="shared"/>
        <v/>
      </c>
      <c s="72" r="H104">
        <f si="11" t="shared"/>
        <v/>
      </c>
      <c s="72" r="I104">
        <f si="12" t="shared"/>
        <v/>
      </c>
      <c s="74" r="J104">
        <f si="16" t="shared"/>
        <v/>
      </c>
      <c s="74" r="K104">
        <f si="13" t="shared"/>
        <v/>
      </c>
      <c s="3" r="N104" t="s"/>
      <c s="3" r="O104" t="s"/>
    </row>
    <row r="105" spans="1:14">
      <c s="3" r="A105" t="n">
        <v>5</v>
      </c>
      <c s="70" r="B105" t="s"/>
      <c s="70" r="C105" t="s"/>
      <c s="73" r="D105">
        <f si="14" t="shared"/>
        <v/>
      </c>
      <c s="30" r="E105">
        <f>IF($C$20="no",IF($C$16="yes",(((HLOOKUP($C$1,HLOOKUP!$D$41:$BN$55,7,FALSE))*$C$9*(1-$C$5))*$C$14),0),IF($C$16="yes",(HLOOKUP($C$1,HLOOKUP!$D$41:$BN$55,7,FALSE))*$C$10*(1-$C$5)*$C$14,0))</f>
        <v/>
      </c>
      <c s="30" r="F105">
        <f>IF($C$20="no",IF($C$17="yes",(((HLOOKUP($C$1,HLOOKUP!$D$41:$BN$55,7,FALSE))*$C$9*(1-$C$5))*$C$15),0),IF($C$17="yes",(HLOOKUP($C$1,HLOOKUP!$D$41:$BN$55,7,FALSE))*$C$10*(1-$C$5)*$C$15,0))</f>
        <v/>
      </c>
      <c s="30" r="G105">
        <f si="15" t="shared"/>
        <v/>
      </c>
      <c s="72" r="H105">
        <f si="11" t="shared"/>
        <v/>
      </c>
      <c s="72" r="I105">
        <f si="12" t="shared"/>
        <v/>
      </c>
      <c s="74" r="J105">
        <f si="16" t="shared"/>
        <v/>
      </c>
      <c s="74" r="K105">
        <f si="13" t="shared"/>
        <v/>
      </c>
      <c s="3" r="N105" t="s"/>
      <c s="3" r="O105" t="s"/>
    </row>
    <row r="106" spans="1:14">
      <c s="3" r="A106" t="n">
        <v>6</v>
      </c>
      <c s="70" r="B106" t="s"/>
      <c s="70" r="C106" t="s"/>
      <c s="73" r="D106">
        <f si="14" t="shared"/>
        <v/>
      </c>
      <c s="30" r="E106">
        <f>IF($C$20="no",IF($C$16="yes",(((HLOOKUP($C$1,HLOOKUP!$D$41:$BN$55,8,FALSE))*$C$9*(1-$C$5))*$C$14),0),IF($C$16="yes",(HLOOKUP($C$1,HLOOKUP!$D$41:$BN$55,8,FALSE))*$C$10*(1-$C$5)*$C$14,0))</f>
        <v/>
      </c>
      <c s="30" r="F106">
        <f>IF($C$20="no",IF($C$17="yes",(((HLOOKUP($C$1,HLOOKUP!$D$41:$BN$55,8,FALSE))*$C$9*(1-$C$5))*$C$15),0),IF($C$17="yes",(HLOOKUP($C$1,HLOOKUP!$D$41:$BN$55,8,FALSE))*$C$10*(1-$C$5)*$C$15,0))</f>
        <v/>
      </c>
      <c s="30" r="G106">
        <f si="15" t="shared"/>
        <v/>
      </c>
      <c s="72" r="H106">
        <f si="11" t="shared"/>
        <v/>
      </c>
      <c s="72" r="I106">
        <f si="12" t="shared"/>
        <v/>
      </c>
      <c s="74" r="J106">
        <f si="16" t="shared"/>
        <v/>
      </c>
      <c s="74" r="K106">
        <f si="13" t="shared"/>
        <v/>
      </c>
      <c s="3" r="N106" t="s"/>
      <c s="3" r="O106" t="s"/>
    </row>
    <row r="107" spans="1:14">
      <c s="3" r="A107" t="n">
        <v>7</v>
      </c>
      <c s="70" r="B107" t="s"/>
      <c s="70" r="C107" t="s"/>
      <c s="73" r="D107">
        <f si="14" t="shared"/>
        <v/>
      </c>
      <c s="30" r="E107">
        <f>IF($C$20="no",IF($C$16="yes",(((HLOOKUP($C$1,HLOOKUP!$D$41:$BN$55,9,FALSE))*$C$9*(1-$C$5))*$C$14),0),IF($C$16="yes",(HLOOKUP($C$1,HLOOKUP!$D$41:$BN$55,10,FALSE))*$C$10*(1-$C$5)*$C$14,0))</f>
        <v/>
      </c>
      <c s="30" r="F107">
        <f>IF($C$20="no",IF($C$17="yes",(((HLOOKUP($C$1,HLOOKUP!$D$41:$BN$55,9,FALSE))*$C$9*(1-$C$5))*$C$15),0),IF($C$17="yes",(HLOOKUP($C$1,HLOOKUP!$D$41:$BN$55,9,FALSE))*$C$10*(1-$C$5)*$C$15,0))</f>
        <v/>
      </c>
      <c s="30" r="G107">
        <f si="15" t="shared"/>
        <v/>
      </c>
      <c s="72" r="H107">
        <f si="11" t="shared"/>
        <v/>
      </c>
      <c s="72" r="I107">
        <f si="12" t="shared"/>
        <v/>
      </c>
      <c s="74" r="J107">
        <f si="16" t="shared"/>
        <v/>
      </c>
      <c s="74" r="K107">
        <f si="13" t="shared"/>
        <v/>
      </c>
      <c s="3" r="N107" t="s"/>
      <c s="3" r="O107" t="s"/>
    </row>
    <row r="108" spans="1:14">
      <c s="3" r="A108" t="n">
        <v>8</v>
      </c>
      <c s="70" r="B108" t="s"/>
      <c s="70" r="C108" t="s"/>
      <c s="73" r="D108">
        <f si="14" t="shared"/>
        <v/>
      </c>
      <c s="30" r="E108">
        <f>IF($C$20="no",IF($C$16="yes",(((HLOOKUP($C$1,HLOOKUP!$D$41:$BN$55,10,FALSE))*$C$9*(1-$C$5))*$C$14),0),IF($C$16="yes",(HLOOKUP($C$1,HLOOKUP!$D$41:$BN$55,10,FALSE))*$C$10*(1-$C$5)*$C$14,0))</f>
        <v/>
      </c>
      <c s="30" r="F108">
        <f>IF($C$20="no",IF($C$17="yes",(((HLOOKUP($C$1,HLOOKUP!$D$41:$BN$55,10,FALSE))*$C$9*(1-$C$5))*$C$15),0),IF($C$17="yes",(HLOOKUP($C$1,HLOOKUP!$D$41:$BN$55,10,FALSE))*$C$10*(1-$C$5)*$C$15,0))</f>
        <v/>
      </c>
      <c s="30" r="G108">
        <f si="15" t="shared"/>
        <v/>
      </c>
      <c s="72" r="H108">
        <f si="11" t="shared"/>
        <v/>
      </c>
      <c s="72" r="I108">
        <f si="12" t="shared"/>
        <v/>
      </c>
      <c s="74" r="J108">
        <f si="16" t="shared"/>
        <v/>
      </c>
      <c s="74" r="K108">
        <f si="13" t="shared"/>
        <v/>
      </c>
      <c s="3" r="N108" t="s"/>
      <c s="3" r="O108" t="s"/>
    </row>
    <row r="109" spans="1:14">
      <c s="3" r="A109" t="n">
        <v>9</v>
      </c>
      <c s="70" r="B109" t="s"/>
      <c s="70" r="C109" t="s"/>
      <c s="73" r="D109">
        <f si="14" t="shared"/>
        <v/>
      </c>
      <c s="30" r="E109">
        <f>IF($C$20="no",IF($C$16="yes",(((HLOOKUP($C$1,HLOOKUP!$D$41:$BN$55,11,FALSE))*$C$9*(1-$C$5))*$C$14),0),IF($C$16="yes",(HLOOKUP($C$1,HLOOKUP!$D$41:$BN$55,11,FALSE))*$C$10*(1-$C$5)*$C$14,0))</f>
        <v/>
      </c>
      <c s="30" r="F109">
        <f>IF($C$20="no",IF($C$17="yes",(((HLOOKUP($C$1,HLOOKUP!$D$41:$BN$55,11,FALSE))*$C$9*(1-$C$5))*$C$15),0),IF($C$17="yes",(HLOOKUP($C$1,HLOOKUP!$D$41:$BN$55,11,FALSE))*$C$10*(1-$C$5)*$C$15,0))</f>
        <v/>
      </c>
      <c s="30" r="G109">
        <f si="15" t="shared"/>
        <v/>
      </c>
      <c s="72" r="H109">
        <f si="11" t="shared"/>
        <v/>
      </c>
      <c s="72" r="I109">
        <f si="12" t="shared"/>
        <v/>
      </c>
      <c s="74" r="J109">
        <f si="16" t="shared"/>
        <v/>
      </c>
      <c s="74" r="K109">
        <f si="13" t="shared"/>
        <v/>
      </c>
      <c s="3" r="N109" t="s"/>
      <c s="3" r="O109" t="s"/>
    </row>
    <row r="110" spans="1:14">
      <c s="3" r="A110" t="n">
        <v>10</v>
      </c>
      <c s="70" r="B110" t="s"/>
      <c s="70" r="C110" t="s"/>
      <c s="73" r="D110">
        <f si="14" t="shared"/>
        <v/>
      </c>
      <c s="30" r="E110">
        <f>IF($C$20="no",IF($C$16="yes",(((HLOOKUP($C$1,HLOOKUP!$D$41:$BN$55,12,FALSE))*$C$9*(1-$C$5))*$C$14),0),IF($C$16="yes",(HLOOKUP($C$1,HLOOKUP!$D$41:$BN$55,12,FALSE))*$C$10*(1-$C$5)*$C$14,0))</f>
        <v/>
      </c>
      <c s="30" r="F110">
        <f>IF($C$20="no",IF($C$17="yes",(((HLOOKUP($C$1,HLOOKUP!$D$41:$BN$55,12,FALSE))*$C$9*(1-$C$5))*$C$15),0),IF($C$17="yes",(HLOOKUP($C$1,HLOOKUP!$D$41:$BN$55,12,FALSE))*$C$10*(1-$C$5)*$C$15,0))</f>
        <v/>
      </c>
      <c s="30" r="G110">
        <f si="15" t="shared"/>
        <v/>
      </c>
      <c s="72" r="H110">
        <f si="11" t="shared"/>
        <v/>
      </c>
      <c s="72" r="I110">
        <f si="12" t="shared"/>
        <v/>
      </c>
      <c s="74" r="J110">
        <f si="16" t="shared"/>
        <v/>
      </c>
      <c s="74" r="K110">
        <f si="13" t="shared"/>
        <v/>
      </c>
      <c s="3" r="N110" t="s"/>
      <c s="3" r="O110" t="s"/>
    </row>
    <row r="111" spans="1:14">
      <c s="3" r="A111" t="n">
        <v>11</v>
      </c>
      <c s="70" r="B111" t="s"/>
      <c s="70" r="C111" t="s"/>
      <c s="73" r="D111">
        <f si="14" t="shared"/>
        <v/>
      </c>
      <c s="30" r="E111">
        <f>IF($C$20="no",IF($C$16="yes",(((HLOOKUP($C$1,HLOOKUP!$D$41:$BN$55,13,FALSE))*$C$9*(1-$C$5))*$C$14),0),IF($C$16="yes",(HLOOKUP($C$1,HLOOKUP!$D$41:$BN$55,13,FALSE))*$C$10*(1-$C$5)*$C$14,0))</f>
        <v/>
      </c>
      <c s="30" r="F111">
        <f>IF($C$20="no",IF($C$17="yes",(((HLOOKUP($C$1,HLOOKUP!$D$41:$BN$55,13,FALSE))*$C$9*(1-$C$5))*$C$15),0),IF($C$17="yes",(HLOOKUP($C$1,HLOOKUP!$D$41:$BN$55,13,FALSE))*$C$10*(1-$C$5)*$C$15,0))</f>
        <v/>
      </c>
      <c s="30" r="G111">
        <f si="15" t="shared"/>
        <v/>
      </c>
      <c s="72" r="H111">
        <f si="11" t="shared"/>
        <v/>
      </c>
      <c s="72" r="I111">
        <f si="12" t="shared"/>
        <v/>
      </c>
      <c s="74" r="J111">
        <f si="16" t="shared"/>
        <v/>
      </c>
      <c s="74" r="K111">
        <f si="13" t="shared"/>
        <v/>
      </c>
      <c s="3" r="N111" t="s"/>
      <c s="3" r="O111" t="s"/>
    </row>
    <row r="112" spans="1:14">
      <c s="3" r="A112" t="n">
        <v>12</v>
      </c>
      <c s="70" r="B112" t="s"/>
      <c s="70" r="C112" t="s"/>
      <c s="73" r="D112">
        <f si="14" t="shared"/>
        <v/>
      </c>
      <c s="30" r="E112">
        <f>IF($C$20="no",IF($C$16="yes",(((HLOOKUP($C$1,HLOOKUP!$D$41:$BN$55,14,FALSE))*$C$9*(1-$C$5))*$C$14),0),IF($C$16="yes",(HLOOKUP($C$1,HLOOKUP!$D$41:$BN$55,14,FALSE))*$C$10*(1-$C$5)*$C$14,0))</f>
        <v/>
      </c>
      <c s="30" r="F112">
        <f>IF($C$20="no",IF($C$17="yes",(((HLOOKUP($C$1,HLOOKUP!$D$41:$BN$55,14,FALSE))*$C$9*(1-$C$5))*$C$15),0),IF($C$17="yes",(HLOOKUP($C$1,HLOOKUP!$D$41:$BN$55,14,FALSE))*$C$10*(1-$C$5)*$C$15,0))</f>
        <v/>
      </c>
      <c s="30" r="G112">
        <f si="15" t="shared"/>
        <v/>
      </c>
      <c s="72" r="H112">
        <f si="11" t="shared"/>
        <v/>
      </c>
      <c s="72" r="I112">
        <f si="12" t="shared"/>
        <v/>
      </c>
      <c s="74" r="J112">
        <f si="16" t="shared"/>
        <v/>
      </c>
      <c s="74" r="K112">
        <f si="13" t="shared"/>
        <v/>
      </c>
      <c s="3" r="N112" t="s"/>
      <c s="3" r="O112" t="s"/>
    </row>
    <row r="113" spans="1:14">
      <c s="3" r="A113" t="s"/>
      <c s="3" r="B113" t="s"/>
      <c s="12" r="C113" t="s"/>
      <c s="3" r="D113" t="s"/>
      <c s="3" r="E113" t="s"/>
      <c s="3" r="F113" t="s"/>
      <c s="3" r="G113" t="s"/>
      <c s="3" r="H113" t="s"/>
      <c s="3" r="I113" t="s"/>
      <c s="3" r="J113" t="s"/>
      <c s="3" r="K113" t="s"/>
      <c s="3" r="L113" t="s"/>
      <c s="3" r="M113" t="s"/>
      <c s="3" r="N113" t="s"/>
      <c s="3" r="O113" t="s"/>
    </row>
  </sheetData>
  <mergeCells count="8">
    <mergeCell ref="D13:E13"/>
    <mergeCell ref="H77:J77"/>
    <mergeCell ref="H99:J99"/>
    <mergeCell ref="C55:E55"/>
    <mergeCell ref="D30:E33"/>
    <mergeCell ref="D40:D44"/>
    <mergeCell ref="G39:G40"/>
    <mergeCell ref="G46:G47"/>
  </mergeCells>
  <pageMargins right="0.75" footer="0.5" top="1" bottom="1" header="0.5" left="0.75"/>
  <pageSetup orientation="portrait"/>
</worksheet>
</file>

<file path=xl/worksheets/sheet3.xml><?xml version="1.0" encoding="utf-8"?>
<worksheet xmlns="http://schemas.openxmlformats.org/spreadsheetml/2006/main" xmlns:r="http://schemas.openxmlformats.org/officeDocument/2006/relationships">
  <sheetPr>
    <outlinePr summaryRight="1" summaryBelow="1"/>
  </sheetPr>
  <dimension ref="A1:M63"/>
  <sheetViews>
    <sheetView workbookViewId="0">
      <selection sqref="A1" activeCell="A1"/>
    </sheetView>
  </sheetViews>
  <sheetFormatPr defaultRowHeight="15" baseColWidth="10"/>
  <cols>
    <col bestFit="1" width="13" min="4" customWidth="1" max="4"/>
    <col bestFit="1" width="15.1640625" min="5" customWidth="1" max="5"/>
    <col bestFit="1" width="15.1640625" min="6" customWidth="1" max="6"/>
    <col width="15.33203125" min="7" customWidth="1" max="7"/>
    <col width="16.33203125" min="8" customWidth="1" max="8"/>
    <col width="11.5" min="11" customWidth="1" max="11"/>
  </cols>
  <sheetData>
    <row customHeight="1" r="1" ht="15.0" spans="1:13">
      <c s="147" r="B1" t="s"/>
      <c s="147" r="C1" t="s"/>
      <c s="147" r="D1" t="s"/>
      <c s="147" r="E1" t="s"/>
      <c s="147" r="F1" t="s"/>
      <c s="147" r="G1" t="s"/>
      <c s="147" r="H1" t="s"/>
      <c s="147" r="I1" t="s"/>
      <c s="147" r="J1" t="s"/>
      <c s="147" r="K1" t="s"/>
      <c s="147" r="L1" t="s"/>
      <c s="147" r="M1" t="s"/>
      <c s="147" r="N1" t="s"/>
      <c s="147" r="O1" t="s"/>
      <c s="147" r="P1" t="s"/>
    </row>
    <row customHeight="1" r="2" ht="23.0" spans="1:13">
      <c s="147" r="B2" t="s"/>
      <c s="148" r="C2" t="s">
        <v>124</v>
      </c>
      <c s="148" r="D2" t="s"/>
      <c s="148" r="E2" t="s"/>
      <c s="148" r="F2" t="s"/>
      <c s="148" r="G2" t="s"/>
      <c s="148" r="H2" t="s"/>
      <c s="147" r="I2" t="s"/>
      <c s="147" r="J2" t="s"/>
      <c s="147" r="K2" t="s"/>
      <c s="147" r="L2" t="s"/>
      <c s="147" r="M2" t="s"/>
      <c s="147" r="N2" t="s"/>
      <c s="147" r="O2" t="s"/>
      <c s="147" r="P2" t="s"/>
    </row>
    <row customHeight="1" r="3" ht="23.0" spans="1:13">
      <c s="147" r="B3" t="s"/>
      <c s="148" r="C3" t="s"/>
      <c s="147" r="D3" t="s"/>
      <c s="147" r="E3" t="s"/>
      <c s="147" r="F3" t="s"/>
      <c s="147" r="G3" t="s"/>
      <c s="147" r="H3" t="s"/>
      <c s="147" r="I3" t="s"/>
      <c s="147" r="J3" t="s"/>
      <c s="147" r="K3" t="s"/>
      <c s="147" r="L3" t="s"/>
      <c s="147" r="M3" t="s"/>
      <c s="147" r="N3" t="s"/>
      <c s="147" r="O3" t="s"/>
      <c s="147" r="P3" t="s"/>
    </row>
    <row customHeight="1" r="4" ht="23.0" spans="1:13">
      <c s="295" r="B4" t="s">
        <v>280</v>
      </c>
      <c s="295" r="C4" t="s"/>
      <c s="295" r="D4" t="s"/>
      <c s="295" r="E4" t="s"/>
      <c s="295" r="F4" t="s"/>
      <c s="295" r="G4" t="s"/>
      <c s="295" r="H4" t="s"/>
      <c s="147" r="I4" t="s"/>
      <c s="147" r="J4" t="s"/>
      <c s="147" r="K4" t="s"/>
      <c s="147" r="L4" t="s"/>
      <c s="147" r="M4" t="s"/>
      <c s="147" r="N4" t="s"/>
      <c s="147" r="O4" t="s"/>
      <c s="147" r="P4" t="s"/>
    </row>
    <row customHeight="1" r="5" ht="15.0" spans="1:13">
      <c s="149" r="B5" t="s">
        <v>59</v>
      </c>
      <c s="149" r="C5" t="s">
        <v>173</v>
      </c>
      <c s="149" r="D5" t="s">
        <v>123</v>
      </c>
      <c s="294" r="E5" t="s">
        <v>110</v>
      </c>
      <c s="294" r="F5" t="s"/>
      <c s="294" r="G5" t="s">
        <v>197</v>
      </c>
      <c s="294" r="H5" t="s"/>
      <c s="150" r="I5" t="s"/>
      <c s="294" r="J5" t="s">
        <v>156</v>
      </c>
      <c s="294" r="K5" t="s"/>
      <c s="294" r="L5" t="s"/>
      <c s="294" r="M5" t="s"/>
      <c s="151" r="N5" t="s"/>
      <c s="151" r="O5" t="s"/>
      <c s="152" r="P5" t="s"/>
    </row>
    <row customHeight="1" r="6" ht="40.0" spans="1:13">
      <c s="153" r="B6">
        <f>Calculator!C1</f>
        <v/>
      </c>
      <c s="154" r="C6" t="s"/>
      <c s="154" r="D6" t="s"/>
      <c s="155" r="E6" t="s">
        <v>247</v>
      </c>
      <c s="156" r="F6" t="s">
        <v>248</v>
      </c>
      <c s="157" r="G6" t="s">
        <v>95</v>
      </c>
      <c s="157" r="H6" t="s">
        <v>96</v>
      </c>
      <c s="154" r="I6" t="s"/>
      <c s="201" r="K6" t="s">
        <v>230</v>
      </c>
      <c s="201" r="L6" t="s">
        <v>318</v>
      </c>
      <c s="158" r="N6" t="s"/>
      <c s="158" r="O6" t="s"/>
      <c s="153" r="P6" t="s"/>
    </row>
    <row customHeight="1" r="7" ht="15.0" spans="1:13">
      <c s="147" r="B7" t="s"/>
      <c s="177" r="C7" t="s">
        <v>182</v>
      </c>
      <c s="178" r="D7">
        <f>SUM(D28,D49)</f>
        <v/>
      </c>
      <c s="179" r="E7">
        <f>SUM(E28,E49)</f>
        <v/>
      </c>
      <c s="180" r="F7">
        <f>SUM(F28,F49)</f>
        <v/>
      </c>
      <c s="181" r="G7">
        <f>SUM(G28,G49)</f>
        <v/>
      </c>
      <c s="182" r="H7">
        <f>SUM(H28,H49)</f>
        <v/>
      </c>
      <c s="159" r="I7" t="s"/>
      <c s="283" r="K7" t="s"/>
      <c s="283" r="L7" t="s"/>
      <c s="160" r="N7" t="s"/>
      <c s="160" r="O7" t="s"/>
      <c s="147" r="P7" t="s"/>
    </row>
    <row customHeight="1" r="8" ht="15.0" spans="1:13">
      <c s="147" r="B8" t="s"/>
      <c s="177" r="C8" t="s">
        <v>186</v>
      </c>
      <c s="178" r="D8">
        <f si="0" ref="D8:D18" t="shared">SUM(D29,D50)</f>
        <v/>
      </c>
      <c s="179" r="E8">
        <f si="1" ref="E8:H18" t="shared">SUM(E29,E50)</f>
        <v/>
      </c>
      <c s="180" r="F8">
        <f si="1" t="shared"/>
        <v/>
      </c>
      <c s="181" r="G8">
        <f si="1" t="shared"/>
        <v/>
      </c>
      <c s="182" r="H8">
        <f si="1" t="shared"/>
        <v/>
      </c>
      <c s="161" r="I8" t="s"/>
      <c s="203" r="K8" t="s"/>
      <c s="203" r="L8" t="s"/>
      <c s="163" r="N8" t="s"/>
      <c s="164" r="O8" t="s"/>
      <c s="147" r="P8" t="s"/>
    </row>
    <row customHeight="1" r="9" ht="15.0" spans="1:13">
      <c s="147" r="B9" t="s"/>
      <c s="177" r="C9" t="s">
        <v>187</v>
      </c>
      <c s="178" r="D9">
        <f si="0" t="shared"/>
        <v/>
      </c>
      <c s="179" r="E9">
        <f si="1" t="shared"/>
        <v/>
      </c>
      <c s="180" r="F9">
        <f si="1" t="shared"/>
        <v/>
      </c>
      <c s="181" r="G9">
        <f si="1" t="shared"/>
        <v/>
      </c>
      <c s="182" r="H9">
        <f si="1" t="shared"/>
        <v/>
      </c>
      <c s="161" r="I9" t="s"/>
      <c s="167" r="N9" t="s"/>
      <c s="167" r="O9" t="s"/>
      <c s="147" r="P9" t="s"/>
    </row>
    <row customHeight="1" r="10" ht="15.0" spans="1:13">
      <c s="147" r="B10" t="s"/>
      <c s="177" r="C10" t="s">
        <v>188</v>
      </c>
      <c s="178" r="D10">
        <f si="0" t="shared"/>
        <v/>
      </c>
      <c s="179" r="E10">
        <f si="1" t="shared"/>
        <v/>
      </c>
      <c s="180" r="F10">
        <f si="1" t="shared"/>
        <v/>
      </c>
      <c s="181" r="G10">
        <f si="1" t="shared"/>
        <v/>
      </c>
      <c s="182" r="H10">
        <f si="1" t="shared"/>
        <v/>
      </c>
      <c s="161" r="I10" t="s"/>
      <c s="293" r="J10" t="s">
        <v>1</v>
      </c>
      <c s="293" r="K10" t="s"/>
      <c s="293" r="L10" t="s"/>
      <c s="293" r="M10" t="s"/>
      <c s="167" r="N10" t="s"/>
      <c s="167" r="O10" t="s"/>
      <c s="147" r="P10" t="s"/>
    </row>
    <row customHeight="1" r="11" ht="15.0" spans="1:13">
      <c s="147" r="B11" t="s"/>
      <c s="177" r="C11" t="s">
        <v>189</v>
      </c>
      <c s="178" r="D11">
        <f si="0" t="shared"/>
        <v/>
      </c>
      <c s="179" r="E11">
        <f si="1" t="shared"/>
        <v/>
      </c>
      <c s="180" r="F11">
        <f si="1" t="shared"/>
        <v/>
      </c>
      <c s="181" r="G11">
        <f si="1" t="shared"/>
        <v/>
      </c>
      <c s="182" r="H11">
        <f si="1" t="shared"/>
        <v/>
      </c>
      <c s="161" r="I11" t="s"/>
      <c s="168" r="J11" t="s"/>
      <c s="168" r="K11" t="s"/>
      <c s="163" r="L11" t="s"/>
      <c s="167" r="M11" t="s"/>
      <c s="167" r="N11" t="s"/>
      <c s="167" r="O11" t="s"/>
      <c s="147" r="P11" t="s"/>
    </row>
    <row customHeight="1" r="12" ht="15.0" spans="1:13">
      <c s="147" r="B12" t="s"/>
      <c s="177" r="C12" t="s">
        <v>190</v>
      </c>
      <c s="178" r="D12">
        <f si="0" t="shared"/>
        <v/>
      </c>
      <c s="179" r="E12">
        <f si="1" t="shared"/>
        <v/>
      </c>
      <c s="180" r="F12">
        <f si="1" t="shared"/>
        <v/>
      </c>
      <c s="181" r="G12">
        <f si="1" t="shared"/>
        <v/>
      </c>
      <c s="182" r="H12">
        <f si="1" t="shared"/>
        <v/>
      </c>
      <c s="169" r="I12" t="s"/>
      <c s="169" r="J12" t="s"/>
      <c s="169" r="K12" t="s"/>
      <c s="167" r="L12" t="s"/>
      <c s="167" r="M12" t="s"/>
      <c s="167" r="N12" t="s"/>
      <c s="167" r="O12" t="s"/>
      <c s="147" r="P12" t="s"/>
    </row>
    <row customHeight="1" r="13" ht="15.0" spans="1:13">
      <c s="147" r="B13" t="s"/>
      <c s="177" r="C13" t="s">
        <v>191</v>
      </c>
      <c s="178" r="D13">
        <f si="0" t="shared"/>
        <v/>
      </c>
      <c s="179" r="E13">
        <f si="1" t="shared"/>
        <v/>
      </c>
      <c s="180" r="F13">
        <f si="1" t="shared"/>
        <v/>
      </c>
      <c s="181" r="G13">
        <f si="1" t="shared"/>
        <v/>
      </c>
      <c s="182" r="H13">
        <f si="1" t="shared"/>
        <v/>
      </c>
      <c s="169" r="I13" t="s"/>
      <c s="169" r="J13" t="s"/>
      <c s="169" r="K13" t="s"/>
      <c s="167" r="L13" t="s"/>
      <c s="167" r="M13" t="s"/>
      <c s="167" r="N13" t="s"/>
      <c s="167" r="O13" t="s"/>
      <c s="147" r="P13" t="s"/>
    </row>
    <row customHeight="1" r="14" ht="15.0" spans="1:13">
      <c s="147" r="B14" t="s"/>
      <c s="177" r="C14" t="s">
        <v>192</v>
      </c>
      <c s="178" r="D14">
        <f si="0" t="shared"/>
        <v/>
      </c>
      <c s="179" r="E14">
        <f si="1" t="shared"/>
        <v/>
      </c>
      <c s="180" r="F14">
        <f si="1" t="shared"/>
        <v/>
      </c>
      <c s="181" r="G14">
        <f si="1" t="shared"/>
        <v/>
      </c>
      <c s="182" r="H14">
        <f si="1" t="shared"/>
        <v/>
      </c>
      <c s="169" r="I14" t="s"/>
      <c s="169" r="J14" t="s"/>
      <c s="169" r="K14" t="s"/>
      <c s="167" r="L14" t="s"/>
      <c s="167" r="M14" t="s"/>
      <c s="167" r="N14" t="s"/>
      <c s="167" r="O14" t="s"/>
      <c s="147" r="P14" t="s"/>
    </row>
    <row customHeight="1" r="15" ht="15.0" spans="1:13">
      <c s="147" r="B15" t="s"/>
      <c s="177" r="C15" t="s">
        <v>193</v>
      </c>
      <c s="178" r="D15">
        <f si="0" t="shared"/>
        <v/>
      </c>
      <c s="179" r="E15">
        <f si="1" t="shared"/>
        <v/>
      </c>
      <c s="180" r="F15">
        <f si="1" t="shared"/>
        <v/>
      </c>
      <c s="181" r="G15">
        <f si="1" t="shared"/>
        <v/>
      </c>
      <c s="182" r="H15">
        <f si="1" t="shared"/>
        <v/>
      </c>
      <c s="169" r="I15" t="s"/>
      <c s="169" r="J15" t="s"/>
      <c s="169" r="K15" t="s"/>
      <c s="167" r="L15" t="s"/>
      <c s="167" r="M15" t="s"/>
      <c s="167" r="N15" t="s"/>
      <c s="167" r="O15" t="s"/>
      <c s="147" r="P15" t="s"/>
    </row>
    <row customHeight="1" r="16" ht="15.0" spans="1:13">
      <c s="147" r="B16" t="s"/>
      <c s="177" r="C16" t="s">
        <v>183</v>
      </c>
      <c s="178" r="D16">
        <f si="0" t="shared"/>
        <v/>
      </c>
      <c s="179" r="E16">
        <f si="1" t="shared"/>
        <v/>
      </c>
      <c s="180" r="F16">
        <f si="1" t="shared"/>
        <v/>
      </c>
      <c s="181" r="G16">
        <f si="1" t="shared"/>
        <v/>
      </c>
      <c s="182" r="H16">
        <f si="1" t="shared"/>
        <v/>
      </c>
      <c s="169" r="I16" t="s"/>
      <c s="169" r="J16" t="s"/>
      <c s="169" r="K16" t="s"/>
      <c s="167" r="L16" t="s"/>
      <c s="167" r="M16" t="s"/>
      <c s="167" r="N16" t="s"/>
      <c s="167" r="O16" t="s"/>
      <c s="147" r="P16" t="s"/>
    </row>
    <row customHeight="1" r="17" ht="15.0" spans="1:13">
      <c s="147" r="B17" t="s"/>
      <c s="177" r="C17" t="s">
        <v>184</v>
      </c>
      <c s="178" r="D17">
        <f si="0" t="shared"/>
        <v/>
      </c>
      <c s="179" r="E17">
        <f si="1" t="shared"/>
        <v/>
      </c>
      <c s="180" r="F17">
        <f si="1" t="shared"/>
        <v/>
      </c>
      <c s="181" r="G17">
        <f si="1" t="shared"/>
        <v/>
      </c>
      <c s="182" r="H17">
        <f si="1" t="shared"/>
        <v/>
      </c>
      <c s="169" r="I17" t="s"/>
      <c s="169" r="J17" t="s"/>
      <c s="169" r="K17" t="s"/>
      <c s="167" r="L17" t="s"/>
      <c s="167" r="M17" t="s"/>
      <c s="167" r="N17" t="s"/>
      <c s="167" r="O17" t="s"/>
      <c s="147" r="P17" t="s"/>
    </row>
    <row customHeight="1" r="18" ht="15.0" spans="1:13">
      <c s="147" r="B18" t="s"/>
      <c s="177" r="C18" t="s">
        <v>185</v>
      </c>
      <c s="178" r="D18">
        <f si="0" t="shared"/>
        <v/>
      </c>
      <c s="179" r="E18">
        <f si="1" t="shared"/>
        <v/>
      </c>
      <c s="180" r="F18">
        <f si="1" t="shared"/>
        <v/>
      </c>
      <c s="181" r="G18">
        <f si="1" t="shared"/>
        <v/>
      </c>
      <c s="182" r="H18">
        <f si="1" t="shared"/>
        <v/>
      </c>
      <c s="169" r="I18" t="s"/>
      <c s="169" r="J18" t="s"/>
      <c s="169" r="K18" t="s"/>
      <c s="167" r="L18" t="s"/>
      <c s="167" r="M18" t="s"/>
      <c s="167" r="N18" t="s"/>
      <c s="167" r="O18" t="s"/>
      <c s="147" r="P18" t="s"/>
    </row>
    <row customHeight="1" r="19" ht="15.0" spans="1:13">
      <c s="147" r="B19" t="s"/>
      <c s="170" r="C19" t="s"/>
      <c s="170" r="D19" t="s"/>
      <c s="171" r="E19" t="s"/>
      <c s="172" r="F19" t="s"/>
      <c s="173" r="G19" t="s"/>
      <c s="174" r="H19" t="s"/>
      <c s="169" r="I19" t="s"/>
      <c s="169" r="J19" t="s"/>
      <c s="169" r="K19" t="s"/>
      <c s="167" r="L19" t="s"/>
      <c s="167" r="M19" t="s"/>
      <c s="167" r="N19" t="s"/>
      <c s="167" r="O19" t="s"/>
      <c s="147" r="P19" t="s"/>
    </row>
    <row customHeight="1" r="20" ht="15.0" spans="1:13">
      <c s="147" r="B20" t="s"/>
      <c s="147" r="C20" t="s"/>
      <c s="147" r="D20" t="s"/>
      <c s="147" r="E20" t="s"/>
      <c s="147" r="F20" t="s"/>
      <c s="167" r="G20" t="s"/>
      <c s="167" r="H20" t="s"/>
      <c s="147" r="I20" t="s"/>
      <c s="147" r="J20" t="s"/>
      <c s="147" r="K20" t="s"/>
      <c s="147" r="L20" t="s"/>
      <c s="147" r="M20" t="s"/>
      <c s="147" r="N20" t="s"/>
      <c s="147" r="O20" t="s"/>
      <c s="147" r="P20" t="s"/>
    </row>
    <row customHeight="1" r="21" ht="16.0" spans="1:13">
      <c s="153" r="B21" t="s"/>
      <c s="175" r="C21" t="s">
        <v>22</v>
      </c>
      <c s="176" r="D21">
        <f>SUM(D7:D18)</f>
        <v/>
      </c>
      <c s="185" r="E21">
        <f>SUM(E7:E18)</f>
        <v/>
      </c>
      <c s="185" r="F21">
        <f>SUM(F7:F18)</f>
        <v/>
      </c>
      <c s="184" r="G21">
        <f>SUM(G7:G18)</f>
        <v/>
      </c>
      <c s="185" r="H21">
        <f>SUM(H7:H18)</f>
        <v/>
      </c>
      <c s="153" r="I21" t="s"/>
      <c s="153" r="J21" t="s"/>
      <c s="153" r="K21" t="s"/>
      <c s="153" r="L21" t="s"/>
      <c s="153" r="M21" t="s"/>
      <c s="153" r="N21" t="s"/>
      <c s="153" r="O21" t="s"/>
      <c s="153" r="P21" t="s"/>
    </row>
    <row customHeight="1" r="22" ht="15.0" spans="1:13">
      <c s="147" r="B22" t="s"/>
      <c s="140" r="C22" t="s"/>
      <c s="147" r="D22" t="s"/>
      <c s="147" r="E22" t="s"/>
      <c s="147" r="F22" t="s"/>
      <c s="147" r="G22" t="s"/>
      <c s="147" r="H22" t="s"/>
      <c s="147" r="I22" t="s"/>
      <c s="147" r="J22" t="s"/>
      <c s="147" r="K22" t="s"/>
      <c s="147" r="L22" t="s"/>
      <c s="147" r="M22" t="s"/>
      <c s="147" r="N22" t="s"/>
      <c s="147" r="O22" t="s"/>
      <c s="147" r="P22" t="s"/>
    </row>
    <row customHeight="1" r="23" ht="15.0" spans="1:13">
      <c s="147" r="B23" t="s"/>
      <c s="147" r="C23" t="s"/>
      <c s="147" r="D23" t="s"/>
      <c s="147" r="E23" t="s"/>
      <c s="147" r="F23" t="s"/>
      <c s="147" r="G23" t="s"/>
      <c s="147" r="H23" t="s"/>
      <c s="147" r="I23" t="s"/>
      <c s="147" r="J23" t="s"/>
      <c s="147" r="K23" t="s"/>
      <c s="147" r="L23" t="s"/>
      <c s="147" r="M23" t="s"/>
      <c s="147" r="N23" t="s"/>
      <c s="147" r="O23" t="s"/>
      <c s="147" r="P23" t="s"/>
    </row>
    <row customHeight="1" r="24" ht="15.0" spans="1:13">
      <c s="147" r="B24" t="s"/>
      <c s="147" r="C24" t="s"/>
      <c s="147" r="D24" t="s"/>
      <c s="147" r="E24" t="s"/>
      <c s="147" r="F24" t="s"/>
      <c s="147" r="G24" t="s"/>
      <c s="147" r="H24" t="s"/>
      <c s="147" r="I24" t="s"/>
      <c s="147" r="J24" t="s"/>
      <c s="147" r="K24" t="s"/>
      <c s="147" r="L24" t="s"/>
      <c s="147" r="M24" t="s"/>
      <c s="147" r="N24" t="s"/>
      <c s="147" r="O24" t="s"/>
      <c s="147" r="P24" t="s"/>
    </row>
    <row customHeight="1" r="25" ht="16.0" spans="1:13">
      <c s="295" r="B25" t="s">
        <v>73</v>
      </c>
      <c s="295" r="C25" t="s"/>
      <c s="295" r="D25" t="s"/>
      <c s="295" r="E25" t="s"/>
      <c s="295" r="F25" t="s"/>
      <c s="295" r="G25" t="s"/>
      <c s="295" r="H25" t="s"/>
      <c s="147" r="I25" t="s"/>
      <c s="147" r="J25" t="s"/>
      <c s="147" r="K25" t="s"/>
      <c s="147" r="L25" t="s"/>
      <c s="147" r="M25" t="s"/>
      <c s="147" r="N25" t="s"/>
      <c s="147" r="O25" t="s"/>
      <c s="147" r="P25" t="s"/>
    </row>
    <row customHeight="1" r="26" ht="15.0" spans="1:13">
      <c s="149" r="B26" t="s">
        <v>59</v>
      </c>
      <c s="149" r="C26" t="s">
        <v>173</v>
      </c>
      <c s="149" r="D26" t="s">
        <v>123</v>
      </c>
      <c s="294" r="E26" t="s">
        <v>110</v>
      </c>
      <c s="294" r="F26" t="s"/>
      <c s="294" r="G26" t="s">
        <v>197</v>
      </c>
      <c s="294" r="H26" t="s"/>
      <c s="147" r="I26" t="s"/>
      <c s="294" r="J26" t="s">
        <v>157</v>
      </c>
      <c s="294" r="K26" t="s"/>
      <c s="294" r="L26" t="s"/>
      <c s="294" r="M26" t="s"/>
      <c s="147" r="N26" t="s"/>
      <c s="147" r="O26" t="s"/>
      <c s="147" r="P26" t="s"/>
    </row>
    <row customHeight="1" r="27" ht="40.0" spans="1:13">
      <c s="153" r="B27">
        <f>Calculator!C1</f>
        <v/>
      </c>
      <c s="154" r="C27" t="s"/>
      <c s="154" r="D27" t="s"/>
      <c s="155" r="E27" t="s">
        <v>247</v>
      </c>
      <c s="156" r="F27" t="s">
        <v>248</v>
      </c>
      <c s="157" r="G27" t="s">
        <v>95</v>
      </c>
      <c s="157" r="H27" t="s">
        <v>96</v>
      </c>
      <c s="147" r="I27" t="s"/>
      <c s="204" r="K27" t="s">
        <v>2</v>
      </c>
      <c s="204" r="L27" t="s">
        <v>3</v>
      </c>
      <c s="147" r="N27" t="s"/>
      <c s="147" r="O27" t="s"/>
      <c s="147" r="P27" t="s"/>
    </row>
    <row customHeight="1" r="28" ht="15.0" spans="1:13">
      <c s="147" r="B28" t="s"/>
      <c s="177" r="C28" t="s">
        <v>182</v>
      </c>
      <c s="178" r="D28">
        <f>Calculator!G79</f>
        <v/>
      </c>
      <c s="179" r="E28">
        <f>D28*$K$28/1000</f>
        <v/>
      </c>
      <c s="180" r="F28">
        <f>D28*$K$28*$L$28/1000</f>
        <v/>
      </c>
      <c s="181" r="G28">
        <f>F28*$K$7</f>
        <v/>
      </c>
      <c s="182" r="H28">
        <f>F28*$L$7</f>
        <v/>
      </c>
      <c s="147" r="I28" t="s"/>
      <c s="202" r="K28" t="s"/>
      <c s="283" r="L28" t="s"/>
      <c s="147" r="N28" t="s"/>
      <c s="147" r="O28" t="s"/>
      <c s="147" r="P28" t="s"/>
    </row>
    <row customHeight="1" r="29" ht="15.0" spans="1:13">
      <c s="147" r="B29" t="s"/>
      <c s="177" r="C29" t="s">
        <v>186</v>
      </c>
      <c s="178" r="D29">
        <f>Calculator!G80</f>
        <v/>
      </c>
      <c s="179" r="E29">
        <f si="2" ref="E29:E39" t="shared">D29*$K$28/1000</f>
        <v/>
      </c>
      <c s="180" r="F29">
        <f si="3" ref="F29:F39" t="shared">D29*$K$28*$L$28/1000</f>
        <v/>
      </c>
      <c s="181" r="G29">
        <f si="4" ref="G29:G39" t="shared">F29*$K$7</f>
        <v/>
      </c>
      <c s="182" r="H29">
        <f si="5" ref="H29:H39" t="shared">F29*$L$7</f>
        <v/>
      </c>
      <c s="147" r="I29" t="s"/>
      <c s="205" r="K29" t="s"/>
      <c s="206" r="L29" t="s"/>
      <c s="147" r="N29" t="s"/>
      <c s="147" r="O29" t="s"/>
      <c s="147" r="P29" t="s"/>
    </row>
    <row customHeight="1" r="30" ht="15.0" spans="1:13">
      <c s="147" r="B30" t="s"/>
      <c s="177" r="C30" t="s">
        <v>187</v>
      </c>
      <c s="178" r="D30">
        <f>Calculator!G81</f>
        <v/>
      </c>
      <c s="179" r="E30">
        <f si="2" t="shared"/>
        <v/>
      </c>
      <c s="180" r="F30">
        <f si="3" t="shared"/>
        <v/>
      </c>
      <c s="181" r="G30">
        <f si="4" t="shared"/>
        <v/>
      </c>
      <c s="182" r="H30">
        <f si="5" t="shared"/>
        <v/>
      </c>
      <c s="165" r="J30" t="s"/>
      <c s="165" r="K30" t="s"/>
      <c s="166" r="L30" t="s"/>
      <c s="158" r="M30" t="s"/>
    </row>
    <row customHeight="1" r="31" ht="15.0" spans="1:13">
      <c s="147" r="B31" t="s"/>
      <c s="177" r="C31" t="s">
        <v>188</v>
      </c>
      <c s="178" r="D31">
        <f>Calculator!G82</f>
        <v/>
      </c>
      <c s="179" r="E31">
        <f si="2" t="shared"/>
        <v/>
      </c>
      <c s="180" r="F31">
        <f si="3" t="shared"/>
        <v/>
      </c>
      <c s="181" r="G31">
        <f si="4" t="shared"/>
        <v/>
      </c>
      <c s="182" r="H31">
        <f si="5" t="shared"/>
        <v/>
      </c>
      <c s="293" r="J31" t="s">
        <v>1</v>
      </c>
      <c s="293" r="K31" t="s"/>
      <c s="293" r="L31" t="s"/>
      <c s="293" r="M31" t="s"/>
    </row>
    <row customHeight="1" r="32" ht="15.0" spans="1:13">
      <c s="147" r="B32" t="s"/>
      <c s="177" r="C32" t="s">
        <v>189</v>
      </c>
      <c s="178" r="D32">
        <f>Calculator!G83</f>
        <v/>
      </c>
      <c s="179" r="E32">
        <f si="2" t="shared"/>
        <v/>
      </c>
      <c s="180" r="F32">
        <f si="3" t="shared"/>
        <v/>
      </c>
      <c s="181" r="G32">
        <f si="4" t="shared"/>
        <v/>
      </c>
      <c s="182" r="H32">
        <f si="5" t="shared"/>
        <v/>
      </c>
    </row>
    <row customHeight="1" r="33" ht="15.0" spans="1:13">
      <c s="147" r="B33" t="s"/>
      <c s="177" r="C33" t="s">
        <v>190</v>
      </c>
      <c s="178" r="D33">
        <f>Calculator!G84</f>
        <v/>
      </c>
      <c s="179" r="E33">
        <f si="2" t="shared"/>
        <v/>
      </c>
      <c s="180" r="F33">
        <f si="3" t="shared"/>
        <v/>
      </c>
      <c s="181" r="G33">
        <f si="4" t="shared"/>
        <v/>
      </c>
      <c s="182" r="H33">
        <f si="5" t="shared"/>
        <v/>
      </c>
    </row>
    <row customHeight="1" r="34" ht="15.0" spans="1:13">
      <c s="147" r="B34" t="s"/>
      <c s="177" r="C34" t="s">
        <v>191</v>
      </c>
      <c s="178" r="D34">
        <f>Calculator!G85</f>
        <v/>
      </c>
      <c s="179" r="E34">
        <f si="2" t="shared"/>
        <v/>
      </c>
      <c s="180" r="F34">
        <f si="3" t="shared"/>
        <v/>
      </c>
      <c s="181" r="G34">
        <f si="4" t="shared"/>
        <v/>
      </c>
      <c s="182" r="H34">
        <f si="5" t="shared"/>
        <v/>
      </c>
    </row>
    <row customHeight="1" r="35" ht="15.0" spans="1:13">
      <c s="147" r="B35" t="s"/>
      <c s="177" r="C35" t="s">
        <v>192</v>
      </c>
      <c s="178" r="D35">
        <f>Calculator!G86</f>
        <v/>
      </c>
      <c s="179" r="E35">
        <f si="2" t="shared"/>
        <v/>
      </c>
      <c s="180" r="F35">
        <f si="3" t="shared"/>
        <v/>
      </c>
      <c s="181" r="G35">
        <f si="4" t="shared"/>
        <v/>
      </c>
      <c s="182" r="H35">
        <f si="5" t="shared"/>
        <v/>
      </c>
    </row>
    <row customHeight="1" r="36" ht="15.0" spans="1:13">
      <c s="147" r="B36" t="s"/>
      <c s="177" r="C36" t="s">
        <v>193</v>
      </c>
      <c s="178" r="D36">
        <f>Calculator!G87</f>
        <v/>
      </c>
      <c s="179" r="E36">
        <f si="2" t="shared"/>
        <v/>
      </c>
      <c s="180" r="F36">
        <f si="3" t="shared"/>
        <v/>
      </c>
      <c s="181" r="G36">
        <f si="4" t="shared"/>
        <v/>
      </c>
      <c s="182" r="H36">
        <f si="5" t="shared"/>
        <v/>
      </c>
    </row>
    <row customHeight="1" r="37" ht="15.0" spans="1:13">
      <c s="147" r="B37" t="s"/>
      <c s="177" r="C37" t="s">
        <v>183</v>
      </c>
      <c s="178" r="D37">
        <f>Calculator!G88</f>
        <v/>
      </c>
      <c s="179" r="E37">
        <f si="2" t="shared"/>
        <v/>
      </c>
      <c s="180" r="F37">
        <f si="3" t="shared"/>
        <v/>
      </c>
      <c s="181" r="G37">
        <f si="4" t="shared"/>
        <v/>
      </c>
      <c s="182" r="H37">
        <f si="5" t="shared"/>
        <v/>
      </c>
    </row>
    <row customHeight="1" r="38" ht="15.0" spans="1:13">
      <c s="147" r="B38" t="s"/>
      <c s="177" r="C38" t="s">
        <v>184</v>
      </c>
      <c s="178" r="D38">
        <f>Calculator!G89</f>
        <v/>
      </c>
      <c s="179" r="E38">
        <f si="2" t="shared"/>
        <v/>
      </c>
      <c s="180" r="F38">
        <f si="3" t="shared"/>
        <v/>
      </c>
      <c s="181" r="G38">
        <f si="4" t="shared"/>
        <v/>
      </c>
      <c s="182" r="H38">
        <f si="5" t="shared"/>
        <v/>
      </c>
    </row>
    <row customHeight="1" r="39" ht="15.0" spans="1:13">
      <c s="147" r="B39" t="s"/>
      <c s="177" r="C39" t="s">
        <v>185</v>
      </c>
      <c s="178" r="D39">
        <f>Calculator!G90</f>
        <v/>
      </c>
      <c s="179" r="E39">
        <f si="2" t="shared"/>
        <v/>
      </c>
      <c s="180" r="F39">
        <f si="3" t="shared"/>
        <v/>
      </c>
      <c s="181" r="G39">
        <f si="4" t="shared"/>
        <v/>
      </c>
      <c s="182" r="H39">
        <f si="5" t="shared"/>
        <v/>
      </c>
    </row>
    <row customHeight="1" r="40" ht="15.0" spans="1:13">
      <c s="147" r="B40" t="s"/>
      <c s="170" r="C40" t="s"/>
      <c s="170" r="D40" t="s"/>
      <c s="171" r="E40" t="s"/>
      <c s="172" r="F40" t="s"/>
      <c s="173" r="G40" t="s"/>
      <c s="174" r="H40" t="s"/>
    </row>
    <row customHeight="1" r="41" ht="15.0" spans="1:13">
      <c s="147" r="B41" t="s"/>
      <c s="147" r="C41" t="s"/>
      <c s="147" r="D41" t="s"/>
      <c s="147" r="E41" t="s"/>
      <c s="147" r="F41" t="s"/>
      <c s="147" r="G41" t="s"/>
      <c s="147" r="H41" t="s"/>
    </row>
    <row customHeight="1" r="42" ht="16.0" spans="1:13">
      <c s="153" r="B42" t="s"/>
      <c s="175" r="C42" t="s">
        <v>22</v>
      </c>
      <c s="176" r="D42">
        <f>SUM(D28:D39)</f>
        <v/>
      </c>
      <c s="184" r="E42">
        <f si="6" ref="E42:F42" t="shared">SUM(E28:E39)</f>
        <v/>
      </c>
      <c s="184" r="F42">
        <f si="6" t="shared"/>
        <v/>
      </c>
      <c s="184" r="G42">
        <f>SUM(G28:G39)</f>
        <v/>
      </c>
      <c s="185" r="H42">
        <f>SUM(H28:H39)</f>
        <v/>
      </c>
    </row>
    <row customHeight="1" r="46" ht="16.0" spans="1:13">
      <c s="295" r="B46" t="s">
        <v>171</v>
      </c>
      <c s="295" r="C46" t="s"/>
      <c s="295" r="D46" t="s"/>
      <c s="295" r="E46" t="s"/>
      <c s="295" r="F46" t="s"/>
      <c s="295" r="G46" t="s"/>
      <c s="295" r="H46" t="s"/>
    </row>
    <row r="47" spans="1:13">
      <c s="149" r="B47" t="s">
        <v>59</v>
      </c>
      <c s="149" r="C47" t="s">
        <v>173</v>
      </c>
      <c s="149" r="D47" t="s">
        <v>123</v>
      </c>
      <c s="294" r="E47" t="s">
        <v>110</v>
      </c>
      <c s="294" r="F47" t="s"/>
      <c s="294" r="G47" t="s">
        <v>197</v>
      </c>
      <c s="294" r="H47" t="s"/>
      <c s="294" r="J47" t="s">
        <v>158</v>
      </c>
      <c s="294" r="K47" t="s"/>
      <c s="294" r="L47" t="s"/>
      <c s="294" r="M47" t="s"/>
    </row>
    <row customHeight="1" r="48" ht="40.0" spans="1:13">
      <c s="153" r="B48">
        <f>Calculator!C1</f>
        <v/>
      </c>
      <c s="154" r="C48" t="s"/>
      <c s="154" r="D48" t="s"/>
      <c s="155" r="E48" t="s">
        <v>247</v>
      </c>
      <c s="156" r="F48" t="s">
        <v>248</v>
      </c>
      <c s="157" r="G48" t="s">
        <v>95</v>
      </c>
      <c s="157" r="H48" t="s">
        <v>96</v>
      </c>
      <c s="204" r="K48" t="s">
        <v>2</v>
      </c>
      <c s="204" r="L48" t="s">
        <v>3</v>
      </c>
      <c s="183" r="M48" t="s"/>
    </row>
    <row customHeight="1" r="49" ht="15.0" spans="1:13">
      <c s="147" r="B49" t="s"/>
      <c s="177" r="C49" t="s">
        <v>182</v>
      </c>
      <c s="178" r="D49">
        <f>Calculator!G101</f>
        <v/>
      </c>
      <c s="179" r="E49">
        <f>D49*$K$49/1000</f>
        <v/>
      </c>
      <c s="180" r="F49">
        <f>D49*$K$49*$L$49/1000</f>
        <v/>
      </c>
      <c s="181" r="G49">
        <f>F49*$K$7</f>
        <v/>
      </c>
      <c s="182" r="H49">
        <f>F49*$L$7</f>
        <v/>
      </c>
      <c s="202" r="K49" t="s"/>
      <c s="284" r="L49" t="s"/>
      <c s="147" r="M49" t="s"/>
    </row>
    <row customHeight="1" r="50" ht="15.0" spans="1:13">
      <c s="147" r="B50" t="s"/>
      <c s="177" r="C50" t="s">
        <v>186</v>
      </c>
      <c s="178" r="D50">
        <f>Calculator!G102</f>
        <v/>
      </c>
      <c s="179" r="E50">
        <f si="7" ref="E50:E60" t="shared">D50*$K$49/1000</f>
        <v/>
      </c>
      <c s="180" r="F50">
        <f si="8" ref="F50:F60" t="shared">D50*$K$49*$L$49/1000</f>
        <v/>
      </c>
      <c s="181" r="G50">
        <f si="9" ref="G50:G60" t="shared">F50*$K$7</f>
        <v/>
      </c>
      <c s="182" r="H50">
        <f si="10" ref="H50:H60" t="shared">F50*$L$7</f>
        <v/>
      </c>
      <c s="205" r="K50" t="s"/>
      <c s="206" r="L50" t="s"/>
      <c s="162" r="M50" t="s"/>
    </row>
    <row customHeight="1" r="51" ht="15.0" spans="1:13">
      <c s="147" r="B51" t="s"/>
      <c s="177" r="C51" t="s">
        <v>187</v>
      </c>
      <c s="178" r="D51">
        <f>Calculator!G103</f>
        <v/>
      </c>
      <c s="179" r="E51">
        <f si="7" t="shared"/>
        <v/>
      </c>
      <c s="180" r="F51">
        <f si="8" t="shared"/>
        <v/>
      </c>
      <c s="181" r="G51">
        <f si="9" t="shared"/>
        <v/>
      </c>
      <c s="182" r="H51">
        <f si="10" t="shared"/>
        <v/>
      </c>
      <c s="165" r="J51" t="s"/>
      <c s="165" r="K51" t="s"/>
      <c s="166" r="L51" t="s"/>
      <c s="158" r="M51" t="s"/>
    </row>
    <row customHeight="1" r="52" ht="15.0" spans="1:13">
      <c s="147" r="B52" t="s"/>
      <c s="177" r="C52" t="s">
        <v>188</v>
      </c>
      <c s="178" r="D52">
        <f>Calculator!G104</f>
        <v/>
      </c>
      <c s="179" r="E52">
        <f si="7" t="shared"/>
        <v/>
      </c>
      <c s="180" r="F52">
        <f si="8" t="shared"/>
        <v/>
      </c>
      <c s="181" r="G52">
        <f si="9" t="shared"/>
        <v/>
      </c>
      <c s="182" r="H52">
        <f si="10" t="shared"/>
        <v/>
      </c>
      <c s="293" r="J52" t="s">
        <v>1</v>
      </c>
      <c s="293" r="K52" t="s"/>
      <c s="293" r="L52" t="s"/>
      <c s="293" r="M52" t="s"/>
    </row>
    <row customHeight="1" r="53" ht="15.0" spans="1:13">
      <c s="147" r="B53" t="s"/>
      <c s="177" r="C53" t="s">
        <v>189</v>
      </c>
      <c s="178" r="D53">
        <f>Calculator!G105</f>
        <v/>
      </c>
      <c s="179" r="E53">
        <f si="7" t="shared"/>
        <v/>
      </c>
      <c s="180" r="F53">
        <f si="8" t="shared"/>
        <v/>
      </c>
      <c s="181" r="G53">
        <f si="9" t="shared"/>
        <v/>
      </c>
      <c s="182" r="H53">
        <f si="10" t="shared"/>
        <v/>
      </c>
    </row>
    <row customHeight="1" r="54" ht="15.0" spans="1:13">
      <c s="147" r="B54" t="s"/>
      <c s="177" r="C54" t="s">
        <v>190</v>
      </c>
      <c s="178" r="D54">
        <f>Calculator!G106</f>
        <v/>
      </c>
      <c s="179" r="E54">
        <f si="7" t="shared"/>
        <v/>
      </c>
      <c s="180" r="F54">
        <f si="8" t="shared"/>
        <v/>
      </c>
      <c s="181" r="G54">
        <f si="9" t="shared"/>
        <v/>
      </c>
      <c s="182" r="H54">
        <f si="10" t="shared"/>
        <v/>
      </c>
    </row>
    <row customHeight="1" r="55" ht="15.0" spans="1:13">
      <c s="147" r="B55" t="s"/>
      <c s="177" r="C55" t="s">
        <v>191</v>
      </c>
      <c s="178" r="D55">
        <f>Calculator!G107</f>
        <v/>
      </c>
      <c s="179" r="E55">
        <f si="7" t="shared"/>
        <v/>
      </c>
      <c s="180" r="F55">
        <f si="8" t="shared"/>
        <v/>
      </c>
      <c s="181" r="G55">
        <f si="9" t="shared"/>
        <v/>
      </c>
      <c s="182" r="H55">
        <f si="10" t="shared"/>
        <v/>
      </c>
    </row>
    <row customHeight="1" r="56" ht="15.0" spans="1:13">
      <c s="147" r="B56" t="s"/>
      <c s="177" r="C56" t="s">
        <v>192</v>
      </c>
      <c s="178" r="D56">
        <f>Calculator!G108</f>
        <v/>
      </c>
      <c s="179" r="E56">
        <f si="7" t="shared"/>
        <v/>
      </c>
      <c s="180" r="F56">
        <f si="8" t="shared"/>
        <v/>
      </c>
      <c s="181" r="G56">
        <f si="9" t="shared"/>
        <v/>
      </c>
      <c s="182" r="H56">
        <f si="10" t="shared"/>
        <v/>
      </c>
    </row>
    <row customHeight="1" r="57" ht="15.0" spans="1:13">
      <c s="147" r="B57" t="s"/>
      <c s="177" r="C57" t="s">
        <v>193</v>
      </c>
      <c s="178" r="D57">
        <f>Calculator!G109</f>
        <v/>
      </c>
      <c s="179" r="E57">
        <f si="7" t="shared"/>
        <v/>
      </c>
      <c s="180" r="F57">
        <f si="8" t="shared"/>
        <v/>
      </c>
      <c s="181" r="G57">
        <f si="9" t="shared"/>
        <v/>
      </c>
      <c s="182" r="H57">
        <f si="10" t="shared"/>
        <v/>
      </c>
    </row>
    <row customHeight="1" r="58" ht="15.0" spans="1:13">
      <c s="147" r="B58" t="s"/>
      <c s="177" r="C58" t="s">
        <v>183</v>
      </c>
      <c s="178" r="D58">
        <f>Calculator!G110</f>
        <v/>
      </c>
      <c s="179" r="E58">
        <f si="7" t="shared"/>
        <v/>
      </c>
      <c s="180" r="F58">
        <f si="8" t="shared"/>
        <v/>
      </c>
      <c s="181" r="G58">
        <f si="9" t="shared"/>
        <v/>
      </c>
      <c s="182" r="H58">
        <f si="10" t="shared"/>
        <v/>
      </c>
    </row>
    <row customHeight="1" r="59" ht="15.0" spans="1:13">
      <c s="147" r="B59" t="s"/>
      <c s="177" r="C59" t="s">
        <v>184</v>
      </c>
      <c s="178" r="D59">
        <f>Calculator!G111</f>
        <v/>
      </c>
      <c s="179" r="E59">
        <f si="7" t="shared"/>
        <v/>
      </c>
      <c s="180" r="F59">
        <f si="8" t="shared"/>
        <v/>
      </c>
      <c s="181" r="G59">
        <f si="9" t="shared"/>
        <v/>
      </c>
      <c s="182" r="H59">
        <f si="10" t="shared"/>
        <v/>
      </c>
    </row>
    <row customHeight="1" r="60" ht="15.0" spans="1:13">
      <c s="147" r="B60" t="s"/>
      <c s="177" r="C60" t="s">
        <v>185</v>
      </c>
      <c s="178" r="D60">
        <f>Calculator!G112</f>
        <v/>
      </c>
      <c s="179" r="E60">
        <f si="7" t="shared"/>
        <v/>
      </c>
      <c s="180" r="F60">
        <f si="8" t="shared"/>
        <v/>
      </c>
      <c s="181" r="G60">
        <f si="9" t="shared"/>
        <v/>
      </c>
      <c s="182" r="H60">
        <f si="10" t="shared"/>
        <v/>
      </c>
    </row>
    <row customHeight="1" r="61" ht="15.0" spans="1:13">
      <c s="147" r="B61" t="s"/>
      <c s="170" r="C61" t="s"/>
      <c s="170" r="D61" t="s"/>
      <c s="171" r="E61" t="s"/>
      <c s="172" r="F61" t="s"/>
      <c s="173" r="G61" t="s"/>
      <c s="174" r="H61" t="s"/>
    </row>
    <row customHeight="1" r="62" ht="15.0" spans="1:13">
      <c s="147" r="B62" t="s"/>
      <c s="147" r="C62" t="s"/>
      <c s="147" r="D62" t="s"/>
      <c s="147" r="E62" t="s"/>
      <c s="147" r="F62" t="s"/>
      <c s="147" r="G62" t="s"/>
      <c s="147" r="H62" t="s"/>
    </row>
    <row customHeight="1" r="63" ht="16.0" spans="1:13">
      <c s="153" r="B63" t="s"/>
      <c s="175" r="C63" t="s">
        <v>22</v>
      </c>
      <c s="176" r="D63">
        <f>SUM(D49:D60)</f>
        <v/>
      </c>
      <c s="184" r="E63">
        <f si="11" ref="E63:F63" t="shared">SUM(E49:E60)</f>
        <v/>
      </c>
      <c s="184" r="F63">
        <f si="11" t="shared"/>
        <v/>
      </c>
      <c s="184" r="G63">
        <f>SUM(G49:G60)</f>
        <v/>
      </c>
      <c s="185" r="H63">
        <f>SUM(H49:H60)</f>
        <v/>
      </c>
    </row>
  </sheetData>
  <mergeCells count="15">
    <mergeCell ref="J52:M52"/>
    <mergeCell ref="J5:M5"/>
    <mergeCell ref="B4:H4"/>
    <mergeCell ref="B25:H25"/>
    <mergeCell ref="B46:H46"/>
    <mergeCell ref="E47:F47"/>
    <mergeCell ref="G47:H47"/>
    <mergeCell ref="J47:M47"/>
    <mergeCell ref="E5:F5"/>
    <mergeCell ref="G5:H5"/>
    <mergeCell ref="J26:M26"/>
    <mergeCell ref="J31:M31"/>
    <mergeCell ref="E26:F26"/>
    <mergeCell ref="G26:H26"/>
    <mergeCell ref="J10:M10"/>
  </mergeCells>
  <pageMargins right="0.75" footer="0.5" top="1" bottom="1" header="0.5" left="0.75"/>
  <pageSetup orientation="portrait"/>
</worksheet>
</file>

<file path=xl/worksheets/sheet4.xml><?xml version="1.0" encoding="utf-8"?>
<worksheet xmlns="http://schemas.openxmlformats.org/spreadsheetml/2006/main" xmlns:r="http://schemas.openxmlformats.org/officeDocument/2006/relationships">
  <sheetPr>
    <outlinePr summaryRight="1" summaryBelow="1"/>
  </sheetPr>
  <dimension ref="A1:F64"/>
  <sheetViews>
    <sheetView workbookViewId="0">
      <selection sqref="A1" activeCell="A1"/>
    </sheetView>
  </sheetViews>
  <sheetFormatPr defaultRowHeight="15" baseColWidth="10"/>
  <cols>
    <col bestFit="1" width="32" min="2" customWidth="1" max="2"/>
    <col bestFit="1" width="20" min="3" customWidth="1" max="3"/>
    <col bestFit="1" width="30" min="4" customWidth="1" max="4"/>
    <col bestFit="1" width="35.1640625" min="5" customWidth="1" max="5"/>
    <col bestFit="1" width="35.1640625" min="6" customWidth="1" max="6"/>
  </cols>
  <sheetData>
    <row customFormat="1" ht="29.0" customHeight="1" s="285" r="5" spans="1:6">
      <c s="146" r="A5" t="s"/>
      <c s="144" r="B5" t="s">
        <v>13</v>
      </c>
      <c s="146" r="C5" t="s"/>
      <c s="146" r="D5" t="s"/>
      <c s="146" r="E5" t="s"/>
      <c s="146" r="F5" t="s"/>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0.99</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5.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0.83</v>
      </c>
      <c s="19" r="D16" t="s">
        <v>106</v>
      </c>
      <c s="19" r="E16" t="s"/>
      <c s="19" r="F16" t="s"/>
    </row>
    <row r="17" spans="1:6">
      <c s="19" r="A17" t="s"/>
      <c s="19" r="B17" t="s"/>
      <c s="19" r="C17" t="s"/>
      <c s="19" r="D17" t="s"/>
      <c s="19" r="E17" t="s"/>
      <c s="19" r="F17" t="s"/>
    </row>
    <row customHeight="1" r="18" ht="15.0" spans="1:6">
      <c s="19" r="A18" t="s"/>
      <c s="25" r="B18" t="s">
        <v>117</v>
      </c>
      <c s="19" r="C18" t="s">
        <v>273</v>
      </c>
      <c s="43" r="D18" t="s">
        <v>242</v>
      </c>
      <c s="44" r="E18" t="s">
        <v>114</v>
      </c>
      <c s="19" r="F18" t="s"/>
    </row>
    <row r="19" spans="1:6">
      <c s="19" r="A19" t="s"/>
      <c s="19" r="B19" t="s">
        <v>23</v>
      </c>
      <c s="107" r="C19" t="s"/>
      <c s="45" r="D19" t="n">
        <v>0.0323</v>
      </c>
      <c s="46" r="E19" t="n">
        <v>0.2725</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31441339.29988861</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0.83</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0.7098</v>
      </c>
      <c s="26" r="E45" t="n">
        <v>0.8944</v>
      </c>
      <c s="46" r="F45" t="n">
        <v>0.3197</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15410539.362459183</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row r="63" spans="1:6">
      <c s="14" r="A63" t="s"/>
      <c s="14" r="B63" t="s"/>
      <c s="14" r="C63" t="s"/>
      <c s="14" r="D63" t="s"/>
      <c s="14" r="E63" t="s"/>
      <c s="14" r="F63" t="s"/>
    </row>
    <row r="64" spans="1:6">
      <c s="14" r="A64" t="s"/>
      <c s="14" r="B64" t="s"/>
      <c s="14" r="C64" t="s"/>
      <c s="14" r="D64" t="s"/>
      <c s="14" r="E64" t="s"/>
      <c s="14" r="F64" t="s"/>
    </row>
  </sheetData>
  <pageMargins right="0.75" footer="0.5" top="1" bottom="1" header="0.5" left="0.75"/>
  <pageSetup orientation="portrait"/>
</worksheet>
</file>

<file path=xl/worksheets/sheet5.xml><?xml version="1.0" encoding="utf-8"?>
<worksheet xmlns="http://schemas.openxmlformats.org/spreadsheetml/2006/main" xmlns:r="http://schemas.openxmlformats.org/officeDocument/2006/relationships">
  <sheetPr>
    <outlinePr summaryRight="1" summaryBelow="1"/>
  </sheetPr>
  <dimension ref="A1:F64"/>
  <sheetViews>
    <sheetView workbookViewId="0">
      <selection sqref="A1" activeCell="A1"/>
    </sheetView>
  </sheetViews>
  <sheetFormatPr defaultRowHeight="15" baseColWidth="10"/>
  <cols>
    <col bestFit="1" width="32" min="2" customWidth="1" max="2"/>
    <col bestFit="1" width="20" min="3" customWidth="1" max="3"/>
    <col bestFit="1" width="30" min="4" customWidth="1" max="4"/>
    <col bestFit="1" width="35.1640625" min="5" customWidth="1" max="5"/>
    <col bestFit="1" width="35.1640625" min="6" customWidth="1" max="6"/>
  </cols>
  <sheetData>
    <row customFormat="1" ht="29.0" customHeight="1" s="285" r="5" spans="1:6">
      <c s="146" r="A5" t="s"/>
      <c s="144" r="B5" t="s">
        <v>53</v>
      </c>
      <c s="146" r="C5" t="s"/>
      <c s="146" r="D5" t="s"/>
      <c s="146" r="E5" t="s"/>
      <c s="146" r="F5" t="s"/>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0.9825</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5.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0.72</v>
      </c>
      <c s="19" r="D16" t="s">
        <v>106</v>
      </c>
      <c s="19" r="E16" t="s"/>
      <c s="19" r="F16" t="s"/>
    </row>
    <row r="17" spans="1:6">
      <c s="19" r="A17" t="s"/>
      <c s="19" r="B17" t="s"/>
      <c s="19" r="C17" t="s"/>
      <c s="19" r="D17" t="s"/>
      <c s="19" r="E17" t="s"/>
      <c s="19" r="F17" t="s"/>
    </row>
    <row customHeight="1" r="18" ht="15.0" spans="1:6">
      <c s="19" r="A18" t="s"/>
      <c s="25" r="B18" t="s">
        <v>117</v>
      </c>
      <c s="19" r="C18" t="s">
        <v>273</v>
      </c>
      <c s="43" r="D18" t="s">
        <v>242</v>
      </c>
      <c s="44" r="E18" t="s">
        <v>114</v>
      </c>
      <c s="19" r="F18" t="s"/>
    </row>
    <row r="19" spans="1:6">
      <c s="19" r="A19" t="s"/>
      <c s="19" r="B19" t="s">
        <v>23</v>
      </c>
      <c s="107" r="C19" t="s"/>
      <c s="45" r="D19" t="n">
        <v>0.0218</v>
      </c>
      <c s="46" r="E19" t="n">
        <v>0.1411</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52398069.42352295</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0.72</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0.7227</v>
      </c>
      <c s="26" r="E45" t="n">
        <v>0.9742</v>
      </c>
      <c s="46" r="F45" t="n">
        <v>0.4271</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22836639.21978712</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row r="63" spans="1:6">
      <c s="14" r="A63" t="s"/>
      <c s="14" r="B63" t="s"/>
      <c s="14" r="C63" t="s"/>
      <c s="14" r="D63" t="s"/>
      <c s="14" r="E63" t="s"/>
      <c s="14" r="F63" t="s"/>
    </row>
    <row r="64" spans="1:6">
      <c s="14" r="A64" t="s"/>
      <c s="14" r="B64" t="s"/>
      <c s="14" r="C64" t="s"/>
      <c s="14" r="D64" t="s"/>
      <c s="14" r="E64" t="s"/>
      <c s="14" r="F64" t="s"/>
    </row>
  </sheetData>
  <pageMargins right="0.75" footer="0.5" top="1" bottom="1" header="0.5" left="0.75"/>
</worksheet>
</file>

<file path=xl/worksheets/sheet6.xml><?xml version="1.0" encoding="utf-8"?>
<worksheet xmlns="http://schemas.openxmlformats.org/spreadsheetml/2006/main" xmlns:r="http://schemas.openxmlformats.org/officeDocument/2006/relationships">
  <sheetPr>
    <outlinePr summaryRight="1" summaryBelow="1"/>
  </sheetPr>
  <dimension ref="A1:F64"/>
  <sheetViews>
    <sheetView workbookViewId="0">
      <selection sqref="A1" activeCell="A1"/>
    </sheetView>
  </sheetViews>
  <sheetFormatPr defaultRowHeight="15" baseColWidth="10"/>
  <cols>
    <col bestFit="1" width="32" min="2" customWidth="1" max="2"/>
    <col bestFit="1" width="20" min="3" customWidth="1" max="3"/>
    <col bestFit="1" width="30" min="4" customWidth="1" max="4"/>
    <col bestFit="1" width="35.1640625" min="5" customWidth="1" max="5"/>
    <col bestFit="1" width="35.1640625" min="6" customWidth="1" max="6"/>
  </cols>
  <sheetData>
    <row r="1" spans="1:6">
      <c s="14" r="A1" t="s"/>
      <c s="14" r="B1" t="s"/>
      <c s="14" r="C1" t="s"/>
      <c s="14" r="D1" t="s"/>
      <c s="14" r="E1" t="s"/>
      <c s="14" r="F1" t="s"/>
    </row>
    <row r="2" spans="1:6">
      <c s="14" r="A2" t="s"/>
      <c s="14" r="B2" t="s"/>
      <c s="14" r="C2" t="s"/>
      <c s="14" r="D2" t="s"/>
      <c s="14" r="E2" t="s"/>
      <c s="14" r="F2" t="s"/>
    </row>
    <row r="3" spans="1:6">
      <c s="14" r="A3" t="s"/>
      <c s="14" r="B3" t="s"/>
      <c s="14" r="C3" t="s"/>
      <c s="14" r="D3" t="s"/>
      <c s="14" r="E3" t="s"/>
      <c s="14" r="F3" t="s"/>
    </row>
    <row r="4" spans="1:6">
      <c s="14" r="A4" t="s"/>
      <c s="14" r="B4" t="s"/>
      <c s="14" r="C4" t="s"/>
      <c s="14" r="D4" t="s"/>
      <c s="14" r="E4" t="s"/>
      <c s="14" r="F4" t="s"/>
    </row>
    <row customFormat="1" ht="29.0" customHeight="1" s="285" r="5" spans="1:6">
      <c s="146" r="A5" t="s"/>
      <c s="144" r="B5" t="s">
        <v>108</v>
      </c>
      <c s="146" r="C5" t="s"/>
      <c s="146" r="D5" t="s"/>
      <c s="146" r="E5" t="s"/>
      <c s="146" r="F5" t="s"/>
    </row>
    <row customHeight="1" r="6" ht="20.0" spans="1:6">
      <c s="19" r="A6" t="s"/>
      <c s="23" r="B6" t="s"/>
      <c s="19" r="C6" t="s"/>
      <c s="19" r="D6" t="s"/>
      <c s="19" r="E6" t="s"/>
      <c s="19" r="F6" t="s"/>
    </row>
    <row r="7" spans="1:6">
      <c s="19" r="A7" t="s"/>
      <c s="19" r="B7" t="s"/>
      <c s="19" r="C7" t="s"/>
      <c s="19" r="D7" t="s"/>
      <c s="19" r="E7" t="s"/>
      <c s="19" r="F7" t="s"/>
    </row>
    <row r="8" spans="1:6">
      <c s="19" r="A8" t="s"/>
      <c s="19" r="B8" t="s">
        <v>6</v>
      </c>
      <c s="264" r="C8" t="n">
        <v>0.47</v>
      </c>
      <c s="19" r="D8" t="s"/>
      <c s="19" r="E8" t="s"/>
      <c s="19" r="F8" t="s"/>
    </row>
    <row r="9" spans="1:6">
      <c s="19" r="A9" t="s"/>
      <c s="19" r="B9" t="s">
        <v>5</v>
      </c>
      <c s="264" r="C9" t="n">
        <v>0.52</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5.0" spans="1:6">
      <c s="19" r="A14" t="s"/>
      <c s="25" r="B14" t="s">
        <v>61</v>
      </c>
      <c s="19" r="C14" t="s"/>
      <c s="19" r="D14" t="s"/>
      <c s="19" r="E14" t="s"/>
      <c s="19" r="F14" t="s"/>
    </row>
    <row r="15" spans="1:6">
      <c s="19" r="A15" t="s"/>
      <c s="19" r="B15" t="s">
        <v>40</v>
      </c>
      <c s="141" r="C15" t="s"/>
      <c s="19" r="D15" t="s"/>
      <c s="19" r="E15" t="s"/>
      <c s="19" r="F15" t="s"/>
    </row>
    <row r="16" spans="1:6">
      <c s="19" r="A16" t="s"/>
      <c s="19" r="B16" t="s">
        <v>41</v>
      </c>
      <c s="141" r="C16" t="n">
        <v>0.5</v>
      </c>
      <c s="19" r="D16" t="s">
        <v>106</v>
      </c>
      <c s="19" r="E16" t="s"/>
      <c s="19" r="F16" t="s"/>
    </row>
    <row r="17" spans="1:6">
      <c s="19" r="A17" t="s"/>
      <c s="19" r="B17" t="s"/>
      <c s="19" r="C17" t="s"/>
      <c s="19" r="D17" t="s"/>
      <c s="19" r="E17" t="s"/>
      <c s="19" r="F17" t="s"/>
    </row>
    <row customHeight="1" r="18" ht="15.0" spans="1:6">
      <c s="19" r="A18" t="s"/>
      <c s="25" r="B18" t="s">
        <v>117</v>
      </c>
      <c s="19" r="C18" t="s">
        <v>273</v>
      </c>
      <c s="43" r="D18" t="s">
        <v>242</v>
      </c>
      <c s="44" r="E18" t="s">
        <v>114</v>
      </c>
      <c s="19" r="F18" t="s"/>
    </row>
    <row r="19" spans="1:6">
      <c s="19" r="A19" t="s"/>
      <c s="19" r="B19" t="s">
        <v>23</v>
      </c>
      <c s="107" r="C19" t="s"/>
      <c s="45" r="D19" t="n">
        <v>0.0875</v>
      </c>
      <c s="46" r="E19" t="n">
        <v>0.1723</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46275721.97716713</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s"/>
      <c s="19" r="F41" t="s"/>
    </row>
    <row r="42" spans="1:6">
      <c s="19" r="A42" t="s"/>
      <c s="19" r="B42" t="s">
        <v>41</v>
      </c>
      <c s="141" r="C42" t="n">
        <v>0.5</v>
      </c>
      <c s="19" r="D42" t="s">
        <v>106</v>
      </c>
      <c s="19" r="E42" t="s"/>
      <c s="19" r="F42" t="s"/>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1.2327</v>
      </c>
      <c s="26" r="E45" t="n">
        <v>1.4216</v>
      </c>
      <c s="46" r="F45" t="n">
        <v>0.5562</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20041450.36596775</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row r="63" spans="1:6">
      <c s="14" r="A63" t="s"/>
      <c s="14" r="B63" t="s"/>
      <c s="14" r="C63" t="s"/>
      <c s="14" r="D63" t="s"/>
      <c s="14" r="E63" t="s"/>
      <c s="14" r="F63" t="s"/>
    </row>
    <row r="64" spans="1:6">
      <c s="14" r="A64" t="s"/>
      <c s="14" r="B64" t="s"/>
      <c s="14" r="C64" t="s"/>
      <c s="14" r="D64" t="s"/>
      <c s="14" r="E64" t="s"/>
      <c s="14" r="F64" t="s"/>
    </row>
  </sheetData>
  <pageMargins right="0.75" footer="0.5" top="1" bottom="1" header="0.5" left="0.75"/>
  <pageSetup orientation="portrait"/>
</worksheet>
</file>

<file path=xl/worksheets/sheet7.xml><?xml version="1.0" encoding="utf-8"?>
<worksheet xmlns="http://schemas.openxmlformats.org/spreadsheetml/2006/main" xmlns:r="http://schemas.openxmlformats.org/officeDocument/2006/relationships">
  <sheetPr>
    <outlinePr summaryRight="1" summaryBelow="1"/>
  </sheetPr>
  <dimension ref="A1:F308"/>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55</v>
      </c>
    </row>
    <row customHeight="1" r="6" ht="20.0" spans="1:6">
      <c s="16" r="B6" t="s"/>
    </row>
    <row r="8" spans="1:6">
      <c s="14" r="B8" t="s">
        <v>6</v>
      </c>
      <c s="110" r="C8" t="n">
        <v>0.685</v>
      </c>
      <c s="19" r="D8" t="s"/>
    </row>
    <row r="9" spans="1:6">
      <c s="14" r="B9" t="s">
        <v>5</v>
      </c>
      <c s="110" r="C9" t="n">
        <v>0.3053</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0.42</v>
      </c>
      <c s="14" r="D16" t="s">
        <v>106</v>
      </c>
    </row>
    <row customHeight="1" r="18" ht="14.0" spans="1:6">
      <c s="18" r="B18" t="s">
        <v>117</v>
      </c>
      <c s="14" r="C18" t="s">
        <v>273</v>
      </c>
      <c s="34" r="D18" t="s">
        <v>242</v>
      </c>
      <c s="35" r="E18" t="s">
        <v>114</v>
      </c>
    </row>
    <row r="19" spans="1:6">
      <c s="14" r="B19" t="s">
        <v>23</v>
      </c>
      <c s="104" r="C19" t="s"/>
      <c s="36" r="D19" t="n">
        <v>0.8081</v>
      </c>
      <c s="37" r="E19" t="n">
        <v>0.043</v>
      </c>
    </row>
    <row r="20" spans="1:6">
      <c s="14" r="B20" t="s">
        <v>194</v>
      </c>
      <c s="20" r="C20">
        <f>(1+C19)^(1/12)-1</f>
        <v/>
      </c>
      <c s="38" r="D20">
        <f si="0" ref="D20:E20" t="shared">(1+D19)^(1/12)-1</f>
        <v/>
      </c>
      <c s="39" r="E20">
        <f si="0" t="shared"/>
        <v/>
      </c>
    </row>
    <row r="23" spans="1:6">
      <c s="14" r="A23" t="s">
        <v>181</v>
      </c>
      <c s="14" r="B23" t="s">
        <v>227</v>
      </c>
    </row>
    <row r="24" spans="1:6">
      <c s="14" r="A24" t="n">
        <v>0</v>
      </c>
      <c s="105" r="B24" t="n">
        <v>5645830.172371864</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r="41" spans="1:6">
      <c s="14" r="B41" t="s">
        <v>40</v>
      </c>
      <c s="197" r="C41" t="s"/>
      <c s="19" r="F41" t="s"/>
    </row>
    <row r="42" spans="1:6">
      <c s="14" r="B42" t="s">
        <v>41</v>
      </c>
      <c s="197" r="C42" t="n">
        <v>0.42</v>
      </c>
      <c s="14" r="D42" t="s">
        <v>106</v>
      </c>
      <c s="19" r="F42" t="s"/>
    </row>
    <row r="44" spans="1:6">
      <c s="14" r="B44" t="s">
        <v>117</v>
      </c>
      <c s="14" r="C44" t="s">
        <v>273</v>
      </c>
      <c s="34" r="D44" t="s">
        <v>243</v>
      </c>
      <c s="41" r="E44" t="s">
        <v>113</v>
      </c>
      <c s="35" r="F44" t="s">
        <v>114</v>
      </c>
    </row>
    <row r="45" spans="1:6">
      <c s="14" r="B45" t="s">
        <v>23</v>
      </c>
      <c s="104" r="C45" t="s"/>
      <c s="36" r="D45" t="n">
        <v>1.4897</v>
      </c>
      <c s="20" r="E45" t="n">
        <v>2</v>
      </c>
      <c s="37" r="F45" t="n">
        <v>0.5444</v>
      </c>
    </row>
    <row r="46" spans="1:6">
      <c s="14" r="B46" t="s">
        <v>194</v>
      </c>
      <c s="20" r="C46">
        <f>(1+C45)^(1/12)-1</f>
        <v/>
      </c>
      <c s="38" r="D46">
        <f>(1+D45)^(1/12)-1</f>
        <v/>
      </c>
      <c s="42" r="E46">
        <f>(1+E45)^(1/12)-1</f>
        <v/>
      </c>
      <c s="39" r="F46">
        <f>(1+F45)^(1/12)-1</f>
        <v/>
      </c>
    </row>
    <row r="48" spans="1:6">
      <c s="14" r="A48" t="s">
        <v>181</v>
      </c>
      <c s="14" r="B48" t="s">
        <v>227</v>
      </c>
    </row>
    <row r="49" spans="1:6">
      <c s="14" r="A49" t="n">
        <v>0</v>
      </c>
      <c s="106" r="B49" t="n">
        <v>2087130.0589370728</v>
      </c>
      <c s="21" r="C49" t="s"/>
      <c s="21" r="D49" t="s"/>
      <c s="21" r="E49" t="s"/>
    </row>
    <row r="50" spans="1:6">
      <c s="14" r="A50" t="n">
        <v>1</v>
      </c>
      <c s="40" r="B50">
        <f>B49*(1+$C$46)</f>
        <v/>
      </c>
      <c s="21" r="C50" t="s"/>
      <c s="21" r="D50" t="s"/>
      <c s="21" r="E50" t="s"/>
    </row>
    <row r="51" spans="1:6">
      <c s="14" r="A51" t="n">
        <v>2</v>
      </c>
      <c s="40" r="B51">
        <f si="2" ref="B51:B61" t="shared">B50*(1+$C$46)</f>
        <v/>
      </c>
      <c s="21" r="C51" t="s"/>
      <c s="21" r="D51" t="s"/>
      <c s="21" r="E51" t="s"/>
    </row>
    <row r="52" spans="1:6">
      <c s="14" r="A52" t="n">
        <v>3</v>
      </c>
      <c s="40" r="B52">
        <f si="2" t="shared"/>
        <v/>
      </c>
      <c s="21" r="C52" t="s"/>
      <c s="21" r="D52" t="s"/>
      <c s="21" r="E52" t="s"/>
    </row>
    <row r="53" spans="1:6">
      <c s="14" r="A53" t="n">
        <v>4</v>
      </c>
      <c s="40" r="B53">
        <f si="2" t="shared"/>
        <v/>
      </c>
      <c s="21" r="C53" t="s"/>
      <c s="21" r="D53" t="s"/>
      <c s="21" r="E53" t="s"/>
    </row>
    <row r="54" spans="1:6">
      <c s="14" r="A54" t="n">
        <v>5</v>
      </c>
      <c s="40" r="B54">
        <f si="2" t="shared"/>
        <v/>
      </c>
      <c s="21" r="C54" t="s"/>
      <c s="21" r="D54" t="s"/>
      <c s="21" r="E54" t="s"/>
    </row>
    <row r="55" spans="1:6">
      <c s="14" r="A55" t="n">
        <v>6</v>
      </c>
      <c s="40" r="B55">
        <f si="2" t="shared"/>
        <v/>
      </c>
      <c s="21" r="C55" t="s"/>
      <c s="21" r="D55" t="s"/>
      <c s="21" r="E55" t="s"/>
    </row>
    <row r="56" spans="1:6">
      <c s="14" r="A56" t="n">
        <v>7</v>
      </c>
      <c s="40" r="B56">
        <f si="2" t="shared"/>
        <v/>
      </c>
      <c s="21" r="C56" t="s"/>
      <c s="21" r="D56" t="s"/>
      <c s="21" r="E56" t="s"/>
    </row>
    <row r="57" spans="1:6">
      <c s="14" r="A57" t="n">
        <v>8</v>
      </c>
      <c s="40" r="B57">
        <f si="2" t="shared"/>
        <v/>
      </c>
      <c s="21" r="C57" t="s"/>
      <c s="21" r="D57" t="s"/>
      <c s="21" r="E57" t="s"/>
    </row>
    <row r="58" spans="1:6">
      <c s="14" r="A58" t="n">
        <v>9</v>
      </c>
      <c s="40" r="B58">
        <f si="2" t="shared"/>
        <v/>
      </c>
      <c s="21" r="C58" t="s"/>
      <c s="21" r="D58" t="s"/>
      <c s="21" r="E58" t="s"/>
    </row>
    <row r="59" spans="1:6">
      <c s="14" r="A59" t="n">
        <v>10</v>
      </c>
      <c s="40" r="B59">
        <f si="2" t="shared"/>
        <v/>
      </c>
      <c s="21" r="C59" t="s"/>
      <c s="21" r="D59" t="s"/>
      <c s="21" r="E59" t="s"/>
    </row>
    <row r="60" spans="1:6">
      <c s="14" r="A60" t="n">
        <v>11</v>
      </c>
      <c s="40" r="B60">
        <f si="2" t="shared"/>
        <v/>
      </c>
      <c s="21" r="C60" t="s"/>
      <c s="21" r="D60" t="s"/>
      <c s="21" r="E60" t="s"/>
    </row>
    <row r="61" spans="1:6">
      <c s="14" r="A61" t="n">
        <v>12</v>
      </c>
      <c s="40" r="B61">
        <f si="2" t="shared"/>
        <v/>
      </c>
      <c s="21" r="C61" t="s"/>
      <c s="21" r="D61" t="s"/>
      <c s="21" r="E61" t="s"/>
    </row>
    <row r="62" spans="1:6">
      <c s="19" r="B62" t="s"/>
      <c s="19" r="C62" t="s"/>
      <c s="19" r="D62" t="s"/>
      <c s="19" r="E62" t="s"/>
    </row>
    <row customFormat="1" ht="29.0" customHeight="1" s="146" r="67" spans="1:6">
      <c s="144" r="B67" t="s">
        <v>118</v>
      </c>
    </row>
    <row customHeight="1" r="68" ht="20.0" spans="1:6">
      <c s="16" r="B68" t="s"/>
    </row>
    <row r="70" spans="1:6">
      <c s="14" r="B70" t="s">
        <v>6</v>
      </c>
      <c s="110" r="C70" t="n">
        <v>0.9106</v>
      </c>
      <c s="19" r="D70" t="s"/>
    </row>
    <row r="71" spans="1:6">
      <c s="14" r="B71" t="s">
        <v>5</v>
      </c>
      <c s="110" r="C71" t="n">
        <v>0.0889</v>
      </c>
      <c s="19" r="D71" t="s"/>
    </row>
    <row customHeight="1" r="73" ht="20.0" spans="1:6">
      <c s="16" r="C73" t="s"/>
      <c s="16" r="D73" t="s"/>
    </row>
    <row customHeight="1" r="74" ht="25.0" spans="1:6">
      <c s="17" r="B74" t="s">
        <v>73</v>
      </c>
      <c s="17" r="C74" t="s"/>
    </row>
    <row customHeight="1" r="76" ht="14.0" spans="1:6">
      <c s="18" r="B76" t="s">
        <v>61</v>
      </c>
    </row>
    <row r="77" spans="1:6">
      <c s="14" r="B77" t="s">
        <v>40</v>
      </c>
      <c s="197" r="C77" t="s"/>
    </row>
    <row r="78" spans="1:6">
      <c s="14" r="B78" t="s">
        <v>41</v>
      </c>
      <c s="198" r="C78" t="n">
        <v>0.35</v>
      </c>
      <c s="14" r="D78" t="s">
        <v>106</v>
      </c>
    </row>
    <row customHeight="1" r="80" ht="14.0" spans="1:6">
      <c s="18" r="B80" t="s">
        <v>117</v>
      </c>
      <c s="14" r="C80" t="s">
        <v>273</v>
      </c>
      <c s="34" r="D80" t="s">
        <v>242</v>
      </c>
      <c s="35" r="E80" t="s">
        <v>114</v>
      </c>
    </row>
    <row r="81" spans="1:6">
      <c s="14" r="B81" t="s">
        <v>23</v>
      </c>
      <c s="104" r="C81" t="s"/>
      <c s="36" r="D81" t="n">
        <v>1.3715</v>
      </c>
      <c s="37" r="E81" t="n">
        <v>0.2694</v>
      </c>
    </row>
    <row r="82" spans="1:6">
      <c s="14" r="B82" t="s">
        <v>194</v>
      </c>
      <c s="20" r="C82">
        <f>(1+C81)^(1/12)-1</f>
        <v/>
      </c>
      <c s="38" r="D82">
        <f si="3" ref="D82:E82" t="shared">(1+D81)^(1/12)-1</f>
        <v/>
      </c>
      <c s="39" r="E82">
        <f si="3" t="shared"/>
        <v/>
      </c>
    </row>
    <row r="85" spans="1:6">
      <c s="14" r="A85" t="s">
        <v>181</v>
      </c>
      <c s="14" r="B85" t="s">
        <v>227</v>
      </c>
    </row>
    <row r="86" spans="1:6">
      <c s="14" r="A86" t="n">
        <v>0</v>
      </c>
      <c s="105" r="B86" t="n">
        <v>22069779.570007324</v>
      </c>
      <c s="21" r="C86" t="s"/>
      <c s="21" r="D86" t="s"/>
      <c s="21" r="E86" t="s"/>
    </row>
    <row r="87" spans="1:6">
      <c s="14" r="A87" t="n">
        <v>1</v>
      </c>
      <c s="40" r="B87">
        <f>B86*(1+$C$82)</f>
        <v/>
      </c>
      <c s="21" r="C87" t="s"/>
      <c s="21" r="D87" t="s"/>
      <c s="21" r="E87" t="s"/>
    </row>
    <row r="88" spans="1:6">
      <c s="14" r="A88" t="n">
        <v>2</v>
      </c>
      <c s="40" r="B88">
        <f si="4" ref="B88:B98" t="shared">B87*(1+$C$82)</f>
        <v/>
      </c>
      <c s="21" r="C88" t="s"/>
      <c s="21" r="D88" t="s"/>
      <c s="21" r="E88" t="s"/>
    </row>
    <row r="89" spans="1:6">
      <c s="14" r="A89" t="n">
        <v>3</v>
      </c>
      <c s="40" r="B89">
        <f si="4" t="shared"/>
        <v/>
      </c>
      <c s="21" r="C89" t="s"/>
      <c s="21" r="D89" t="s"/>
      <c s="21" r="E89" t="s"/>
    </row>
    <row r="90" spans="1:6">
      <c s="14" r="A90" t="n">
        <v>4</v>
      </c>
      <c s="40" r="B90">
        <f si="4" t="shared"/>
        <v/>
      </c>
      <c s="21" r="C90" t="s"/>
      <c s="21" r="D90" t="s"/>
      <c s="21" r="E90" t="s"/>
    </row>
    <row r="91" spans="1:6">
      <c s="14" r="A91" t="n">
        <v>5</v>
      </c>
      <c s="40" r="B91">
        <f si="4" t="shared"/>
        <v/>
      </c>
      <c s="21" r="C91" t="s"/>
      <c s="21" r="D91" t="s"/>
      <c s="21" r="E91" t="s"/>
    </row>
    <row r="92" spans="1:6">
      <c s="14" r="A92" t="n">
        <v>6</v>
      </c>
      <c s="40" r="B92">
        <f si="4" t="shared"/>
        <v/>
      </c>
      <c s="21" r="C92" t="s"/>
      <c s="21" r="D92" t="s"/>
      <c s="21" r="E92" t="s"/>
    </row>
    <row r="93" spans="1:6">
      <c s="14" r="A93" t="n">
        <v>7</v>
      </c>
      <c s="40" r="B93">
        <f si="4" t="shared"/>
        <v/>
      </c>
      <c s="21" r="C93" t="s"/>
      <c s="21" r="D93" t="s"/>
      <c s="21" r="E93" t="s"/>
    </row>
    <row r="94" spans="1:6">
      <c s="14" r="A94" t="n">
        <v>8</v>
      </c>
      <c s="40" r="B94">
        <f si="4" t="shared"/>
        <v/>
      </c>
      <c s="21" r="C94" t="s"/>
      <c s="21" r="D94" t="s"/>
      <c s="21" r="E94" t="s"/>
    </row>
    <row r="95" spans="1:6">
      <c s="14" r="A95" t="n">
        <v>9</v>
      </c>
      <c s="40" r="B95">
        <f si="4" t="shared"/>
        <v/>
      </c>
      <c s="21" r="C95" t="s"/>
      <c s="21" r="D95" t="s"/>
      <c s="21" r="E95" t="s"/>
    </row>
    <row r="96" spans="1:6">
      <c s="14" r="A96" t="n">
        <v>10</v>
      </c>
      <c s="40" r="B96">
        <f si="4" t="shared"/>
        <v/>
      </c>
      <c s="21" r="C96" t="s"/>
      <c s="21" r="D96" t="s"/>
      <c s="21" r="E96" t="s"/>
    </row>
    <row r="97" spans="1:6">
      <c s="14" r="A97" t="n">
        <v>11</v>
      </c>
      <c s="40" r="B97">
        <f si="4" t="shared"/>
        <v/>
      </c>
      <c s="21" r="C97" t="s"/>
      <c s="21" r="D97" t="s"/>
      <c s="21" r="E97" t="s"/>
    </row>
    <row r="98" spans="1:6">
      <c s="14" r="A98" t="n">
        <v>12</v>
      </c>
      <c s="40" r="B98">
        <f si="4" t="shared"/>
        <v/>
      </c>
      <c s="21" r="C98" t="s"/>
      <c s="21" r="D98" t="s"/>
      <c s="21" r="E98" t="s"/>
    </row>
    <row customHeight="1" r="101" ht="25.0" spans="1:6">
      <c s="17" r="B101" t="s">
        <v>171</v>
      </c>
    </row>
    <row customHeight="1" r="102" ht="25.0" spans="1:6">
      <c s="17" r="B102" t="s"/>
    </row>
    <row r="103" spans="1:6">
      <c s="14" r="B103" t="s">
        <v>40</v>
      </c>
      <c s="197" r="C103" t="s"/>
      <c s="19" r="F103" t="s"/>
    </row>
    <row r="104" spans="1:6">
      <c s="14" r="B104" t="s">
        <v>41</v>
      </c>
      <c s="197" r="C104" t="n">
        <v>0.35</v>
      </c>
      <c s="14" r="D104" t="s">
        <v>106</v>
      </c>
      <c s="19" r="F104" t="s"/>
    </row>
    <row r="106" spans="1:6">
      <c s="14" r="B106" t="s">
        <v>117</v>
      </c>
      <c s="14" r="C106" t="s">
        <v>273</v>
      </c>
      <c s="34" r="D106" t="s">
        <v>243</v>
      </c>
      <c s="41" r="E106" t="s">
        <v>113</v>
      </c>
      <c s="35" r="F106" t="s">
        <v>114</v>
      </c>
    </row>
    <row r="107" spans="1:6">
      <c s="14" r="B107" t="s">
        <v>23</v>
      </c>
      <c s="104" r="C107" t="s"/>
      <c s="36" r="D107" t="n">
        <v>1.4563</v>
      </c>
      <c s="20" r="E107" t="n">
        <v>1.2749</v>
      </c>
      <c s="37" r="F107" t="n">
        <v>0.4781</v>
      </c>
    </row>
    <row r="108" spans="1:6">
      <c s="14" r="B108" t="s">
        <v>194</v>
      </c>
      <c s="20" r="C108">
        <f>(1+C107)^(1/12)-1</f>
        <v/>
      </c>
      <c s="38" r="D108">
        <f>(1+D107)^(1/12)-1</f>
        <v/>
      </c>
      <c s="42" r="E108">
        <f>(1+E107)^(1/12)-1</f>
        <v/>
      </c>
      <c s="39" r="F108">
        <f>(1+F107)^(1/12)-1</f>
        <v/>
      </c>
    </row>
    <row r="110" spans="1:6">
      <c s="14" r="A110" t="s">
        <v>181</v>
      </c>
      <c s="14" r="B110" t="s">
        <v>227</v>
      </c>
    </row>
    <row r="111" spans="1:6">
      <c s="14" r="A111" t="n">
        <v>0</v>
      </c>
      <c s="106" r="B111" t="n">
        <v>11902390.44828415</v>
      </c>
      <c s="21" r="C111" t="s"/>
      <c s="21" r="D111" t="s"/>
      <c s="21" r="E111" t="s"/>
    </row>
    <row r="112" spans="1:6">
      <c s="14" r="A112" t="n">
        <v>1</v>
      </c>
      <c s="40" r="B112">
        <f>B111*(1+$C$108)</f>
        <v/>
      </c>
      <c s="21" r="C112" t="s"/>
      <c s="21" r="D112" t="s"/>
      <c s="21" r="E112" t="s"/>
    </row>
    <row r="113" spans="1:6">
      <c s="14" r="A113" t="n">
        <v>2</v>
      </c>
      <c s="40" r="B113">
        <f si="5" ref="B113:B123" t="shared">B112*(1+$C$108)</f>
        <v/>
      </c>
      <c s="21" r="C113" t="s"/>
      <c s="21" r="D113" t="s"/>
      <c s="21" r="E113" t="s"/>
    </row>
    <row r="114" spans="1:6">
      <c s="14" r="A114" t="n">
        <v>3</v>
      </c>
      <c s="40" r="B114">
        <f si="5" t="shared"/>
        <v/>
      </c>
      <c s="21" r="C114" t="s"/>
      <c s="21" r="D114" t="s"/>
      <c s="21" r="E114" t="s"/>
    </row>
    <row r="115" spans="1:6">
      <c s="14" r="A115" t="n">
        <v>4</v>
      </c>
      <c s="40" r="B115">
        <f si="5" t="shared"/>
        <v/>
      </c>
      <c s="21" r="C115" t="s"/>
      <c s="21" r="D115" t="s"/>
      <c s="21" r="E115" t="s"/>
    </row>
    <row r="116" spans="1:6">
      <c s="14" r="A116" t="n">
        <v>5</v>
      </c>
      <c s="40" r="B116">
        <f si="5" t="shared"/>
        <v/>
      </c>
      <c s="21" r="C116" t="s"/>
      <c s="21" r="D116" t="s"/>
      <c s="21" r="E116" t="s"/>
    </row>
    <row r="117" spans="1:6">
      <c s="14" r="A117" t="n">
        <v>6</v>
      </c>
      <c s="40" r="B117">
        <f si="5" t="shared"/>
        <v/>
      </c>
      <c s="21" r="C117" t="s"/>
      <c s="21" r="D117" t="s"/>
      <c s="21" r="E117" t="s"/>
    </row>
    <row r="118" spans="1:6">
      <c s="14" r="A118" t="n">
        <v>7</v>
      </c>
      <c s="40" r="B118">
        <f si="5" t="shared"/>
        <v/>
      </c>
      <c s="21" r="C118" t="s"/>
      <c s="21" r="D118" t="s"/>
      <c s="21" r="E118" t="s"/>
    </row>
    <row r="119" spans="1:6">
      <c s="14" r="A119" t="n">
        <v>8</v>
      </c>
      <c s="40" r="B119">
        <f si="5" t="shared"/>
        <v/>
      </c>
      <c s="21" r="C119" t="s"/>
      <c s="21" r="D119" t="s"/>
      <c s="21" r="E119" t="s"/>
    </row>
    <row r="120" spans="1:6">
      <c s="14" r="A120" t="n">
        <v>9</v>
      </c>
      <c s="40" r="B120">
        <f si="5" t="shared"/>
        <v/>
      </c>
      <c s="21" r="C120" t="s"/>
      <c s="21" r="D120" t="s"/>
      <c s="21" r="E120" t="s"/>
    </row>
    <row r="121" spans="1:6">
      <c s="14" r="A121" t="n">
        <v>10</v>
      </c>
      <c s="40" r="B121">
        <f si="5" t="shared"/>
        <v/>
      </c>
      <c s="21" r="C121" t="s"/>
      <c s="21" r="D121" t="s"/>
      <c s="21" r="E121" t="s"/>
    </row>
    <row r="122" spans="1:6">
      <c s="14" r="A122" t="n">
        <v>11</v>
      </c>
      <c s="40" r="B122">
        <f si="5" t="shared"/>
        <v/>
      </c>
      <c s="21" r="C122" t="s"/>
      <c s="21" r="D122" t="s"/>
      <c s="21" r="E122" t="s"/>
    </row>
    <row r="123" spans="1:6">
      <c s="14" r="A123" t="n">
        <v>12</v>
      </c>
      <c s="40" r="B123">
        <f si="5" t="shared"/>
        <v/>
      </c>
      <c s="21" r="C123" t="s"/>
      <c s="21" r="D123" t="s"/>
      <c s="21" r="E123" t="s"/>
    </row>
    <row r="124" spans="1:6">
      <c s="19" r="B124" t="s"/>
      <c s="19" r="C124" t="s"/>
      <c s="19" r="D124" t="s"/>
      <c s="19" r="E124" t="s"/>
    </row>
    <row customFormat="1" ht="29.0" customHeight="1" s="146" r="128" spans="1:6">
      <c s="144" r="B128" t="s">
        <v>151</v>
      </c>
    </row>
    <row customHeight="1" r="129" ht="20.0" spans="1:6">
      <c s="16" r="B129" t="s"/>
    </row>
    <row r="131" spans="1:6">
      <c s="14" r="B131" t="s">
        <v>6</v>
      </c>
      <c s="110" r="C131" t="n">
        <v>0.3433</v>
      </c>
      <c s="19" r="D131" t="s"/>
    </row>
    <row r="132" spans="1:6">
      <c s="14" r="B132" t="s">
        <v>5</v>
      </c>
      <c s="110" r="C132" t="n">
        <v>0.5647</v>
      </c>
      <c s="19" r="D132" t="s"/>
    </row>
    <row customHeight="1" r="134" ht="20.0" spans="1:6">
      <c s="16" r="C134" t="s"/>
      <c s="16" r="D134" t="s"/>
    </row>
    <row customHeight="1" r="135" ht="25.0" spans="1:6">
      <c s="17" r="B135" t="s">
        <v>73</v>
      </c>
      <c s="17" r="C135" t="s"/>
    </row>
    <row customHeight="1" r="137" ht="14.0" spans="1:6">
      <c s="18" r="B137" t="s">
        <v>61</v>
      </c>
    </row>
    <row r="138" spans="1:6">
      <c s="14" r="B138" t="s">
        <v>40</v>
      </c>
      <c s="197" r="C138" t="s"/>
    </row>
    <row r="139" spans="1:6">
      <c s="14" r="B139" t="s">
        <v>41</v>
      </c>
      <c s="198" r="C139" t="n">
        <v>0.48</v>
      </c>
      <c s="14" r="D139" t="s">
        <v>106</v>
      </c>
    </row>
    <row customHeight="1" r="141" ht="14.0" spans="1:6">
      <c s="18" r="B141" t="s">
        <v>117</v>
      </c>
      <c s="14" r="C141" t="s">
        <v>273</v>
      </c>
      <c s="34" r="D141" t="s">
        <v>242</v>
      </c>
      <c s="35" r="E141" t="s">
        <v>114</v>
      </c>
    </row>
    <row r="142" spans="1:6">
      <c s="14" r="B142" t="s">
        <v>23</v>
      </c>
      <c s="104" r="C142" t="s"/>
      <c s="36" r="D142" t="n">
        <v>0.1964</v>
      </c>
      <c s="37" r="E142" t="n">
        <v>0.0661</v>
      </c>
    </row>
    <row r="143" spans="1:6">
      <c s="14" r="B143" t="s">
        <v>194</v>
      </c>
      <c s="20" r="C143">
        <f>(1+C142)^(1/12)-1</f>
        <v/>
      </c>
      <c s="38" r="D143">
        <f si="6" ref="D143:E143" t="shared">(1+D142)^(1/12)-1</f>
        <v/>
      </c>
      <c s="39" r="E143">
        <f si="6" t="shared"/>
        <v/>
      </c>
    </row>
    <row r="146" spans="1:6">
      <c s="14" r="A146" t="s">
        <v>181</v>
      </c>
      <c s="14" r="B146" t="s">
        <v>227</v>
      </c>
    </row>
    <row r="147" spans="1:6">
      <c s="14" r="A147" t="n">
        <v>0</v>
      </c>
      <c s="105" r="B147" t="n">
        <v>6730229.836187363</v>
      </c>
      <c s="21" r="C147" t="s"/>
      <c s="21" r="D147" t="s"/>
      <c s="21" r="E147" t="s"/>
    </row>
    <row r="148" spans="1:6">
      <c s="14" r="A148" t="n">
        <v>1</v>
      </c>
      <c s="40" r="B148">
        <f>B147*(1+$C$143)</f>
        <v/>
      </c>
      <c s="21" r="C148" t="s"/>
      <c s="21" r="D148" t="s"/>
      <c s="21" r="E148" t="s"/>
    </row>
    <row r="149" spans="1:6">
      <c s="14" r="A149" t="n">
        <v>2</v>
      </c>
      <c s="40" r="B149">
        <f si="7" ref="B149:B159" t="shared">B148*(1+$C$143)</f>
        <v/>
      </c>
      <c s="21" r="C149" t="s"/>
      <c s="21" r="D149" t="s"/>
      <c s="21" r="E149" t="s"/>
    </row>
    <row r="150" spans="1:6">
      <c s="14" r="A150" t="n">
        <v>3</v>
      </c>
      <c s="40" r="B150">
        <f si="7" t="shared"/>
        <v/>
      </c>
      <c s="21" r="C150" t="s"/>
      <c s="21" r="D150" t="s"/>
      <c s="21" r="E150" t="s"/>
    </row>
    <row r="151" spans="1:6">
      <c s="14" r="A151" t="n">
        <v>4</v>
      </c>
      <c s="40" r="B151">
        <f si="7" t="shared"/>
        <v/>
      </c>
      <c s="21" r="C151" t="s"/>
      <c s="21" r="D151" t="s"/>
      <c s="21" r="E151" t="s"/>
    </row>
    <row r="152" spans="1:6">
      <c s="14" r="A152" t="n">
        <v>5</v>
      </c>
      <c s="40" r="B152">
        <f si="7" t="shared"/>
        <v/>
      </c>
      <c s="21" r="C152" t="s"/>
      <c s="21" r="D152" t="s"/>
      <c s="21" r="E152" t="s"/>
    </row>
    <row r="153" spans="1:6">
      <c s="14" r="A153" t="n">
        <v>6</v>
      </c>
      <c s="40" r="B153">
        <f si="7" t="shared"/>
        <v/>
      </c>
      <c s="21" r="C153" t="s"/>
      <c s="21" r="D153" t="s"/>
      <c s="21" r="E153" t="s"/>
    </row>
    <row r="154" spans="1:6">
      <c s="14" r="A154" t="n">
        <v>7</v>
      </c>
      <c s="40" r="B154">
        <f si="7" t="shared"/>
        <v/>
      </c>
      <c s="21" r="C154" t="s"/>
      <c s="21" r="D154" t="s"/>
      <c s="21" r="E154" t="s"/>
    </row>
    <row r="155" spans="1:6">
      <c s="14" r="A155" t="n">
        <v>8</v>
      </c>
      <c s="40" r="B155">
        <f si="7" t="shared"/>
        <v/>
      </c>
      <c s="21" r="C155" t="s"/>
      <c s="21" r="D155" t="s"/>
      <c s="21" r="E155" t="s"/>
    </row>
    <row r="156" spans="1:6">
      <c s="14" r="A156" t="n">
        <v>9</v>
      </c>
      <c s="40" r="B156">
        <f si="7" t="shared"/>
        <v/>
      </c>
      <c s="21" r="C156" t="s"/>
      <c s="21" r="D156" t="s"/>
      <c s="21" r="E156" t="s"/>
    </row>
    <row r="157" spans="1:6">
      <c s="14" r="A157" t="n">
        <v>10</v>
      </c>
      <c s="40" r="B157">
        <f si="7" t="shared"/>
        <v/>
      </c>
      <c s="21" r="C157" t="s"/>
      <c s="21" r="D157" t="s"/>
      <c s="21" r="E157" t="s"/>
    </row>
    <row r="158" spans="1:6">
      <c s="14" r="A158" t="n">
        <v>11</v>
      </c>
      <c s="40" r="B158">
        <f si="7" t="shared"/>
        <v/>
      </c>
      <c s="21" r="C158" t="s"/>
      <c s="21" r="D158" t="s"/>
      <c s="21" r="E158" t="s"/>
    </row>
    <row r="159" spans="1:6">
      <c s="14" r="A159" t="n">
        <v>12</v>
      </c>
      <c s="40" r="B159">
        <f si="7" t="shared"/>
        <v/>
      </c>
      <c s="21" r="C159" t="s"/>
      <c s="21" r="D159" t="s"/>
      <c s="21" r="E159" t="s"/>
    </row>
    <row customHeight="1" r="162" ht="25.0" spans="1:6">
      <c s="17" r="B162" t="s">
        <v>171</v>
      </c>
    </row>
    <row customHeight="1" r="163" ht="25.0" spans="1:6">
      <c s="17" r="B163" t="s"/>
    </row>
    <row r="164" spans="1:6">
      <c s="14" r="B164" t="s">
        <v>40</v>
      </c>
      <c s="197" r="C164" t="s"/>
      <c s="19" r="F164" t="s"/>
    </row>
    <row r="165" spans="1:6">
      <c s="14" r="B165" t="s">
        <v>41</v>
      </c>
      <c s="197" r="C165" t="n">
        <v>0.48</v>
      </c>
      <c s="14" r="D165" t="s">
        <v>106</v>
      </c>
      <c s="19" r="F165" t="s"/>
    </row>
    <row r="167" spans="1:6">
      <c s="14" r="B167" t="s">
        <v>117</v>
      </c>
      <c s="14" r="C167" t="s">
        <v>273</v>
      </c>
      <c s="34" r="D167" t="s">
        <v>243</v>
      </c>
      <c s="41" r="E167" t="s">
        <v>113</v>
      </c>
      <c s="35" r="F167" t="s">
        <v>114</v>
      </c>
    </row>
    <row r="168" spans="1:6">
      <c s="14" r="B168" t="s">
        <v>23</v>
      </c>
      <c s="104" r="C168" t="s"/>
      <c s="36" r="D168" t="n">
        <v>1.1676</v>
      </c>
      <c s="20" r="E168" t="n">
        <v>1.5454</v>
      </c>
      <c s="37" r="F168" t="n">
        <v>0.4855</v>
      </c>
    </row>
    <row r="169" spans="1:6">
      <c s="14" r="B169" t="s">
        <v>194</v>
      </c>
      <c s="20" r="C169">
        <f>(1+C168)^(1/12)-1</f>
        <v/>
      </c>
      <c s="38" r="D169">
        <f>(1+D168)^(1/12)-1</f>
        <v/>
      </c>
      <c s="42" r="E169">
        <f>(1+E168)^(1/12)-1</f>
        <v/>
      </c>
      <c s="39" r="F169">
        <f>(1+F168)^(1/12)-1</f>
        <v/>
      </c>
    </row>
    <row r="171" spans="1:6">
      <c s="14" r="A171" t="s">
        <v>181</v>
      </c>
      <c s="14" r="B171" t="s">
        <v>227</v>
      </c>
    </row>
    <row r="172" spans="1:6">
      <c s="14" r="A172" t="n">
        <v>0</v>
      </c>
      <c s="106" r="B172" t="n">
        <v>3644590.063316822</v>
      </c>
      <c s="21" r="C172" t="s"/>
      <c s="21" r="D172" t="s"/>
      <c s="21" r="E172" t="s"/>
    </row>
    <row r="173" spans="1:6">
      <c s="14" r="A173" t="n">
        <v>1</v>
      </c>
      <c s="40" r="B173">
        <f>B172*(1+$C$169)</f>
        <v/>
      </c>
      <c s="21" r="C173" t="s"/>
      <c s="21" r="D173" t="s"/>
      <c s="21" r="E173" t="s"/>
    </row>
    <row r="174" spans="1:6">
      <c s="14" r="A174" t="n">
        <v>2</v>
      </c>
      <c s="40" r="B174">
        <f si="8" ref="B174:B184" t="shared">B173*(1+$C$169)</f>
        <v/>
      </c>
      <c s="21" r="C174" t="s"/>
      <c s="21" r="D174" t="s"/>
      <c s="21" r="E174" t="s"/>
    </row>
    <row r="175" spans="1:6">
      <c s="14" r="A175" t="n">
        <v>3</v>
      </c>
      <c s="40" r="B175">
        <f si="8" t="shared"/>
        <v/>
      </c>
      <c s="21" r="C175" t="s"/>
      <c s="21" r="D175" t="s"/>
      <c s="21" r="E175" t="s"/>
    </row>
    <row r="176" spans="1:6">
      <c s="14" r="A176" t="n">
        <v>4</v>
      </c>
      <c s="40" r="B176">
        <f si="8" t="shared"/>
        <v/>
      </c>
      <c s="21" r="C176" t="s"/>
      <c s="21" r="D176" t="s"/>
      <c s="21" r="E176" t="s"/>
    </row>
    <row r="177" spans="1:6">
      <c s="14" r="A177" t="n">
        <v>5</v>
      </c>
      <c s="40" r="B177">
        <f si="8" t="shared"/>
        <v/>
      </c>
      <c s="21" r="C177" t="s"/>
      <c s="21" r="D177" t="s"/>
      <c s="21" r="E177" t="s"/>
    </row>
    <row r="178" spans="1:6">
      <c s="14" r="A178" t="n">
        <v>6</v>
      </c>
      <c s="40" r="B178">
        <f si="8" t="shared"/>
        <v/>
      </c>
      <c s="21" r="C178" t="s"/>
      <c s="21" r="D178" t="s"/>
      <c s="21" r="E178" t="s"/>
    </row>
    <row r="179" spans="1:6">
      <c s="14" r="A179" t="n">
        <v>7</v>
      </c>
      <c s="40" r="B179">
        <f si="8" t="shared"/>
        <v/>
      </c>
      <c s="21" r="C179" t="s"/>
      <c s="21" r="D179" t="s"/>
      <c s="21" r="E179" t="s"/>
    </row>
    <row r="180" spans="1:6">
      <c s="14" r="A180" t="n">
        <v>8</v>
      </c>
      <c s="40" r="B180">
        <f si="8" t="shared"/>
        <v/>
      </c>
      <c s="21" r="C180" t="s"/>
      <c s="21" r="D180" t="s"/>
      <c s="21" r="E180" t="s"/>
    </row>
    <row r="181" spans="1:6">
      <c s="14" r="A181" t="n">
        <v>9</v>
      </c>
      <c s="40" r="B181">
        <f si="8" t="shared"/>
        <v/>
      </c>
      <c s="21" r="C181" t="s"/>
      <c s="21" r="D181" t="s"/>
      <c s="21" r="E181" t="s"/>
    </row>
    <row r="182" spans="1:6">
      <c s="14" r="A182" t="n">
        <v>10</v>
      </c>
      <c s="40" r="B182">
        <f si="8" t="shared"/>
        <v/>
      </c>
      <c s="21" r="C182" t="s"/>
      <c s="21" r="D182" t="s"/>
      <c s="21" r="E182" t="s"/>
    </row>
    <row r="183" spans="1:6">
      <c s="14" r="A183" t="n">
        <v>11</v>
      </c>
      <c s="40" r="B183">
        <f si="8" t="shared"/>
        <v/>
      </c>
      <c s="21" r="C183" t="s"/>
      <c s="21" r="D183" t="s"/>
      <c s="21" r="E183" t="s"/>
    </row>
    <row r="184" spans="1:6">
      <c s="14" r="A184" t="n">
        <v>12</v>
      </c>
      <c s="40" r="B184">
        <f si="8" t="shared"/>
        <v/>
      </c>
      <c s="21" r="C184" t="s"/>
      <c s="21" r="D184" t="s"/>
      <c s="21" r="E184" t="s"/>
    </row>
    <row customFormat="1" ht="29.0" customHeight="1" s="146" r="190" spans="1:6">
      <c s="144" r="B190" t="s">
        <v>258</v>
      </c>
    </row>
    <row customHeight="1" r="191" ht="20.0" spans="1:6">
      <c s="16" r="B191" t="s"/>
    </row>
    <row r="193" spans="1:6">
      <c s="14" r="B193" t="s">
        <v>6</v>
      </c>
      <c s="110" r="C193" t="n">
        <v>0.4015</v>
      </c>
      <c s="19" r="D193" t="s"/>
    </row>
    <row r="194" spans="1:6">
      <c s="14" r="B194" t="s">
        <v>5</v>
      </c>
      <c s="110" r="C194" t="n">
        <v>0.5823</v>
      </c>
      <c s="19" r="D194" t="s"/>
    </row>
    <row customHeight="1" r="196" ht="20.0" spans="1:6">
      <c s="16" r="C196" t="s"/>
      <c s="16" r="D196" t="s"/>
    </row>
    <row customHeight="1" r="197" ht="25.0" spans="1:6">
      <c s="17" r="B197" t="s">
        <v>73</v>
      </c>
      <c s="17" r="C197" t="s"/>
    </row>
    <row customHeight="1" r="199" ht="14.0" spans="1:6">
      <c s="18" r="B199" t="s">
        <v>61</v>
      </c>
    </row>
    <row r="200" spans="1:6">
      <c s="14" r="B200" t="s">
        <v>40</v>
      </c>
      <c s="197" r="C200" t="s"/>
    </row>
    <row r="201" spans="1:6">
      <c s="14" r="B201" t="s">
        <v>41</v>
      </c>
      <c s="198" r="C201" t="n">
        <v>0.38</v>
      </c>
      <c s="14" r="D201" t="s">
        <v>106</v>
      </c>
    </row>
    <row customHeight="1" r="203" ht="14.0" spans="1:6">
      <c s="18" r="B203" t="s">
        <v>117</v>
      </c>
      <c s="14" r="C203" t="s">
        <v>273</v>
      </c>
      <c s="34" r="D203" t="s">
        <v>242</v>
      </c>
      <c s="35" r="E203" t="s">
        <v>114</v>
      </c>
    </row>
    <row r="204" spans="1:6">
      <c s="14" r="B204" t="s">
        <v>23</v>
      </c>
      <c s="104" r="C204" t="s"/>
      <c s="36" r="D204" t="n">
        <v>0.1948</v>
      </c>
      <c s="37" r="E204" t="n">
        <v>0.128</v>
      </c>
    </row>
    <row r="205" spans="1:6">
      <c s="14" r="B205" t="s">
        <v>194</v>
      </c>
      <c s="20" r="C205">
        <f>(1+C204)^(1/12)-1</f>
        <v/>
      </c>
      <c s="38" r="D205">
        <f si="9" ref="D205:E205" t="shared">(1+D204)^(1/12)-1</f>
        <v/>
      </c>
      <c s="39" r="E205">
        <f si="9" t="shared"/>
        <v/>
      </c>
    </row>
    <row r="208" spans="1:6">
      <c s="14" r="A208" t="s">
        <v>181</v>
      </c>
      <c s="14" r="B208" t="s">
        <v>227</v>
      </c>
    </row>
    <row r="209" spans="1:6">
      <c s="14" r="A209" t="n">
        <v>0</v>
      </c>
      <c s="105" r="B209" t="n">
        <v>4381080.017924309</v>
      </c>
      <c s="21" r="C209" t="s"/>
      <c s="21" r="D209" t="s"/>
      <c s="21" r="E209" t="s"/>
    </row>
    <row r="210" spans="1:6">
      <c s="14" r="A210" t="n">
        <v>1</v>
      </c>
      <c s="40" r="B210">
        <f>B209*(1+$C$205)</f>
        <v/>
      </c>
      <c s="21" r="C210" t="s"/>
      <c s="21" r="D210" t="s"/>
      <c s="21" r="E210" t="s"/>
    </row>
    <row r="211" spans="1:6">
      <c s="14" r="A211" t="n">
        <v>2</v>
      </c>
      <c s="40" r="B211">
        <f si="10" ref="B211:B221" t="shared">B210*(1+$C$205)</f>
        <v/>
      </c>
      <c s="21" r="C211" t="s"/>
      <c s="21" r="D211" t="s"/>
      <c s="21" r="E211" t="s"/>
    </row>
    <row r="212" spans="1:6">
      <c s="14" r="A212" t="n">
        <v>3</v>
      </c>
      <c s="40" r="B212">
        <f si="10" t="shared"/>
        <v/>
      </c>
      <c s="21" r="C212" t="s"/>
      <c s="21" r="D212" t="s"/>
      <c s="21" r="E212" t="s"/>
    </row>
    <row r="213" spans="1:6">
      <c s="14" r="A213" t="n">
        <v>4</v>
      </c>
      <c s="40" r="B213">
        <f si="10" t="shared"/>
        <v/>
      </c>
      <c s="21" r="C213" t="s"/>
      <c s="21" r="D213" t="s"/>
      <c s="21" r="E213" t="s"/>
    </row>
    <row r="214" spans="1:6">
      <c s="14" r="A214" t="n">
        <v>5</v>
      </c>
      <c s="40" r="B214">
        <f si="10" t="shared"/>
        <v/>
      </c>
      <c s="21" r="C214" t="s"/>
      <c s="21" r="D214" t="s"/>
      <c s="21" r="E214" t="s"/>
    </row>
    <row r="215" spans="1:6">
      <c s="14" r="A215" t="n">
        <v>6</v>
      </c>
      <c s="40" r="B215">
        <f si="10" t="shared"/>
        <v/>
      </c>
      <c s="21" r="C215" t="s"/>
      <c s="21" r="D215" t="s"/>
      <c s="21" r="E215" t="s"/>
    </row>
    <row r="216" spans="1:6">
      <c s="14" r="A216" t="n">
        <v>7</v>
      </c>
      <c s="40" r="B216">
        <f si="10" t="shared"/>
        <v/>
      </c>
      <c s="21" r="C216" t="s"/>
      <c s="21" r="D216" t="s"/>
      <c s="21" r="E216" t="s"/>
    </row>
    <row r="217" spans="1:6">
      <c s="14" r="A217" t="n">
        <v>8</v>
      </c>
      <c s="40" r="B217">
        <f si="10" t="shared"/>
        <v/>
      </c>
      <c s="21" r="C217" t="s"/>
      <c s="21" r="D217" t="s"/>
      <c s="21" r="E217" t="s"/>
    </row>
    <row r="218" spans="1:6">
      <c s="14" r="A218" t="n">
        <v>9</v>
      </c>
      <c s="40" r="B218">
        <f si="10" t="shared"/>
        <v/>
      </c>
      <c s="21" r="C218" t="s"/>
      <c s="21" r="D218" t="s"/>
      <c s="21" r="E218" t="s"/>
    </row>
    <row r="219" spans="1:6">
      <c s="14" r="A219" t="n">
        <v>10</v>
      </c>
      <c s="40" r="B219">
        <f si="10" t="shared"/>
        <v/>
      </c>
      <c s="21" r="C219" t="s"/>
      <c s="21" r="D219" t="s"/>
      <c s="21" r="E219" t="s"/>
    </row>
    <row r="220" spans="1:6">
      <c s="14" r="A220" t="n">
        <v>11</v>
      </c>
      <c s="40" r="B220">
        <f si="10" t="shared"/>
        <v/>
      </c>
      <c s="21" r="C220" t="s"/>
      <c s="21" r="D220" t="s"/>
      <c s="21" r="E220" t="s"/>
    </row>
    <row r="221" spans="1:6">
      <c s="14" r="A221" t="n">
        <v>12</v>
      </c>
      <c s="40" r="B221">
        <f si="10" t="shared"/>
        <v/>
      </c>
      <c s="21" r="C221" t="s"/>
      <c s="21" r="D221" t="s"/>
      <c s="21" r="E221" t="s"/>
    </row>
    <row customHeight="1" r="224" ht="25.0" spans="1:6">
      <c s="17" r="B224" t="s">
        <v>171</v>
      </c>
    </row>
    <row customHeight="1" r="225" ht="25.0" spans="1:6">
      <c s="17" r="B225" t="s"/>
    </row>
    <row r="226" spans="1:6">
      <c s="14" r="B226" t="s">
        <v>40</v>
      </c>
      <c s="197" r="C226" t="s"/>
      <c s="19" r="F226" t="s"/>
    </row>
    <row r="227" spans="1:6">
      <c s="14" r="B227" t="s">
        <v>41</v>
      </c>
      <c s="197" r="C227" t="n">
        <v>0.38</v>
      </c>
      <c s="14" r="D227" t="s">
        <v>106</v>
      </c>
      <c s="19" r="F227" t="s"/>
    </row>
    <row r="229" spans="1:6">
      <c s="14" r="B229" t="s">
        <v>117</v>
      </c>
      <c s="14" r="C229" t="s">
        <v>273</v>
      </c>
      <c s="34" r="D229" t="s">
        <v>243</v>
      </c>
      <c s="41" r="E229" t="s">
        <v>113</v>
      </c>
      <c s="35" r="F229" t="s">
        <v>114</v>
      </c>
    </row>
    <row r="230" spans="1:6">
      <c s="14" r="B230" t="s">
        <v>23</v>
      </c>
      <c s="104" r="C230" t="s"/>
      <c s="36" r="D230" t="n">
        <v>1.1471</v>
      </c>
      <c s="20" r="E230" t="n">
        <v>1.904</v>
      </c>
      <c s="37" r="F230" t="n">
        <v>0.8132</v>
      </c>
    </row>
    <row r="231" spans="1:6">
      <c s="14" r="B231" t="s">
        <v>194</v>
      </c>
      <c s="20" r="C231">
        <f>(1+C230)^(1/12)-1</f>
        <v/>
      </c>
      <c s="38" r="D231">
        <f>(1+D230)^(1/12)-1</f>
        <v/>
      </c>
      <c s="42" r="E231">
        <f>(1+E230)^(1/12)-1</f>
        <v/>
      </c>
      <c s="39" r="F231">
        <f>(1+F230)^(1/12)-1</f>
        <v/>
      </c>
    </row>
    <row r="233" spans="1:6">
      <c s="14" r="A233" t="s">
        <v>181</v>
      </c>
      <c s="14" r="B233" t="s">
        <v>227</v>
      </c>
    </row>
    <row r="234" spans="1:6">
      <c s="14" r="A234" t="n">
        <v>0</v>
      </c>
      <c s="106" r="B234" t="n">
        <v>2335570.064306259</v>
      </c>
      <c s="21" r="C234" t="s"/>
      <c s="21" r="D234" t="s"/>
      <c s="21" r="E234" t="s"/>
    </row>
    <row r="235" spans="1:6">
      <c s="14" r="A235" t="n">
        <v>1</v>
      </c>
      <c s="40" r="B235">
        <f>B234*(1+$C$231)</f>
        <v/>
      </c>
      <c s="21" r="C235" t="s"/>
      <c s="21" r="D235" t="s"/>
      <c s="21" r="E235" t="s"/>
    </row>
    <row r="236" spans="1:6">
      <c s="14" r="A236" t="n">
        <v>2</v>
      </c>
      <c s="40" r="B236">
        <f si="11" ref="B236:B246" t="shared">B235*(1+$C$231)</f>
        <v/>
      </c>
      <c s="21" r="C236" t="s"/>
      <c s="21" r="D236" t="s"/>
      <c s="21" r="E236" t="s"/>
    </row>
    <row r="237" spans="1:6">
      <c s="14" r="A237" t="n">
        <v>3</v>
      </c>
      <c s="40" r="B237">
        <f si="11" t="shared"/>
        <v/>
      </c>
      <c s="21" r="C237" t="s"/>
      <c s="21" r="D237" t="s"/>
      <c s="21" r="E237" t="s"/>
    </row>
    <row r="238" spans="1:6">
      <c s="14" r="A238" t="n">
        <v>4</v>
      </c>
      <c s="40" r="B238">
        <f si="11" t="shared"/>
        <v/>
      </c>
      <c s="21" r="C238" t="s"/>
      <c s="21" r="D238" t="s"/>
      <c s="21" r="E238" t="s"/>
    </row>
    <row r="239" spans="1:6">
      <c s="14" r="A239" t="n">
        <v>5</v>
      </c>
      <c s="40" r="B239">
        <f si="11" t="shared"/>
        <v/>
      </c>
      <c s="21" r="C239" t="s"/>
      <c s="21" r="D239" t="s"/>
      <c s="21" r="E239" t="s"/>
    </row>
    <row r="240" spans="1:6">
      <c s="14" r="A240" t="n">
        <v>6</v>
      </c>
      <c s="40" r="B240">
        <f si="11" t="shared"/>
        <v/>
      </c>
      <c s="21" r="C240" t="s"/>
      <c s="21" r="D240" t="s"/>
      <c s="21" r="E240" t="s"/>
    </row>
    <row r="241" spans="1:6">
      <c s="14" r="A241" t="n">
        <v>7</v>
      </c>
      <c s="40" r="B241">
        <f si="11" t="shared"/>
        <v/>
      </c>
      <c s="21" r="C241" t="s"/>
      <c s="21" r="D241" t="s"/>
      <c s="21" r="E241" t="s"/>
    </row>
    <row r="242" spans="1:6">
      <c s="14" r="A242" t="n">
        <v>8</v>
      </c>
      <c s="40" r="B242">
        <f si="11" t="shared"/>
        <v/>
      </c>
      <c s="21" r="C242" t="s"/>
      <c s="21" r="D242" t="s"/>
      <c s="21" r="E242" t="s"/>
    </row>
    <row r="243" spans="1:6">
      <c s="14" r="A243" t="n">
        <v>9</v>
      </c>
      <c s="40" r="B243">
        <f si="11" t="shared"/>
        <v/>
      </c>
      <c s="21" r="C243" t="s"/>
      <c s="21" r="D243" t="s"/>
      <c s="21" r="E243" t="s"/>
    </row>
    <row r="244" spans="1:6">
      <c s="14" r="A244" t="n">
        <v>10</v>
      </c>
      <c s="40" r="B244">
        <f si="11" t="shared"/>
        <v/>
      </c>
      <c s="21" r="C244" t="s"/>
      <c s="21" r="D244" t="s"/>
      <c s="21" r="E244" t="s"/>
    </row>
    <row r="245" spans="1:6">
      <c s="14" r="A245" t="n">
        <v>11</v>
      </c>
      <c s="40" r="B245">
        <f si="11" t="shared"/>
        <v/>
      </c>
      <c s="21" r="C245" t="s"/>
      <c s="21" r="D245" t="s"/>
      <c s="21" r="E245" t="s"/>
    </row>
    <row r="246" spans="1:6">
      <c s="14" r="A246" t="n">
        <v>12</v>
      </c>
      <c s="40" r="B246">
        <f si="11" t="shared"/>
        <v/>
      </c>
      <c s="21" r="C246" t="s"/>
      <c s="21" r="D246" t="s"/>
      <c s="21" r="E246" t="s"/>
    </row>
    <row customFormat="1" ht="29.0" customHeight="1" s="146" r="252" spans="1:6">
      <c s="144" r="B252" t="s">
        <v>277</v>
      </c>
    </row>
    <row customHeight="1" r="253" ht="20.0" spans="1:6">
      <c s="16" r="B253" t="s"/>
    </row>
    <row r="255" spans="1:6">
      <c s="14" r="B255" t="s">
        <v>6</v>
      </c>
      <c s="110" r="C255" t="n">
        <v>0.9264</v>
      </c>
      <c s="19" r="D255" t="s"/>
    </row>
    <row r="256" spans="1:6">
      <c s="14" r="B256" t="s">
        <v>5</v>
      </c>
      <c s="110" r="C256" t="n">
        <v>0.0729</v>
      </c>
      <c s="19" r="D256" t="s"/>
    </row>
    <row customHeight="1" r="258" ht="20.0" spans="1:6">
      <c s="16" r="C258" t="s"/>
      <c s="16" r="D258" t="s"/>
    </row>
    <row customHeight="1" r="259" ht="25.0" spans="1:6">
      <c s="17" r="B259" t="s">
        <v>73</v>
      </c>
      <c s="17" r="C259" t="s"/>
    </row>
    <row customHeight="1" r="261" ht="14.0" spans="1:6">
      <c s="18" r="B261" t="s">
        <v>61</v>
      </c>
    </row>
    <row r="262" spans="1:6">
      <c s="14" r="B262" t="s">
        <v>40</v>
      </c>
      <c s="197" r="C262" t="s"/>
    </row>
    <row r="263" spans="1:6">
      <c s="14" r="B263" t="s">
        <v>41</v>
      </c>
      <c s="198" r="C263" t="n">
        <v>0.31</v>
      </c>
      <c s="14" r="D263" t="s">
        <v>106</v>
      </c>
    </row>
    <row customHeight="1" r="265" ht="14.0" spans="1:6">
      <c s="18" r="B265" t="s">
        <v>117</v>
      </c>
      <c s="14" r="C265" t="s">
        <v>273</v>
      </c>
      <c s="34" r="D265" t="s">
        <v>242</v>
      </c>
      <c s="35" r="E265" t="s">
        <v>114</v>
      </c>
    </row>
    <row r="266" spans="1:6">
      <c s="14" r="B266" t="s">
        <v>23</v>
      </c>
      <c s="104" r="C266" t="s"/>
      <c s="36" r="D266" t="n">
        <v>2.7743</v>
      </c>
      <c s="37" r="E266" t="n">
        <v>1.6497</v>
      </c>
    </row>
    <row r="267" spans="1:6">
      <c s="14" r="B267" t="s">
        <v>194</v>
      </c>
      <c s="20" r="C267">
        <f>(1+C266)^(1/12)-1</f>
        <v/>
      </c>
      <c s="38" r="D267">
        <f si="12" ref="D267:E267" t="shared">(1+D266)^(1/12)-1</f>
        <v/>
      </c>
      <c s="39" r="E267">
        <f si="12" t="shared"/>
        <v/>
      </c>
    </row>
    <row r="270" spans="1:6">
      <c s="14" r="A270" t="s">
        <v>181</v>
      </c>
      <c s="14" r="B270" t="s">
        <v>227</v>
      </c>
    </row>
    <row r="271" spans="1:6">
      <c s="14" r="A271" t="n">
        <v>0</v>
      </c>
      <c s="105" r="B271" t="n">
        <v>33915700.30706406</v>
      </c>
      <c s="21" r="C271" t="s"/>
      <c s="21" r="D271" t="s"/>
      <c s="21" r="E271" t="s"/>
    </row>
    <row r="272" spans="1:6">
      <c s="14" r="A272" t="n">
        <v>1</v>
      </c>
      <c s="40" r="B272">
        <f>B271*(1+$C$267)</f>
        <v/>
      </c>
      <c s="21" r="C272" t="s"/>
      <c s="21" r="D272" t="s"/>
      <c s="21" r="E272" t="s"/>
    </row>
    <row r="273" spans="1:6">
      <c s="14" r="A273" t="n">
        <v>2</v>
      </c>
      <c s="40" r="B273">
        <f si="13" ref="B273:B283" t="shared">B272*(1+$C$267)</f>
        <v/>
      </c>
      <c s="21" r="C273" t="s"/>
      <c s="21" r="D273" t="s"/>
      <c s="21" r="E273" t="s"/>
    </row>
    <row r="274" spans="1:6">
      <c s="14" r="A274" t="n">
        <v>3</v>
      </c>
      <c s="40" r="B274">
        <f si="13" t="shared"/>
        <v/>
      </c>
      <c s="21" r="C274" t="s"/>
      <c s="21" r="D274" t="s"/>
      <c s="21" r="E274" t="s"/>
    </row>
    <row r="275" spans="1:6">
      <c s="14" r="A275" t="n">
        <v>4</v>
      </c>
      <c s="40" r="B275">
        <f si="13" t="shared"/>
        <v/>
      </c>
      <c s="21" r="C275" t="s"/>
      <c s="21" r="D275" t="s"/>
      <c s="21" r="E275" t="s"/>
    </row>
    <row r="276" spans="1:6">
      <c s="14" r="A276" t="n">
        <v>5</v>
      </c>
      <c s="40" r="B276">
        <f si="13" t="shared"/>
        <v/>
      </c>
      <c s="21" r="C276" t="s"/>
      <c s="21" r="D276" t="s"/>
      <c s="21" r="E276" t="s"/>
    </row>
    <row r="277" spans="1:6">
      <c s="14" r="A277" t="n">
        <v>6</v>
      </c>
      <c s="40" r="B277">
        <f si="13" t="shared"/>
        <v/>
      </c>
      <c s="21" r="C277" t="s"/>
      <c s="21" r="D277" t="s"/>
      <c s="21" r="E277" t="s"/>
    </row>
    <row r="278" spans="1:6">
      <c s="14" r="A278" t="n">
        <v>7</v>
      </c>
      <c s="40" r="B278">
        <f si="13" t="shared"/>
        <v/>
      </c>
      <c s="21" r="C278" t="s"/>
      <c s="21" r="D278" t="s"/>
      <c s="21" r="E278" t="s"/>
    </row>
    <row r="279" spans="1:6">
      <c s="14" r="A279" t="n">
        <v>8</v>
      </c>
      <c s="40" r="B279">
        <f si="13" t="shared"/>
        <v/>
      </c>
      <c s="21" r="C279" t="s"/>
      <c s="21" r="D279" t="s"/>
      <c s="21" r="E279" t="s"/>
    </row>
    <row r="280" spans="1:6">
      <c s="14" r="A280" t="n">
        <v>9</v>
      </c>
      <c s="40" r="B280">
        <f si="13" t="shared"/>
        <v/>
      </c>
      <c s="21" r="C280" t="s"/>
      <c s="21" r="D280" t="s"/>
      <c s="21" r="E280" t="s"/>
    </row>
    <row r="281" spans="1:6">
      <c s="14" r="A281" t="n">
        <v>10</v>
      </c>
      <c s="40" r="B281">
        <f si="13" t="shared"/>
        <v/>
      </c>
      <c s="21" r="C281" t="s"/>
      <c s="21" r="D281" t="s"/>
      <c s="21" r="E281" t="s"/>
    </row>
    <row r="282" spans="1:6">
      <c s="14" r="A282" t="n">
        <v>11</v>
      </c>
      <c s="40" r="B282">
        <f si="13" t="shared"/>
        <v/>
      </c>
      <c s="21" r="C282" t="s"/>
      <c s="21" r="D282" t="s"/>
      <c s="21" r="E282" t="s"/>
    </row>
    <row r="283" spans="1:6">
      <c s="14" r="A283" t="n">
        <v>12</v>
      </c>
      <c s="40" r="B283">
        <f si="13" t="shared"/>
        <v/>
      </c>
      <c s="21" r="C283" t="s"/>
      <c s="21" r="D283" t="s"/>
      <c s="21" r="E283" t="s"/>
    </row>
    <row customHeight="1" r="286" ht="25.0" spans="1:6">
      <c s="17" r="B286" t="s">
        <v>171</v>
      </c>
    </row>
    <row customHeight="1" r="287" ht="25.0" spans="1:6">
      <c s="17" r="B287" t="s"/>
    </row>
    <row r="288" spans="1:6">
      <c s="14" r="B288" t="s">
        <v>40</v>
      </c>
      <c s="197" r="C288" t="s"/>
      <c s="19" r="F288" t="s"/>
    </row>
    <row r="289" spans="1:6">
      <c s="14" r="B289" t="s">
        <v>41</v>
      </c>
      <c s="197" r="C289" t="n">
        <v>0.31</v>
      </c>
      <c s="14" r="D289" t="s">
        <v>106</v>
      </c>
      <c s="19" r="F289" t="s"/>
    </row>
    <row r="291" spans="1:6">
      <c s="14" r="B291" t="s">
        <v>117</v>
      </c>
      <c s="14" r="C291" t="s">
        <v>273</v>
      </c>
      <c s="34" r="D291" t="s">
        <v>243</v>
      </c>
      <c s="41" r="E291" t="s">
        <v>113</v>
      </c>
      <c s="35" r="F291" t="s">
        <v>114</v>
      </c>
    </row>
    <row r="292" spans="1:6">
      <c s="14" r="B292" t="s">
        <v>23</v>
      </c>
      <c s="104" r="C292" t="s"/>
      <c s="36" r="D292" t="n">
        <v>5.3739</v>
      </c>
      <c s="20" r="E292" t="n">
        <v>4.5043</v>
      </c>
      <c s="37" r="F292" t="n">
        <v>1.1663</v>
      </c>
    </row>
    <row r="293" spans="1:6">
      <c s="14" r="B293" t="s">
        <v>194</v>
      </c>
      <c s="20" r="C293">
        <f>(1+C292)^(1/12)-1</f>
        <v/>
      </c>
      <c s="38" r="D293">
        <f>(1+D292)^(1/12)-1</f>
        <v/>
      </c>
      <c s="42" r="E293">
        <f>(1+E292)^(1/12)-1</f>
        <v/>
      </c>
      <c s="39" r="F293">
        <f>(1+F292)^(1/12)-1</f>
        <v/>
      </c>
    </row>
    <row r="295" spans="1:6">
      <c s="14" r="A295" t="s">
        <v>181</v>
      </c>
      <c s="14" r="B295" t="s">
        <v>227</v>
      </c>
    </row>
    <row r="296" spans="1:6">
      <c s="14" r="A296" t="n">
        <v>0</v>
      </c>
      <c s="106" r="B296" t="n">
        <v>7947120.287218094</v>
      </c>
      <c s="21" r="C296" t="s"/>
      <c s="21" r="D296" t="s"/>
      <c s="21" r="E296" t="s"/>
    </row>
    <row r="297" spans="1:6">
      <c s="14" r="A297" t="n">
        <v>1</v>
      </c>
      <c s="40" r="B297">
        <f>B296*(1+$C$293)</f>
        <v/>
      </c>
      <c s="21" r="C297" t="s"/>
      <c s="21" r="D297" t="s"/>
      <c s="21" r="E297" t="s"/>
    </row>
    <row r="298" spans="1:6">
      <c s="14" r="A298" t="n">
        <v>2</v>
      </c>
      <c s="40" r="B298">
        <f si="14" ref="B298:B308" t="shared">B297*(1+$C$293)</f>
        <v/>
      </c>
      <c s="21" r="C298" t="s"/>
      <c s="21" r="D298" t="s"/>
      <c s="21" r="E298" t="s"/>
    </row>
    <row r="299" spans="1:6">
      <c s="14" r="A299" t="n">
        <v>3</v>
      </c>
      <c s="40" r="B299">
        <f si="14" t="shared"/>
        <v/>
      </c>
      <c s="21" r="C299" t="s"/>
      <c s="21" r="D299" t="s"/>
      <c s="21" r="E299" t="s"/>
    </row>
    <row r="300" spans="1:6">
      <c s="14" r="A300" t="n">
        <v>4</v>
      </c>
      <c s="40" r="B300">
        <f si="14" t="shared"/>
        <v/>
      </c>
      <c s="21" r="C300" t="s"/>
      <c s="21" r="D300" t="s"/>
      <c s="21" r="E300" t="s"/>
    </row>
    <row r="301" spans="1:6">
      <c s="14" r="A301" t="n">
        <v>5</v>
      </c>
      <c s="40" r="B301">
        <f si="14" t="shared"/>
        <v/>
      </c>
      <c s="21" r="C301" t="s"/>
      <c s="21" r="D301" t="s"/>
      <c s="21" r="E301" t="s"/>
    </row>
    <row r="302" spans="1:6">
      <c s="14" r="A302" t="n">
        <v>6</v>
      </c>
      <c s="40" r="B302">
        <f si="14" t="shared"/>
        <v/>
      </c>
      <c s="21" r="C302" t="s"/>
      <c s="21" r="D302" t="s"/>
      <c s="21" r="E302" t="s"/>
    </row>
    <row r="303" spans="1:6">
      <c s="14" r="A303" t="n">
        <v>7</v>
      </c>
      <c s="40" r="B303">
        <f si="14" t="shared"/>
        <v/>
      </c>
      <c s="21" r="C303" t="s"/>
      <c s="21" r="D303" t="s"/>
      <c s="21" r="E303" t="s"/>
    </row>
    <row r="304" spans="1:6">
      <c s="14" r="A304" t="n">
        <v>8</v>
      </c>
      <c s="40" r="B304">
        <f si="14" t="shared"/>
        <v/>
      </c>
      <c s="21" r="C304" t="s"/>
      <c s="21" r="D304" t="s"/>
      <c s="21" r="E304" t="s"/>
    </row>
    <row r="305" spans="1:6">
      <c s="14" r="A305" t="n">
        <v>9</v>
      </c>
      <c s="40" r="B305">
        <f si="14" t="shared"/>
        <v/>
      </c>
      <c s="21" r="C305" t="s"/>
      <c s="21" r="D305" t="s"/>
      <c s="21" r="E305" t="s"/>
    </row>
    <row r="306" spans="1:6">
      <c s="14" r="A306" t="n">
        <v>10</v>
      </c>
      <c s="40" r="B306">
        <f si="14" t="shared"/>
        <v/>
      </c>
      <c s="21" r="C306" t="s"/>
      <c s="21" r="D306" t="s"/>
      <c s="21" r="E306" t="s"/>
    </row>
    <row r="307" spans="1:6">
      <c s="14" r="A307" t="n">
        <v>11</v>
      </c>
      <c s="40" r="B307">
        <f si="14" t="shared"/>
        <v/>
      </c>
      <c s="21" r="C307" t="s"/>
      <c s="21" r="D307" t="s"/>
      <c s="21" r="E307" t="s"/>
    </row>
    <row r="308" spans="1:6">
      <c s="14" r="A308" t="n">
        <v>12</v>
      </c>
      <c s="40" r="B308">
        <f si="14" t="shared"/>
        <v/>
      </c>
      <c s="21" r="C308" t="s"/>
      <c s="21" r="D308" t="s"/>
      <c s="21" r="E308" t="s"/>
    </row>
  </sheetData>
  <pageMargins right="0.75" footer="0.5" top="1" bottom="1" header="0.5" left="0.75"/>
  <pageSetup orientation="portrait"/>
</worksheet>
</file>

<file path=xl/worksheets/sheet8.xml><?xml version="1.0" encoding="utf-8"?>
<worksheet xmlns="http://schemas.openxmlformats.org/spreadsheetml/2006/main" xmlns:r="http://schemas.openxmlformats.org/officeDocument/2006/relationships">
  <sheetPr>
    <outlinePr summaryRight="1" summaryBelow="1"/>
  </sheetPr>
  <dimension ref="A1:F313"/>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62</v>
      </c>
    </row>
    <row customHeight="1" r="6" ht="20.0" spans="1:6">
      <c s="16" r="B6" t="s"/>
    </row>
    <row r="8" spans="1:6">
      <c s="14" r="B8" t="s">
        <v>6</v>
      </c>
      <c s="110" r="C8" t="n">
        <v>0.1252</v>
      </c>
      <c s="19" r="D8" t="s"/>
    </row>
    <row r="9" spans="1:6">
      <c s="14" r="B9" t="s">
        <v>5</v>
      </c>
      <c s="110" r="C9" t="n">
        <v>0.8395</v>
      </c>
      <c s="19" r="D9" t="s"/>
    </row>
    <row customHeight="1" r="11" ht="20.0" spans="1:6">
      <c s="16" r="C11" t="s"/>
      <c s="16" r="D11" t="s"/>
    </row>
    <row customHeight="1" r="12" ht="25.0" spans="1:6">
      <c s="17" r="B12" t="s">
        <v>73</v>
      </c>
      <c s="17" r="C12" t="s"/>
    </row>
    <row customHeight="1" r="14" ht="14.0" spans="1:6">
      <c s="18" r="B14" t="s">
        <v>61</v>
      </c>
    </row>
    <row r="15" spans="1:6">
      <c s="14" r="B15" t="s">
        <v>40</v>
      </c>
      <c s="197" r="C15" t="s"/>
    </row>
    <row r="16" spans="1:6">
      <c s="14" r="B16" t="s">
        <v>41</v>
      </c>
      <c s="198" r="C16" t="n">
        <v>0.43</v>
      </c>
      <c s="14" r="D16" t="s">
        <v>106</v>
      </c>
    </row>
    <row customHeight="1" r="18" ht="14.0" spans="1:6">
      <c s="18" r="B18" t="s">
        <v>117</v>
      </c>
      <c s="14" r="C18" t="s">
        <v>273</v>
      </c>
      <c s="34" r="D18" t="s">
        <v>242</v>
      </c>
      <c s="35" r="E18" t="s">
        <v>114</v>
      </c>
    </row>
    <row r="19" spans="1:6">
      <c s="14" r="B19" t="s">
        <v>23</v>
      </c>
      <c s="104" r="C19" t="s"/>
      <c s="36" r="D19" t="n">
        <v>0.0999</v>
      </c>
      <c s="37" r="E19" t="n">
        <v>0.2254</v>
      </c>
    </row>
    <row r="20" spans="1:6">
      <c s="14" r="B20" t="s">
        <v>194</v>
      </c>
      <c s="20" r="C20">
        <f>(1+C19)^(1/12)-1</f>
        <v/>
      </c>
      <c s="38" r="D20">
        <f si="0" ref="D20:E20" t="shared">(1+D19)^(1/12)-1</f>
        <v/>
      </c>
      <c s="39" r="E20">
        <f si="0" t="shared"/>
        <v/>
      </c>
    </row>
    <row r="23" spans="1:6">
      <c s="14" r="A23" t="s">
        <v>181</v>
      </c>
      <c s="14" r="B23" t="s">
        <v>227</v>
      </c>
    </row>
    <row r="24" spans="1:6">
      <c s="14" r="A24" t="n">
        <v>0</v>
      </c>
      <c s="105" r="B24" t="n">
        <v>5437290.0174713135</v>
      </c>
      <c s="21" r="C24" t="s"/>
      <c s="21" r="D24" t="s"/>
      <c s="21" r="E24" t="s"/>
    </row>
    <row r="25" spans="1:6">
      <c s="14" r="A25" t="n">
        <v>1</v>
      </c>
      <c s="40" r="B25">
        <f>B24*(1+$C$20)</f>
        <v/>
      </c>
      <c s="21" r="C25" t="s"/>
      <c s="21" r="D25" t="s"/>
      <c s="21" r="E25" t="s"/>
    </row>
    <row r="26" spans="1:6">
      <c s="14" r="A26" t="n">
        <v>2</v>
      </c>
      <c s="40" r="B26">
        <f si="1" ref="B26:B36" t="shared">B25*(1+$C$20)</f>
        <v/>
      </c>
      <c s="21" r="C26" t="s"/>
      <c s="21" r="D26" t="s"/>
      <c s="21" r="E26" t="s"/>
    </row>
    <row r="27" spans="1:6">
      <c s="14" r="A27" t="n">
        <v>3</v>
      </c>
      <c s="40" r="B27">
        <f si="1" t="shared"/>
        <v/>
      </c>
      <c s="21" r="C27" t="s"/>
      <c s="21" r="D27" t="s"/>
      <c s="21" r="E27" t="s"/>
    </row>
    <row r="28" spans="1:6">
      <c s="14" r="A28" t="n">
        <v>4</v>
      </c>
      <c s="40" r="B28">
        <f si="1" t="shared"/>
        <v/>
      </c>
      <c s="21" r="C28" t="s"/>
      <c s="21" r="D28" t="s"/>
      <c s="21" r="E28" t="s"/>
    </row>
    <row r="29" spans="1:6">
      <c s="14" r="A29" t="n">
        <v>5</v>
      </c>
      <c s="40" r="B29">
        <f si="1" t="shared"/>
        <v/>
      </c>
      <c s="21" r="C29" t="s"/>
      <c s="21" r="D29" t="s"/>
      <c s="21" r="E29" t="s"/>
    </row>
    <row r="30" spans="1:6">
      <c s="14" r="A30" t="n">
        <v>6</v>
      </c>
      <c s="40" r="B30">
        <f si="1" t="shared"/>
        <v/>
      </c>
      <c s="21" r="C30" t="s"/>
      <c s="21" r="D30" t="s"/>
      <c s="21" r="E30" t="s"/>
    </row>
    <row r="31" spans="1:6">
      <c s="14" r="A31" t="n">
        <v>7</v>
      </c>
      <c s="40" r="B31">
        <f si="1" t="shared"/>
        <v/>
      </c>
      <c s="21" r="C31" t="s"/>
      <c s="21" r="D31" t="s"/>
      <c s="21" r="E31" t="s"/>
    </row>
    <row r="32" spans="1:6">
      <c s="14" r="A32" t="n">
        <v>8</v>
      </c>
      <c s="40" r="B32">
        <f si="1" t="shared"/>
        <v/>
      </c>
      <c s="21" r="C32" t="s"/>
      <c s="21" r="D32" t="s"/>
      <c s="21" r="E32" t="s"/>
    </row>
    <row r="33" spans="1:6">
      <c s="14" r="A33" t="n">
        <v>9</v>
      </c>
      <c s="40" r="B33">
        <f si="1" t="shared"/>
        <v/>
      </c>
      <c s="21" r="C33" t="s"/>
      <c s="21" r="D33" t="s"/>
      <c s="21" r="E33" t="s"/>
    </row>
    <row r="34" spans="1:6">
      <c s="14" r="A34" t="n">
        <v>10</v>
      </c>
      <c s="40" r="B34">
        <f si="1" t="shared"/>
        <v/>
      </c>
      <c s="21" r="C34" t="s"/>
      <c s="21" r="D34" t="s"/>
      <c s="21" r="E34" t="s"/>
    </row>
    <row r="35" spans="1:6">
      <c s="14" r="A35" t="n">
        <v>11</v>
      </c>
      <c s="40" r="B35">
        <f si="1" t="shared"/>
        <v/>
      </c>
      <c s="21" r="C35" t="s"/>
      <c s="21" r="D35" t="s"/>
      <c s="21" r="E35" t="s"/>
    </row>
    <row r="36" spans="1:6">
      <c s="14" r="A36" t="n">
        <v>12</v>
      </c>
      <c s="40" r="B36">
        <f si="1" t="shared"/>
        <v/>
      </c>
      <c s="21" r="C36" t="s"/>
      <c s="21" r="D36" t="s"/>
      <c s="21" r="E36" t="s"/>
    </row>
    <row customHeight="1" r="39" ht="25.0" spans="1:6">
      <c s="17" r="B39" t="s">
        <v>171</v>
      </c>
    </row>
    <row customHeight="1" r="40" ht="25.0" spans="1:6">
      <c s="17" r="B40" t="s"/>
    </row>
    <row customHeight="1" r="41" ht="14.0" spans="1:6">
      <c s="18" r="B41" t="s">
        <v>61</v>
      </c>
    </row>
    <row r="42" spans="1:6">
      <c s="14" r="B42" t="s">
        <v>40</v>
      </c>
      <c s="197" r="C42" t="s"/>
      <c s="19" r="F42" t="s"/>
    </row>
    <row r="43" spans="1:6">
      <c s="14" r="B43" t="s">
        <v>41</v>
      </c>
      <c s="197" r="C43" t="n">
        <v>0.43</v>
      </c>
      <c s="14" r="D43" t="s">
        <v>106</v>
      </c>
      <c s="19" r="F43" t="s"/>
    </row>
    <row customHeight="1" r="45" ht="14.0" spans="1:6">
      <c s="18" r="B45" t="s">
        <v>117</v>
      </c>
      <c s="14" r="C45" t="s">
        <v>273</v>
      </c>
      <c s="34" r="D45" t="s">
        <v>243</v>
      </c>
      <c s="41" r="E45" t="s">
        <v>113</v>
      </c>
      <c s="35" r="F45" t="s">
        <v>114</v>
      </c>
    </row>
    <row r="46" spans="1:6">
      <c s="14" r="B46" t="s">
        <v>23</v>
      </c>
      <c s="104" r="C46" t="s"/>
      <c s="36" r="D46" t="n">
        <v>1.4482</v>
      </c>
      <c s="20" r="E46" t="n">
        <v>1.0215</v>
      </c>
      <c s="37" r="F46" t="n">
        <v>0.3325</v>
      </c>
    </row>
    <row r="47" spans="1:6">
      <c s="14" r="B47" t="s">
        <v>194</v>
      </c>
      <c s="20" r="C47">
        <f>(1+C46)^(1/12)-1</f>
        <v/>
      </c>
      <c s="38" r="D47">
        <f>(1+D46)^(1/12)-1</f>
        <v/>
      </c>
      <c s="42" r="E47">
        <f>(1+E46)^(1/12)-1</f>
        <v/>
      </c>
      <c s="39" r="F47">
        <f>(1+F46)^(1/12)-1</f>
        <v/>
      </c>
    </row>
    <row r="49" spans="1:6">
      <c s="14" r="A49" t="s">
        <v>181</v>
      </c>
      <c s="14" r="B49" t="s">
        <v>227</v>
      </c>
    </row>
    <row r="50" spans="1:6">
      <c s="14" r="A50" t="n">
        <v>0</v>
      </c>
      <c s="106" r="B50" t="n">
        <v>605080.0056767464</v>
      </c>
      <c s="21" r="C50" t="s"/>
      <c s="21" r="D50" t="s"/>
      <c s="21" r="E50" t="s"/>
    </row>
    <row r="51" spans="1:6">
      <c s="14" r="A51" t="n">
        <v>1</v>
      </c>
      <c s="40" r="B51">
        <f>B50*(1+$C$47)</f>
        <v/>
      </c>
      <c s="21" r="C51" t="s"/>
      <c s="21" r="D51" t="s"/>
      <c s="21" r="E51" t="s"/>
    </row>
    <row r="52" spans="1:6">
      <c s="14" r="A52" t="n">
        <v>2</v>
      </c>
      <c s="40" r="B52">
        <f si="2" ref="B52:B62" t="shared">B51*(1+$C$47)</f>
        <v/>
      </c>
      <c s="21" r="C52" t="s"/>
      <c s="21" r="D52" t="s"/>
      <c s="21" r="E52" t="s"/>
    </row>
    <row r="53" spans="1:6">
      <c s="14" r="A53" t="n">
        <v>3</v>
      </c>
      <c s="40" r="B53">
        <f si="2" t="shared"/>
        <v/>
      </c>
      <c s="21" r="C53" t="s"/>
      <c s="21" r="D53" t="s"/>
      <c s="21" r="E53" t="s"/>
    </row>
    <row r="54" spans="1:6">
      <c s="14" r="A54" t="n">
        <v>4</v>
      </c>
      <c s="40" r="B54">
        <f si="2" t="shared"/>
        <v/>
      </c>
      <c s="21" r="C54" t="s"/>
      <c s="21" r="D54" t="s"/>
      <c s="21" r="E54" t="s"/>
    </row>
    <row r="55" spans="1:6">
      <c s="14" r="A55" t="n">
        <v>5</v>
      </c>
      <c s="40" r="B55">
        <f si="2" t="shared"/>
        <v/>
      </c>
      <c s="21" r="C55" t="s"/>
      <c s="21" r="D55" t="s"/>
      <c s="21" r="E55" t="s"/>
    </row>
    <row r="56" spans="1:6">
      <c s="14" r="A56" t="n">
        <v>6</v>
      </c>
      <c s="40" r="B56">
        <f si="2" t="shared"/>
        <v/>
      </c>
      <c s="21" r="C56" t="s"/>
      <c s="21" r="D56" t="s"/>
      <c s="21" r="E56" t="s"/>
    </row>
    <row r="57" spans="1:6">
      <c s="14" r="A57" t="n">
        <v>7</v>
      </c>
      <c s="40" r="B57">
        <f si="2" t="shared"/>
        <v/>
      </c>
      <c s="21" r="C57" t="s"/>
      <c s="21" r="D57" t="s"/>
      <c s="21" r="E57" t="s"/>
    </row>
    <row r="58" spans="1:6">
      <c s="14" r="A58" t="n">
        <v>8</v>
      </c>
      <c s="40" r="B58">
        <f si="2" t="shared"/>
        <v/>
      </c>
      <c s="21" r="C58" t="s"/>
      <c s="21" r="D58" t="s"/>
      <c s="21" r="E58" t="s"/>
    </row>
    <row r="59" spans="1:6">
      <c s="14" r="A59" t="n">
        <v>9</v>
      </c>
      <c s="40" r="B59">
        <f si="2" t="shared"/>
        <v/>
      </c>
      <c s="21" r="C59" t="s"/>
      <c s="21" r="D59" t="s"/>
      <c s="21" r="E59" t="s"/>
    </row>
    <row r="60" spans="1:6">
      <c s="14" r="A60" t="n">
        <v>10</v>
      </c>
      <c s="40" r="B60">
        <f si="2" t="shared"/>
        <v/>
      </c>
      <c s="21" r="C60" t="s"/>
      <c s="21" r="D60" t="s"/>
      <c s="21" r="E60" t="s"/>
    </row>
    <row r="61" spans="1:6">
      <c s="14" r="A61" t="n">
        <v>11</v>
      </c>
      <c s="40" r="B61">
        <f si="2" t="shared"/>
        <v/>
      </c>
      <c s="21" r="C61" t="s"/>
      <c s="21" r="D61" t="s"/>
      <c s="21" r="E61" t="s"/>
    </row>
    <row r="62" spans="1:6">
      <c s="14" r="A62" t="n">
        <v>12</v>
      </c>
      <c s="40" r="B62">
        <f si="2" t="shared"/>
        <v/>
      </c>
      <c s="21" r="C62" t="s"/>
      <c s="21" r="D62" t="s"/>
      <c s="21" r="E62" t="s"/>
    </row>
    <row customFormat="1" ht="29.0" customHeight="1" s="146" r="68" spans="1:6">
      <c s="144" r="B68" t="s">
        <v>119</v>
      </c>
    </row>
    <row customHeight="1" r="69" ht="20.0" spans="1:6">
      <c s="16" r="B69" t="s"/>
    </row>
    <row r="71" spans="1:6">
      <c s="14" r="B71" t="s">
        <v>6</v>
      </c>
      <c s="110" r="C71" t="n">
        <v>0.0492</v>
      </c>
      <c s="19" r="D71" t="s"/>
    </row>
    <row r="72" spans="1:6">
      <c s="14" r="B72" t="s">
        <v>5</v>
      </c>
      <c s="110" r="C72" t="n">
        <v>0.9451</v>
      </c>
      <c s="19" r="D72" t="s"/>
    </row>
    <row customHeight="1" r="74" ht="20.0" spans="1:6">
      <c s="16" r="C74" t="s"/>
      <c s="16" r="D74" t="s"/>
    </row>
    <row customHeight="1" r="75" ht="25.0" spans="1:6">
      <c s="17" r="B75" t="s">
        <v>73</v>
      </c>
      <c s="17" r="C75" t="s"/>
    </row>
    <row customHeight="1" r="77" ht="14.0" spans="1:6">
      <c s="18" r="B77" t="s">
        <v>61</v>
      </c>
    </row>
    <row r="78" spans="1:6">
      <c s="14" r="B78" t="s">
        <v>40</v>
      </c>
      <c s="197" r="C78" t="s"/>
    </row>
    <row r="79" spans="1:6">
      <c s="14" r="B79" t="s">
        <v>41</v>
      </c>
      <c s="198" r="C79" t="n">
        <v>0.42</v>
      </c>
      <c s="14" r="D79" t="s">
        <v>106</v>
      </c>
    </row>
    <row customHeight="1" r="81" ht="14.0" spans="1:6">
      <c s="18" r="B81" t="s">
        <v>117</v>
      </c>
      <c s="14" r="C81" t="s">
        <v>273</v>
      </c>
      <c s="34" r="D81" t="s">
        <v>242</v>
      </c>
      <c s="35" r="E81" t="s">
        <v>114</v>
      </c>
    </row>
    <row r="82" spans="1:6">
      <c s="14" r="B82" t="s">
        <v>23</v>
      </c>
      <c s="104" r="C82" t="s"/>
      <c s="36" r="D82" t="n">
        <v>0.1062</v>
      </c>
      <c s="37" r="E82" t="n">
        <v>0.464</v>
      </c>
    </row>
    <row r="83" spans="1:6">
      <c s="14" r="B83" t="s">
        <v>194</v>
      </c>
      <c s="20" r="C83">
        <f>(1+C82)^(1/12)-1</f>
        <v/>
      </c>
      <c s="38" r="D83">
        <f si="3" ref="D83:E83" t="shared">(1+D82)^(1/12)-1</f>
        <v/>
      </c>
      <c s="39" r="E83">
        <f si="3" t="shared"/>
        <v/>
      </c>
    </row>
    <row r="86" spans="1:6">
      <c s="14" r="A86" t="s">
        <v>181</v>
      </c>
      <c s="14" r="B86" t="s">
        <v>227</v>
      </c>
    </row>
    <row r="87" spans="1:6">
      <c s="14" r="A87" t="n">
        <v>0</v>
      </c>
      <c s="105" r="B87" t="n">
        <v>4446789.803581238</v>
      </c>
      <c s="21" r="C87" t="s"/>
      <c s="21" r="D87" t="s"/>
      <c s="21" r="E87" t="s"/>
    </row>
    <row r="88" spans="1:6">
      <c s="14" r="A88" t="n">
        <v>1</v>
      </c>
      <c s="40" r="B88">
        <f>B87*(1+$C$83)</f>
        <v/>
      </c>
      <c s="21" r="C88" t="s"/>
      <c s="21" r="D88" t="s"/>
      <c s="21" r="E88" t="s"/>
    </row>
    <row r="89" spans="1:6">
      <c s="14" r="A89" t="n">
        <v>2</v>
      </c>
      <c s="40" r="B89">
        <f si="4" ref="B89:B99" t="shared">B88*(1+$C$83)</f>
        <v/>
      </c>
      <c s="21" r="C89" t="s"/>
      <c s="21" r="D89" t="s"/>
      <c s="21" r="E89" t="s"/>
    </row>
    <row r="90" spans="1:6">
      <c s="14" r="A90" t="n">
        <v>3</v>
      </c>
      <c s="40" r="B90">
        <f si="4" t="shared"/>
        <v/>
      </c>
      <c s="21" r="C90" t="s"/>
      <c s="21" r="D90" t="s"/>
      <c s="21" r="E90" t="s"/>
    </row>
    <row r="91" spans="1:6">
      <c s="14" r="A91" t="n">
        <v>4</v>
      </c>
      <c s="40" r="B91">
        <f si="4" t="shared"/>
        <v/>
      </c>
      <c s="21" r="C91" t="s"/>
      <c s="21" r="D91" t="s"/>
      <c s="21" r="E91" t="s"/>
    </row>
    <row r="92" spans="1:6">
      <c s="14" r="A92" t="n">
        <v>5</v>
      </c>
      <c s="40" r="B92">
        <f si="4" t="shared"/>
        <v/>
      </c>
      <c s="21" r="C92" t="s"/>
      <c s="21" r="D92" t="s"/>
      <c s="21" r="E92" t="s"/>
    </row>
    <row r="93" spans="1:6">
      <c s="14" r="A93" t="n">
        <v>6</v>
      </c>
      <c s="40" r="B93">
        <f si="4" t="shared"/>
        <v/>
      </c>
      <c s="21" r="C93" t="s"/>
      <c s="21" r="D93" t="s"/>
      <c s="21" r="E93" t="s"/>
    </row>
    <row r="94" spans="1:6">
      <c s="14" r="A94" t="n">
        <v>7</v>
      </c>
      <c s="40" r="B94">
        <f si="4" t="shared"/>
        <v/>
      </c>
      <c s="21" r="C94" t="s"/>
      <c s="21" r="D94" t="s"/>
      <c s="21" r="E94" t="s"/>
    </row>
    <row r="95" spans="1:6">
      <c s="14" r="A95" t="n">
        <v>8</v>
      </c>
      <c s="40" r="B95">
        <f si="4" t="shared"/>
        <v/>
      </c>
      <c s="21" r="C95" t="s"/>
      <c s="21" r="D95" t="s"/>
      <c s="21" r="E95" t="s"/>
    </row>
    <row r="96" spans="1:6">
      <c s="14" r="A96" t="n">
        <v>9</v>
      </c>
      <c s="40" r="B96">
        <f si="4" t="shared"/>
        <v/>
      </c>
      <c s="21" r="C96" t="s"/>
      <c s="21" r="D96" t="s"/>
      <c s="21" r="E96" t="s"/>
    </row>
    <row r="97" spans="1:6">
      <c s="14" r="A97" t="n">
        <v>10</v>
      </c>
      <c s="40" r="B97">
        <f si="4" t="shared"/>
        <v/>
      </c>
      <c s="21" r="C97" t="s"/>
      <c s="21" r="D97" t="s"/>
      <c s="21" r="E97" t="s"/>
    </row>
    <row r="98" spans="1:6">
      <c s="14" r="A98" t="n">
        <v>11</v>
      </c>
      <c s="40" r="B98">
        <f si="4" t="shared"/>
        <v/>
      </c>
      <c s="21" r="C98" t="s"/>
      <c s="21" r="D98" t="s"/>
      <c s="21" r="E98" t="s"/>
    </row>
    <row r="99" spans="1:6">
      <c s="14" r="A99" t="n">
        <v>12</v>
      </c>
      <c s="40" r="B99">
        <f si="4" t="shared"/>
        <v/>
      </c>
      <c s="21" r="C99" t="s"/>
      <c s="21" r="D99" t="s"/>
      <c s="21" r="E99" t="s"/>
    </row>
    <row customHeight="1" r="102" ht="25.0" spans="1:6">
      <c s="17" r="B102" t="s">
        <v>171</v>
      </c>
    </row>
    <row customHeight="1" r="103" ht="25.0" spans="1:6">
      <c s="17" r="B103" t="s"/>
    </row>
    <row customHeight="1" r="104" ht="14.0" spans="1:6">
      <c s="18" r="B104" t="s">
        <v>61</v>
      </c>
    </row>
    <row r="105" spans="1:6">
      <c s="14" r="B105" t="s">
        <v>40</v>
      </c>
      <c s="197" r="C105" t="s"/>
      <c s="19" r="F105" t="s"/>
    </row>
    <row r="106" spans="1:6">
      <c s="14" r="B106" t="s">
        <v>41</v>
      </c>
      <c s="197" r="C106" t="n">
        <v>0.42</v>
      </c>
      <c s="14" r="D106" t="s">
        <v>106</v>
      </c>
      <c s="19" r="F106" t="s"/>
    </row>
    <row customHeight="1" r="108" ht="14.0" spans="1:6">
      <c s="18" r="B108" t="s">
        <v>117</v>
      </c>
      <c s="14" r="C108" t="s">
        <v>273</v>
      </c>
      <c s="34" r="D108" t="s">
        <v>243</v>
      </c>
      <c s="41" r="E108" t="s">
        <v>113</v>
      </c>
      <c s="35" r="F108" t="s">
        <v>114</v>
      </c>
    </row>
    <row r="109" spans="1:6">
      <c s="14" r="B109" t="s">
        <v>23</v>
      </c>
      <c s="104" r="C109" t="s"/>
      <c s="36" r="D109" t="n">
        <v>1.5124</v>
      </c>
      <c s="20" r="E109" t="n">
        <v>1.5465</v>
      </c>
      <c s="37" r="F109" t="n">
        <v>1.0045</v>
      </c>
    </row>
    <row r="110" spans="1:6">
      <c s="14" r="B110" t="s">
        <v>194</v>
      </c>
      <c s="20" r="C110">
        <f>(1+C109)^(1/12)-1</f>
        <v/>
      </c>
      <c s="38" r="D110">
        <f>(1+D109)^(1/12)-1</f>
        <v/>
      </c>
      <c s="42" r="E110">
        <f>(1+E109)^(1/12)-1</f>
        <v/>
      </c>
      <c s="39" r="F110">
        <f>(1+F109)^(1/12)-1</f>
        <v/>
      </c>
    </row>
    <row r="112" spans="1:6">
      <c s="14" r="A112" t="s">
        <v>181</v>
      </c>
      <c s="14" r="B112" t="s">
        <v>227</v>
      </c>
    </row>
    <row r="113" spans="1:6">
      <c s="14" r="A113" t="n">
        <v>0</v>
      </c>
      <c s="106" r="B113" t="n">
        <v>697210.0027656555</v>
      </c>
      <c s="21" r="C113" t="s"/>
      <c s="21" r="D113" t="s"/>
      <c s="21" r="E113" t="s"/>
    </row>
    <row r="114" spans="1:6">
      <c s="14" r="A114" t="n">
        <v>1</v>
      </c>
      <c s="40" r="B114">
        <f>B113*(1+$C$110)</f>
        <v/>
      </c>
      <c s="21" r="C114" t="s"/>
      <c s="21" r="D114" t="s"/>
      <c s="21" r="E114" t="s"/>
    </row>
    <row r="115" spans="1:6">
      <c s="14" r="A115" t="n">
        <v>2</v>
      </c>
      <c s="40" r="B115">
        <f si="5" ref="B115:B125" t="shared">B114*(1+$C$110)</f>
        <v/>
      </c>
      <c s="21" r="C115" t="s"/>
      <c s="21" r="D115" t="s"/>
      <c s="21" r="E115" t="s"/>
    </row>
    <row r="116" spans="1:6">
      <c s="14" r="A116" t="n">
        <v>3</v>
      </c>
      <c s="40" r="B116">
        <f si="5" t="shared"/>
        <v/>
      </c>
      <c s="21" r="C116" t="s"/>
      <c s="21" r="D116" t="s"/>
      <c s="21" r="E116" t="s"/>
    </row>
    <row r="117" spans="1:6">
      <c s="14" r="A117" t="n">
        <v>4</v>
      </c>
      <c s="40" r="B117">
        <f si="5" t="shared"/>
        <v/>
      </c>
      <c s="21" r="C117" t="s"/>
      <c s="21" r="D117" t="s"/>
      <c s="21" r="E117" t="s"/>
    </row>
    <row r="118" spans="1:6">
      <c s="14" r="A118" t="n">
        <v>5</v>
      </c>
      <c s="40" r="B118">
        <f si="5" t="shared"/>
        <v/>
      </c>
      <c s="21" r="C118" t="s"/>
      <c s="21" r="D118" t="s"/>
      <c s="21" r="E118" t="s"/>
    </row>
    <row r="119" spans="1:6">
      <c s="14" r="A119" t="n">
        <v>6</v>
      </c>
      <c s="40" r="B119">
        <f si="5" t="shared"/>
        <v/>
      </c>
      <c s="21" r="C119" t="s"/>
      <c s="21" r="D119" t="s"/>
      <c s="21" r="E119" t="s"/>
    </row>
    <row r="120" spans="1:6">
      <c s="14" r="A120" t="n">
        <v>7</v>
      </c>
      <c s="40" r="B120">
        <f si="5" t="shared"/>
        <v/>
      </c>
      <c s="21" r="C120" t="s"/>
      <c s="21" r="D120" t="s"/>
      <c s="21" r="E120" t="s"/>
    </row>
    <row r="121" spans="1:6">
      <c s="14" r="A121" t="n">
        <v>8</v>
      </c>
      <c s="40" r="B121">
        <f si="5" t="shared"/>
        <v/>
      </c>
      <c s="21" r="C121" t="s"/>
      <c s="21" r="D121" t="s"/>
      <c s="21" r="E121" t="s"/>
    </row>
    <row r="122" spans="1:6">
      <c s="14" r="A122" t="n">
        <v>9</v>
      </c>
      <c s="40" r="B122">
        <f si="5" t="shared"/>
        <v/>
      </c>
      <c s="21" r="C122" t="s"/>
      <c s="21" r="D122" t="s"/>
      <c s="21" r="E122" t="s"/>
    </row>
    <row r="123" spans="1:6">
      <c s="14" r="A123" t="n">
        <v>10</v>
      </c>
      <c s="40" r="B123">
        <f si="5" t="shared"/>
        <v/>
      </c>
      <c s="21" r="C123" t="s"/>
      <c s="21" r="D123" t="s"/>
      <c s="21" r="E123" t="s"/>
    </row>
    <row r="124" spans="1:6">
      <c s="14" r="A124" t="n">
        <v>11</v>
      </c>
      <c s="40" r="B124">
        <f si="5" t="shared"/>
        <v/>
      </c>
      <c s="21" r="C124" t="s"/>
      <c s="21" r="D124" t="s"/>
      <c s="21" r="E124" t="s"/>
    </row>
    <row r="125" spans="1:6">
      <c s="14" r="A125" t="n">
        <v>12</v>
      </c>
      <c s="40" r="B125">
        <f si="5" t="shared"/>
        <v/>
      </c>
      <c s="21" r="C125" t="s"/>
      <c s="21" r="D125" t="s"/>
      <c s="21" r="E125" t="s"/>
    </row>
    <row r="126" spans="1:6">
      <c s="19" r="B126" t="s"/>
      <c s="19" r="C126" t="s"/>
      <c s="19" r="D126" t="s"/>
      <c s="19" r="E126" t="s"/>
    </row>
    <row r="127" spans="1:6">
      <c s="19" r="B127" t="s"/>
      <c s="19" r="C127" t="s"/>
      <c s="19" r="D127" t="s"/>
      <c s="19" r="E127" t="s"/>
    </row>
    <row r="128" spans="1:6">
      <c s="19" r="B128" t="s"/>
      <c s="19" r="C128" t="s"/>
      <c s="19" r="D128" t="s"/>
      <c s="19" r="E128" t="s"/>
    </row>
    <row r="129" spans="1:6">
      <c s="19" r="B129" t="s"/>
      <c s="19" r="C129" t="s"/>
      <c s="19" r="D129" t="s"/>
      <c s="19" r="E129" t="s"/>
    </row>
    <row customFormat="1" ht="29.0" customHeight="1" s="146" r="131" spans="1:6">
      <c s="144" r="B131" t="s">
        <v>225</v>
      </c>
    </row>
    <row customHeight="1" r="132" ht="20.0" spans="1:6">
      <c s="16" r="B132" t="s"/>
    </row>
    <row r="134" spans="1:6">
      <c s="14" r="B134" t="s">
        <v>6</v>
      </c>
      <c s="110" r="C134" t="n">
        <v>0.5376</v>
      </c>
      <c s="19" r="D134" t="s"/>
    </row>
    <row r="135" spans="1:6">
      <c s="14" r="B135" t="s">
        <v>5</v>
      </c>
      <c s="110" r="C135" t="n">
        <v>0.4587</v>
      </c>
      <c s="19" r="D135" t="s"/>
    </row>
    <row customHeight="1" r="137" ht="20.0" spans="1:6">
      <c s="16" r="C137" t="s"/>
      <c s="16" r="D137" t="s"/>
    </row>
    <row customHeight="1" r="138" ht="25.0" spans="1:6">
      <c s="17" r="B138" t="s">
        <v>73</v>
      </c>
      <c s="17" r="C138" t="s"/>
    </row>
    <row customHeight="1" r="140" ht="14.0" spans="1:6">
      <c s="18" r="B140" t="s">
        <v>61</v>
      </c>
    </row>
    <row r="141" spans="1:6">
      <c s="14" r="B141" t="s">
        <v>40</v>
      </c>
      <c s="197" r="C141" t="s"/>
    </row>
    <row r="142" spans="1:6">
      <c s="14" r="B142" t="s">
        <v>41</v>
      </c>
      <c s="198" r="C142" t="n">
        <v>0.42</v>
      </c>
      <c s="14" r="D142" t="s">
        <v>106</v>
      </c>
    </row>
    <row customHeight="1" r="144" ht="14.0" spans="1:6">
      <c s="18" r="B144" t="s">
        <v>117</v>
      </c>
      <c s="14" r="C144" t="s">
        <v>273</v>
      </c>
      <c s="34" r="D144" t="s">
        <v>242</v>
      </c>
      <c s="35" r="E144" t="s">
        <v>114</v>
      </c>
    </row>
    <row r="145" spans="1:6">
      <c s="14" r="B145" t="s">
        <v>23</v>
      </c>
      <c s="104" r="C145" t="s"/>
      <c s="36" r="D145" t="n">
        <v>0.0754</v>
      </c>
      <c s="37" r="E145" t="n">
        <v>0.1127</v>
      </c>
    </row>
    <row r="146" spans="1:6">
      <c s="14" r="B146" t="s">
        <v>194</v>
      </c>
      <c s="20" r="C146">
        <f>(1+C145)^(1/12)-1</f>
        <v/>
      </c>
      <c s="38" r="D146">
        <f si="6" ref="D146:E146" t="shared">(1+D145)^(1/12)-1</f>
        <v/>
      </c>
      <c s="39" r="E146">
        <f si="6" t="shared"/>
        <v/>
      </c>
    </row>
    <row r="149" spans="1:6">
      <c s="14" r="A149" t="s">
        <v>181</v>
      </c>
      <c s="14" r="B149" t="s">
        <v>227</v>
      </c>
    </row>
    <row r="150" spans="1:6">
      <c s="14" r="A150" t="n">
        <v>0</v>
      </c>
      <c s="105" r="B150" t="n">
        <v>28797909.028515816</v>
      </c>
      <c s="21" r="C150" t="s"/>
      <c s="21" r="D150" t="s"/>
      <c s="21" r="E150" t="s"/>
    </row>
    <row r="151" spans="1:6">
      <c s="14" r="A151" t="n">
        <v>1</v>
      </c>
      <c s="40" r="B151">
        <f si="7" ref="B151:B162" t="shared">B150*(1+$C$146)</f>
        <v/>
      </c>
      <c s="21" r="C151" t="s"/>
      <c s="21" r="D151" t="s"/>
      <c s="21" r="E151" t="s"/>
    </row>
    <row r="152" spans="1:6">
      <c s="14" r="A152" t="n">
        <v>2</v>
      </c>
      <c s="40" r="B152">
        <f si="7" t="shared"/>
        <v/>
      </c>
      <c s="21" r="C152" t="s"/>
      <c s="21" r="D152" t="s"/>
      <c s="21" r="E152" t="s"/>
    </row>
    <row r="153" spans="1:6">
      <c s="14" r="A153" t="n">
        <v>3</v>
      </c>
      <c s="40" r="B153">
        <f si="7" t="shared"/>
        <v/>
      </c>
      <c s="21" r="C153" t="s"/>
      <c s="21" r="D153" t="s"/>
      <c s="21" r="E153" t="s"/>
    </row>
    <row r="154" spans="1:6">
      <c s="14" r="A154" t="n">
        <v>4</v>
      </c>
      <c s="40" r="B154">
        <f si="7" t="shared"/>
        <v/>
      </c>
      <c s="21" r="C154" t="s"/>
      <c s="21" r="D154" t="s"/>
      <c s="21" r="E154" t="s"/>
    </row>
    <row r="155" spans="1:6">
      <c s="14" r="A155" t="n">
        <v>5</v>
      </c>
      <c s="40" r="B155">
        <f si="7" t="shared"/>
        <v/>
      </c>
      <c s="21" r="C155" t="s"/>
      <c s="21" r="D155" t="s"/>
      <c s="21" r="E155" t="s"/>
    </row>
    <row r="156" spans="1:6">
      <c s="14" r="A156" t="n">
        <v>6</v>
      </c>
      <c s="40" r="B156">
        <f si="7" t="shared"/>
        <v/>
      </c>
      <c s="21" r="C156" t="s"/>
      <c s="21" r="D156" t="s"/>
      <c s="21" r="E156" t="s"/>
    </row>
    <row r="157" spans="1:6">
      <c s="14" r="A157" t="n">
        <v>7</v>
      </c>
      <c s="40" r="B157">
        <f si="7" t="shared"/>
        <v/>
      </c>
      <c s="21" r="C157" t="s"/>
      <c s="21" r="D157" t="s"/>
      <c s="21" r="E157" t="s"/>
    </row>
    <row r="158" spans="1:6">
      <c s="14" r="A158" t="n">
        <v>8</v>
      </c>
      <c s="40" r="B158">
        <f si="7" t="shared"/>
        <v/>
      </c>
      <c s="21" r="C158" t="s"/>
      <c s="21" r="D158" t="s"/>
      <c s="21" r="E158" t="s"/>
    </row>
    <row r="159" spans="1:6">
      <c s="14" r="A159" t="n">
        <v>9</v>
      </c>
      <c s="40" r="B159">
        <f si="7" t="shared"/>
        <v/>
      </c>
      <c s="21" r="C159" t="s"/>
      <c s="21" r="D159" t="s"/>
      <c s="21" r="E159" t="s"/>
    </row>
    <row r="160" spans="1:6">
      <c s="14" r="A160" t="n">
        <v>10</v>
      </c>
      <c s="40" r="B160">
        <f si="7" t="shared"/>
        <v/>
      </c>
      <c s="21" r="C160" t="s"/>
      <c s="21" r="D160" t="s"/>
      <c s="21" r="E160" t="s"/>
    </row>
    <row r="161" spans="1:6">
      <c s="14" r="A161" t="n">
        <v>11</v>
      </c>
      <c s="40" r="B161">
        <f si="7" t="shared"/>
        <v/>
      </c>
      <c s="21" r="C161" t="s"/>
      <c s="21" r="D161" t="s"/>
      <c s="21" r="E161" t="s"/>
    </row>
    <row r="162" spans="1:6">
      <c s="14" r="A162" t="n">
        <v>12</v>
      </c>
      <c s="40" r="B162">
        <f si="7" t="shared"/>
        <v/>
      </c>
      <c s="21" r="C162" t="s"/>
      <c s="21" r="D162" t="s"/>
      <c s="21" r="E162" t="s"/>
    </row>
    <row customHeight="1" r="165" ht="25.0" spans="1:6">
      <c s="17" r="B165" t="s">
        <v>171</v>
      </c>
    </row>
    <row customHeight="1" r="166" ht="25.0" spans="1:6">
      <c s="17" r="B166" t="s"/>
    </row>
    <row customHeight="1" r="167" ht="14.0" spans="1:6">
      <c s="18" r="B167" t="s">
        <v>61</v>
      </c>
    </row>
    <row r="168" spans="1:6">
      <c s="14" r="B168" t="s">
        <v>40</v>
      </c>
      <c s="197" r="C168" t="s"/>
      <c s="19" r="F168" t="s"/>
    </row>
    <row r="169" spans="1:6">
      <c s="14" r="B169" t="s">
        <v>41</v>
      </c>
      <c s="197" r="C169" t="n">
        <v>0.42</v>
      </c>
      <c s="14" r="D169" t="s">
        <v>106</v>
      </c>
      <c s="19" r="F169" t="s"/>
    </row>
    <row customHeight="1" r="171" ht="14.0" spans="1:6">
      <c s="18" r="B171" t="s">
        <v>117</v>
      </c>
      <c s="14" r="C171" t="s">
        <v>273</v>
      </c>
      <c s="34" r="D171" t="s">
        <v>243</v>
      </c>
      <c s="41" r="E171" t="s">
        <v>113</v>
      </c>
      <c s="35" r="F171" t="s">
        <v>114</v>
      </c>
    </row>
    <row r="172" spans="1:6">
      <c s="14" r="B172" t="s">
        <v>23</v>
      </c>
      <c s="104" r="C172" t="s"/>
      <c s="36" r="D172" t="n">
        <v>1.6288</v>
      </c>
      <c s="20" r="E172" t="n">
        <v>2.2459</v>
      </c>
      <c s="37" r="F172" t="n">
        <v>0.777</v>
      </c>
    </row>
    <row r="173" spans="1:6">
      <c s="14" r="B173" t="s">
        <v>194</v>
      </c>
      <c s="20" r="C173">
        <f>(1+C172)^(1/12)-1</f>
        <v/>
      </c>
      <c s="38" r="D173">
        <f>(1+D172)^(1/12)-1</f>
        <v/>
      </c>
      <c s="42" r="E173">
        <f>(1+E172)^(1/12)-1</f>
        <v/>
      </c>
      <c s="39" r="F173">
        <f>(1+F172)^(1/12)-1</f>
        <v/>
      </c>
    </row>
    <row r="175" spans="1:6">
      <c s="14" r="A175" t="s">
        <v>181</v>
      </c>
      <c s="14" r="B175" t="s">
        <v>227</v>
      </c>
    </row>
    <row r="176" spans="1:6">
      <c s="14" r="A176" t="n">
        <v>0</v>
      </c>
      <c s="106" r="B176" t="n">
        <v>4777889.89112854</v>
      </c>
      <c s="21" r="C176" t="s"/>
      <c s="21" r="D176" t="s"/>
      <c s="21" r="E176" t="s"/>
    </row>
    <row r="177" spans="1:6">
      <c s="14" r="A177" t="n">
        <v>1</v>
      </c>
      <c s="40" r="B177">
        <f si="8" ref="B177:B188" t="shared">B176*(1+$C$173)</f>
        <v/>
      </c>
      <c s="21" r="C177" t="s"/>
      <c s="21" r="D177" t="s"/>
      <c s="21" r="E177" t="s"/>
    </row>
    <row r="178" spans="1:6">
      <c s="14" r="A178" t="n">
        <v>2</v>
      </c>
      <c s="40" r="B178">
        <f si="8" t="shared"/>
        <v/>
      </c>
      <c s="21" r="C178" t="s"/>
      <c s="21" r="D178" t="s"/>
      <c s="21" r="E178" t="s"/>
    </row>
    <row r="179" spans="1:6">
      <c s="14" r="A179" t="n">
        <v>3</v>
      </c>
      <c s="40" r="B179">
        <f si="8" t="shared"/>
        <v/>
      </c>
      <c s="21" r="C179" t="s"/>
      <c s="21" r="D179" t="s"/>
      <c s="21" r="E179" t="s"/>
    </row>
    <row r="180" spans="1:6">
      <c s="14" r="A180" t="n">
        <v>4</v>
      </c>
      <c s="40" r="B180">
        <f si="8" t="shared"/>
        <v/>
      </c>
      <c s="21" r="C180" t="s"/>
      <c s="21" r="D180" t="s"/>
      <c s="21" r="E180" t="s"/>
    </row>
    <row r="181" spans="1:6">
      <c s="14" r="A181" t="n">
        <v>5</v>
      </c>
      <c s="40" r="B181">
        <f si="8" t="shared"/>
        <v/>
      </c>
      <c s="21" r="C181" t="s"/>
      <c s="21" r="D181" t="s"/>
      <c s="21" r="E181" t="s"/>
    </row>
    <row r="182" spans="1:6">
      <c s="14" r="A182" t="n">
        <v>6</v>
      </c>
      <c s="40" r="B182">
        <f si="8" t="shared"/>
        <v/>
      </c>
      <c s="21" r="C182" t="s"/>
      <c s="21" r="D182" t="s"/>
      <c s="21" r="E182" t="s"/>
    </row>
    <row r="183" spans="1:6">
      <c s="14" r="A183" t="n">
        <v>7</v>
      </c>
      <c s="40" r="B183">
        <f si="8" t="shared"/>
        <v/>
      </c>
      <c s="21" r="C183" t="s"/>
      <c s="21" r="D183" t="s"/>
      <c s="21" r="E183" t="s"/>
    </row>
    <row r="184" spans="1:6">
      <c s="14" r="A184" t="n">
        <v>8</v>
      </c>
      <c s="40" r="B184">
        <f si="8" t="shared"/>
        <v/>
      </c>
      <c s="21" r="C184" t="s"/>
      <c s="21" r="D184" t="s"/>
      <c s="21" r="E184" t="s"/>
    </row>
    <row r="185" spans="1:6">
      <c s="14" r="A185" t="n">
        <v>9</v>
      </c>
      <c s="40" r="B185">
        <f si="8" t="shared"/>
        <v/>
      </c>
      <c s="21" r="C185" t="s"/>
      <c s="21" r="D185" t="s"/>
      <c s="21" r="E185" t="s"/>
    </row>
    <row r="186" spans="1:6">
      <c s="14" r="A186" t="n">
        <v>10</v>
      </c>
      <c s="40" r="B186">
        <f si="8" t="shared"/>
        <v/>
      </c>
      <c s="21" r="C186" t="s"/>
      <c s="21" r="D186" t="s"/>
      <c s="21" r="E186" t="s"/>
    </row>
    <row r="187" spans="1:6">
      <c s="14" r="A187" t="n">
        <v>11</v>
      </c>
      <c s="40" r="B187">
        <f si="8" t="shared"/>
        <v/>
      </c>
      <c s="21" r="C187" t="s"/>
      <c s="21" r="D187" t="s"/>
      <c s="21" r="E187" t="s"/>
    </row>
    <row r="188" spans="1:6">
      <c s="14" r="A188" t="n">
        <v>12</v>
      </c>
      <c s="40" r="B188">
        <f si="8" t="shared"/>
        <v/>
      </c>
      <c s="21" r="C188" t="s"/>
      <c s="21" r="D188" t="s"/>
      <c s="21" r="E188" t="s"/>
    </row>
    <row customFormat="1" ht="29.0" customHeight="1" s="146" r="193" spans="1:6">
      <c s="144" r="B193" t="s">
        <v>244</v>
      </c>
    </row>
    <row customHeight="1" r="194" ht="20.0" spans="1:6">
      <c s="16" r="B194" t="s"/>
    </row>
    <row r="196" spans="1:6">
      <c s="14" r="B196" t="s">
        <v>6</v>
      </c>
      <c s="110" r="C196" t="n">
        <v>0.0122</v>
      </c>
      <c s="19" r="D196" t="s"/>
    </row>
    <row r="197" spans="1:6">
      <c s="14" r="B197" t="s">
        <v>5</v>
      </c>
      <c s="110" r="C197" t="n">
        <v>0.9809</v>
      </c>
      <c s="19" r="D197" t="s"/>
    </row>
    <row customHeight="1" r="199" ht="20.0" spans="1:6">
      <c s="16" r="C199" t="s"/>
      <c s="16" r="D199" t="s"/>
    </row>
    <row customHeight="1" r="200" ht="25.0" spans="1:6">
      <c s="17" r="B200" t="s">
        <v>73</v>
      </c>
      <c s="17" r="C200" t="s"/>
    </row>
    <row customHeight="1" r="202" ht="14.0" spans="1:6">
      <c s="18" r="B202" t="s">
        <v>61</v>
      </c>
    </row>
    <row r="203" spans="1:6">
      <c s="14" r="B203" t="s">
        <v>40</v>
      </c>
      <c s="197" r="C203" t="s"/>
    </row>
    <row r="204" spans="1:6">
      <c s="14" r="B204" t="s">
        <v>41</v>
      </c>
      <c s="198" r="C204" t="n">
        <v>0.39</v>
      </c>
      <c s="14" r="D204" t="s">
        <v>106</v>
      </c>
    </row>
    <row customHeight="1" r="206" ht="14.0" spans="1:6">
      <c s="18" r="B206" t="s">
        <v>117</v>
      </c>
      <c s="14" r="C206" t="s">
        <v>273</v>
      </c>
      <c s="34" r="D206" t="s">
        <v>242</v>
      </c>
      <c s="35" r="E206" t="s">
        <v>114</v>
      </c>
    </row>
    <row r="207" spans="1:6">
      <c s="14" r="B207" t="s">
        <v>23</v>
      </c>
      <c s="104" r="C207" t="s"/>
      <c s="36" r="D207" t="n">
        <v>0.1119</v>
      </c>
      <c s="37" r="E207" t="n">
        <v>0.1758</v>
      </c>
    </row>
    <row r="208" spans="1:6">
      <c s="14" r="B208" t="s">
        <v>194</v>
      </c>
      <c s="20" r="C208">
        <f>(1+C207)^(1/12)-1</f>
        <v/>
      </c>
      <c s="38" r="D208">
        <f si="9" ref="D208:E208" t="shared">(1+D207)^(1/12)-1</f>
        <v/>
      </c>
      <c s="39" r="E208">
        <f si="9" t="shared"/>
        <v/>
      </c>
    </row>
    <row r="211" spans="1:6">
      <c s="14" r="A211" t="s">
        <v>181</v>
      </c>
      <c s="14" r="B211" t="s">
        <v>227</v>
      </c>
    </row>
    <row r="212" spans="1:6">
      <c s="14" r="A212" t="n">
        <v>0</v>
      </c>
      <c s="105" r="B212" t="n">
        <v>5100379.9468278885</v>
      </c>
      <c s="21" r="C212" t="s"/>
      <c s="21" r="D212" t="s"/>
      <c s="21" r="E212" t="s"/>
    </row>
    <row r="213" spans="1:6">
      <c s="14" r="A213" t="n">
        <v>1</v>
      </c>
      <c s="40" r="B213">
        <f>B212*(1+$C$208)</f>
        <v/>
      </c>
      <c s="21" r="C213" t="s"/>
      <c s="21" r="D213" t="s"/>
      <c s="21" r="E213" t="s"/>
    </row>
    <row r="214" spans="1:6">
      <c s="14" r="A214" t="n">
        <v>2</v>
      </c>
      <c s="40" r="B214">
        <f si="10" ref="B214:B224" t="shared">B213*(1+$C$208)</f>
        <v/>
      </c>
      <c s="21" r="C214" t="s"/>
      <c s="21" r="D214" t="s"/>
      <c s="21" r="E214" t="s"/>
    </row>
    <row r="215" spans="1:6">
      <c s="14" r="A215" t="n">
        <v>3</v>
      </c>
      <c s="40" r="B215">
        <f si="10" t="shared"/>
        <v/>
      </c>
      <c s="21" r="C215" t="s"/>
      <c s="21" r="D215" t="s"/>
      <c s="21" r="E215" t="s"/>
    </row>
    <row r="216" spans="1:6">
      <c s="14" r="A216" t="n">
        <v>4</v>
      </c>
      <c s="40" r="B216">
        <f si="10" t="shared"/>
        <v/>
      </c>
      <c s="21" r="C216" t="s"/>
      <c s="21" r="D216" t="s"/>
      <c s="21" r="E216" t="s"/>
    </row>
    <row r="217" spans="1:6">
      <c s="14" r="A217" t="n">
        <v>5</v>
      </c>
      <c s="40" r="B217">
        <f si="10" t="shared"/>
        <v/>
      </c>
      <c s="21" r="C217" t="s"/>
      <c s="21" r="D217" t="s"/>
      <c s="21" r="E217" t="s"/>
    </row>
    <row r="218" spans="1:6">
      <c s="14" r="A218" t="n">
        <v>6</v>
      </c>
      <c s="40" r="B218">
        <f si="10" t="shared"/>
        <v/>
      </c>
      <c s="21" r="C218" t="s"/>
      <c s="21" r="D218" t="s"/>
      <c s="21" r="E218" t="s"/>
    </row>
    <row r="219" spans="1:6">
      <c s="14" r="A219" t="n">
        <v>7</v>
      </c>
      <c s="40" r="B219">
        <f si="10" t="shared"/>
        <v/>
      </c>
      <c s="21" r="C219" t="s"/>
      <c s="21" r="D219" t="s"/>
      <c s="21" r="E219" t="s"/>
    </row>
    <row r="220" spans="1:6">
      <c s="14" r="A220" t="n">
        <v>8</v>
      </c>
      <c s="40" r="B220">
        <f si="10" t="shared"/>
        <v/>
      </c>
      <c s="21" r="C220" t="s"/>
      <c s="21" r="D220" t="s"/>
      <c s="21" r="E220" t="s"/>
    </row>
    <row r="221" spans="1:6">
      <c s="14" r="A221" t="n">
        <v>9</v>
      </c>
      <c s="40" r="B221">
        <f si="10" t="shared"/>
        <v/>
      </c>
      <c s="21" r="C221" t="s"/>
      <c s="21" r="D221" t="s"/>
      <c s="21" r="E221" t="s"/>
    </row>
    <row r="222" spans="1:6">
      <c s="14" r="A222" t="n">
        <v>10</v>
      </c>
      <c s="40" r="B222">
        <f si="10" t="shared"/>
        <v/>
      </c>
      <c s="21" r="C222" t="s"/>
      <c s="21" r="D222" t="s"/>
      <c s="21" r="E222" t="s"/>
    </row>
    <row r="223" spans="1:6">
      <c s="14" r="A223" t="n">
        <v>11</v>
      </c>
      <c s="40" r="B223">
        <f si="10" t="shared"/>
        <v/>
      </c>
      <c s="21" r="C223" t="s"/>
      <c s="21" r="D223" t="s"/>
      <c s="21" r="E223" t="s"/>
    </row>
    <row r="224" spans="1:6">
      <c s="14" r="A224" t="n">
        <v>12</v>
      </c>
      <c s="40" r="B224">
        <f si="10" t="shared"/>
        <v/>
      </c>
      <c s="21" r="C224" t="s"/>
      <c s="21" r="D224" t="s"/>
      <c s="21" r="E224" t="s"/>
    </row>
    <row customHeight="1" r="227" ht="25.0" spans="1:6">
      <c s="17" r="B227" t="s">
        <v>171</v>
      </c>
    </row>
    <row customHeight="1" r="228" ht="25.0" spans="1:6">
      <c s="17" r="B228" t="s"/>
    </row>
    <row customHeight="1" r="229" ht="14.0" spans="1:6">
      <c s="18" r="B229" t="s">
        <v>61</v>
      </c>
    </row>
    <row r="230" spans="1:6">
      <c s="14" r="B230" t="s">
        <v>40</v>
      </c>
      <c s="197" r="C230" t="s"/>
      <c s="19" r="F230" t="s"/>
    </row>
    <row r="231" spans="1:6">
      <c s="14" r="B231" t="s">
        <v>41</v>
      </c>
      <c s="197" r="C231" t="n">
        <v>0.39</v>
      </c>
      <c s="14" r="D231" t="s">
        <v>106</v>
      </c>
      <c s="19" r="F231" t="s"/>
    </row>
    <row customHeight="1" r="233" ht="14.0" spans="1:6">
      <c s="18" r="B233" t="s">
        <v>117</v>
      </c>
      <c s="14" r="C233" t="s">
        <v>273</v>
      </c>
      <c s="34" r="D233" t="s">
        <v>243</v>
      </c>
      <c s="41" r="E233" t="s">
        <v>113</v>
      </c>
      <c s="35" r="F233" t="s">
        <v>114</v>
      </c>
    </row>
    <row r="234" spans="1:6">
      <c s="14" r="B234" t="s">
        <v>23</v>
      </c>
      <c s="104" r="C234" t="s"/>
      <c s="36" r="D234" t="n">
        <v>1.631</v>
      </c>
      <c s="20" r="E234" t="n">
        <v>3.3778</v>
      </c>
      <c s="37" r="F234" t="n">
        <v>1.6143</v>
      </c>
    </row>
    <row r="235" spans="1:6">
      <c s="14" r="B235" t="s">
        <v>194</v>
      </c>
      <c s="20" r="C235">
        <f>(1+C234)^(1/12)-1</f>
        <v/>
      </c>
      <c s="38" r="D235">
        <f>(1+D234)^(1/12)-1</f>
        <v/>
      </c>
      <c s="42" r="E235">
        <f>(1+E234)^(1/12)-1</f>
        <v/>
      </c>
      <c s="39" r="F235">
        <f>(1+F234)^(1/12)-1</f>
        <v/>
      </c>
    </row>
    <row r="237" spans="1:6">
      <c s="14" r="A237" t="s">
        <v>181</v>
      </c>
      <c s="14" r="B237" t="s">
        <v>227</v>
      </c>
    </row>
    <row r="238" spans="1:6">
      <c s="14" r="A238" t="n">
        <v>0</v>
      </c>
      <c s="106" r="B238" t="n">
        <v>877790.0060963631</v>
      </c>
      <c s="21" r="C238" t="s"/>
      <c s="21" r="D238" t="s"/>
      <c s="21" r="E238" t="s"/>
    </row>
    <row r="239" spans="1:6">
      <c s="14" r="A239" t="n">
        <v>1</v>
      </c>
      <c s="40" r="B239">
        <f>B238*(1+$C$235)</f>
        <v/>
      </c>
      <c s="21" r="C239" t="s"/>
      <c s="21" r="D239" t="s"/>
      <c s="21" r="E239" t="s"/>
    </row>
    <row r="240" spans="1:6">
      <c s="14" r="A240" t="n">
        <v>2</v>
      </c>
      <c s="40" r="B240">
        <f si="11" ref="B240:B250" t="shared">B239*(1+$C$235)</f>
        <v/>
      </c>
      <c s="21" r="C240" t="s"/>
      <c s="21" r="D240" t="s"/>
      <c s="21" r="E240" t="s"/>
    </row>
    <row r="241" spans="1:6">
      <c s="14" r="A241" t="n">
        <v>3</v>
      </c>
      <c s="40" r="B241">
        <f si="11" t="shared"/>
        <v/>
      </c>
      <c s="21" r="C241" t="s"/>
      <c s="21" r="D241" t="s"/>
      <c s="21" r="E241" t="s"/>
    </row>
    <row r="242" spans="1:6">
      <c s="14" r="A242" t="n">
        <v>4</v>
      </c>
      <c s="40" r="B242">
        <f si="11" t="shared"/>
        <v/>
      </c>
      <c s="21" r="C242" t="s"/>
      <c s="21" r="D242" t="s"/>
      <c s="21" r="E242" t="s"/>
    </row>
    <row r="243" spans="1:6">
      <c s="14" r="A243" t="n">
        <v>5</v>
      </c>
      <c s="40" r="B243">
        <f si="11" t="shared"/>
        <v/>
      </c>
      <c s="21" r="C243" t="s"/>
      <c s="21" r="D243" t="s"/>
      <c s="21" r="E243" t="s"/>
    </row>
    <row r="244" spans="1:6">
      <c s="14" r="A244" t="n">
        <v>6</v>
      </c>
      <c s="40" r="B244">
        <f si="11" t="shared"/>
        <v/>
      </c>
      <c s="21" r="C244" t="s"/>
      <c s="21" r="D244" t="s"/>
      <c s="21" r="E244" t="s"/>
    </row>
    <row r="245" spans="1:6">
      <c s="14" r="A245" t="n">
        <v>7</v>
      </c>
      <c s="40" r="B245">
        <f si="11" t="shared"/>
        <v/>
      </c>
      <c s="21" r="C245" t="s"/>
      <c s="21" r="D245" t="s"/>
      <c s="21" r="E245" t="s"/>
    </row>
    <row r="246" spans="1:6">
      <c s="14" r="A246" t="n">
        <v>8</v>
      </c>
      <c s="40" r="B246">
        <f si="11" t="shared"/>
        <v/>
      </c>
      <c s="21" r="C246" t="s"/>
      <c s="21" r="D246" t="s"/>
      <c s="21" r="E246" t="s"/>
    </row>
    <row r="247" spans="1:6">
      <c s="14" r="A247" t="n">
        <v>9</v>
      </c>
      <c s="40" r="B247">
        <f si="11" t="shared"/>
        <v/>
      </c>
      <c s="21" r="C247" t="s"/>
      <c s="21" r="D247" t="s"/>
      <c s="21" r="E247" t="s"/>
    </row>
    <row r="248" spans="1:6">
      <c s="14" r="A248" t="n">
        <v>10</v>
      </c>
      <c s="40" r="B248">
        <f si="11" t="shared"/>
        <v/>
      </c>
      <c s="21" r="C248" t="s"/>
      <c s="21" r="D248" t="s"/>
      <c s="21" r="E248" t="s"/>
    </row>
    <row r="249" spans="1:6">
      <c s="14" r="A249" t="n">
        <v>11</v>
      </c>
      <c s="40" r="B249">
        <f si="11" t="shared"/>
        <v/>
      </c>
      <c s="21" r="C249" t="s"/>
      <c s="21" r="D249" t="s"/>
      <c s="21" r="E249" t="s"/>
    </row>
    <row r="250" spans="1:6">
      <c s="14" r="A250" t="n">
        <v>12</v>
      </c>
      <c s="40" r="B250">
        <f si="11" t="shared"/>
        <v/>
      </c>
      <c s="21" r="C250" t="s"/>
      <c s="21" r="D250" t="s"/>
      <c s="21" r="E250" t="s"/>
    </row>
    <row customFormat="1" ht="29.0" customHeight="1" s="146" r="256" spans="1:6">
      <c s="144" r="B256" t="s">
        <v>303</v>
      </c>
    </row>
    <row customHeight="1" r="257" ht="20.0" spans="1:6">
      <c s="16" r="B257" t="s"/>
    </row>
    <row r="259" spans="1:6">
      <c s="14" r="B259" t="s">
        <v>6</v>
      </c>
      <c s="110" r="C259" t="n">
        <v>0.8052</v>
      </c>
      <c s="19" r="D259" t="s">
        <v>203</v>
      </c>
    </row>
    <row r="260" spans="1:6">
      <c s="14" r="B260" t="s">
        <v>5</v>
      </c>
      <c s="110" r="C260" t="n">
        <v>0.1889</v>
      </c>
      <c s="19" r="D260" t="s"/>
    </row>
    <row customHeight="1" r="262" ht="20.0" spans="1:6">
      <c s="16" r="C262" t="s"/>
      <c s="16" r="D262" t="s"/>
    </row>
    <row customHeight="1" r="263" ht="25.0" spans="1:6">
      <c s="17" r="B263" t="s">
        <v>73</v>
      </c>
      <c s="17" r="C263" t="s"/>
    </row>
    <row customHeight="1" r="265" ht="14.0" spans="1:6">
      <c s="18" r="B265" t="s">
        <v>61</v>
      </c>
    </row>
    <row r="266" spans="1:6">
      <c s="14" r="B266" t="s">
        <v>40</v>
      </c>
      <c s="197" r="C266" t="s"/>
    </row>
    <row r="267" spans="1:6">
      <c s="14" r="B267" t="s">
        <v>41</v>
      </c>
      <c s="198" r="C267" t="n">
        <v>0.42</v>
      </c>
      <c s="14" r="D267" t="s">
        <v>106</v>
      </c>
    </row>
    <row customHeight="1" r="269" ht="14.0" spans="1:6">
      <c s="18" r="B269" t="s">
        <v>117</v>
      </c>
      <c s="14" r="C269" t="s">
        <v>273</v>
      </c>
      <c s="34" r="D269" t="s">
        <v>242</v>
      </c>
      <c s="35" r="E269" t="s">
        <v>114</v>
      </c>
    </row>
    <row r="270" spans="1:6">
      <c s="14" r="B270" t="s">
        <v>23</v>
      </c>
      <c s="104" r="C270" t="s"/>
      <c s="36" r="D270" t="n">
        <v>0.6199</v>
      </c>
      <c s="37" r="E270" t="n">
        <v>0.3553</v>
      </c>
    </row>
    <row r="271" spans="1:6">
      <c s="14" r="B271" t="s">
        <v>194</v>
      </c>
      <c s="20" r="C271">
        <f>(1+C270)^(1/12)-1</f>
        <v/>
      </c>
      <c s="38" r="D271">
        <f si="12" ref="D271:E271" t="shared">(1+D270)^(1/12)-1</f>
        <v/>
      </c>
      <c s="39" r="E271">
        <f si="12" t="shared"/>
        <v/>
      </c>
    </row>
    <row r="274" spans="1:6">
      <c s="14" r="A274" t="s">
        <v>181</v>
      </c>
      <c s="14" r="B274" t="s">
        <v>227</v>
      </c>
    </row>
    <row r="275" spans="1:6">
      <c s="14" r="A275" t="n">
        <v>0</v>
      </c>
      <c s="105" r="B275" t="n">
        <v>10101489.996099472</v>
      </c>
      <c s="21" r="C275" t="s"/>
      <c s="21" r="D275" t="s"/>
      <c s="21" r="E275" t="s"/>
    </row>
    <row r="276" spans="1:6">
      <c s="14" r="A276" t="n">
        <v>1</v>
      </c>
      <c s="40" r="B276">
        <f>B275*(1+$C$271)</f>
        <v/>
      </c>
      <c s="21" r="C276" t="s"/>
      <c s="21" r="D276" t="s"/>
      <c s="21" r="E276" t="s"/>
    </row>
    <row r="277" spans="1:6">
      <c s="14" r="A277" t="n">
        <v>2</v>
      </c>
      <c s="40" r="B277">
        <f si="13" ref="B277:B287" t="shared">B276*(1+$C$271)</f>
        <v/>
      </c>
      <c s="21" r="C277" t="s"/>
      <c s="21" r="D277" t="s"/>
      <c s="21" r="E277" t="s"/>
    </row>
    <row r="278" spans="1:6">
      <c s="14" r="A278" t="n">
        <v>3</v>
      </c>
      <c s="40" r="B278">
        <f si="13" t="shared"/>
        <v/>
      </c>
      <c s="21" r="C278" t="s"/>
      <c s="21" r="D278" t="s"/>
      <c s="21" r="E278" t="s"/>
    </row>
    <row r="279" spans="1:6">
      <c s="14" r="A279" t="n">
        <v>4</v>
      </c>
      <c s="40" r="B279">
        <f si="13" t="shared"/>
        <v/>
      </c>
      <c s="21" r="C279" t="s"/>
      <c s="21" r="D279" t="s"/>
      <c s="21" r="E279" t="s"/>
    </row>
    <row r="280" spans="1:6">
      <c s="14" r="A280" t="n">
        <v>5</v>
      </c>
      <c s="40" r="B280">
        <f si="13" t="shared"/>
        <v/>
      </c>
      <c s="21" r="C280" t="s"/>
      <c s="21" r="D280" t="s"/>
      <c s="21" r="E280" t="s"/>
    </row>
    <row r="281" spans="1:6">
      <c s="14" r="A281" t="n">
        <v>6</v>
      </c>
      <c s="40" r="B281">
        <f si="13" t="shared"/>
        <v/>
      </c>
      <c s="21" r="C281" t="s"/>
      <c s="21" r="D281" t="s"/>
      <c s="21" r="E281" t="s"/>
    </row>
    <row r="282" spans="1:6">
      <c s="14" r="A282" t="n">
        <v>7</v>
      </c>
      <c s="40" r="B282">
        <f si="13" t="shared"/>
        <v/>
      </c>
      <c s="21" r="C282" t="s"/>
      <c s="21" r="D282" t="s"/>
      <c s="21" r="E282" t="s"/>
    </row>
    <row r="283" spans="1:6">
      <c s="14" r="A283" t="n">
        <v>8</v>
      </c>
      <c s="40" r="B283">
        <f si="13" t="shared"/>
        <v/>
      </c>
      <c s="21" r="C283" t="s"/>
      <c s="21" r="D283" t="s"/>
      <c s="21" r="E283" t="s"/>
    </row>
    <row r="284" spans="1:6">
      <c s="14" r="A284" t="n">
        <v>9</v>
      </c>
      <c s="40" r="B284">
        <f si="13" t="shared"/>
        <v/>
      </c>
      <c s="21" r="C284" t="s"/>
      <c s="21" r="D284" t="s"/>
      <c s="21" r="E284" t="s"/>
    </row>
    <row r="285" spans="1:6">
      <c s="14" r="A285" t="n">
        <v>10</v>
      </c>
      <c s="40" r="B285">
        <f si="13" t="shared"/>
        <v/>
      </c>
      <c s="21" r="C285" t="s"/>
      <c s="21" r="D285" t="s"/>
      <c s="21" r="E285" t="s"/>
    </row>
    <row r="286" spans="1:6">
      <c s="14" r="A286" t="n">
        <v>11</v>
      </c>
      <c s="40" r="B286">
        <f si="13" t="shared"/>
        <v/>
      </c>
      <c s="21" r="C286" t="s"/>
      <c s="21" r="D286" t="s"/>
      <c s="21" r="E286" t="s"/>
    </row>
    <row r="287" spans="1:6">
      <c s="14" r="A287" t="n">
        <v>12</v>
      </c>
      <c s="40" r="B287">
        <f si="13" t="shared"/>
        <v/>
      </c>
      <c s="21" r="C287" t="s"/>
      <c s="21" r="D287" t="s"/>
      <c s="21" r="E287" t="s"/>
    </row>
    <row customHeight="1" r="290" ht="25.0" spans="1:6">
      <c s="17" r="B290" t="s">
        <v>171</v>
      </c>
    </row>
    <row customHeight="1" r="291" ht="25.0" spans="1:6">
      <c s="17" r="B291" t="s"/>
    </row>
    <row customHeight="1" r="292" ht="14.0" spans="1:6">
      <c s="18" r="B292" t="s">
        <v>61</v>
      </c>
    </row>
    <row r="293" spans="1:6">
      <c s="14" r="B293" t="s">
        <v>40</v>
      </c>
      <c s="197" r="C293" t="s"/>
      <c s="19" r="F293" t="s"/>
    </row>
    <row r="294" spans="1:6">
      <c s="14" r="B294" t="s">
        <v>41</v>
      </c>
      <c s="197" r="C294" t="n">
        <v>0.42</v>
      </c>
      <c s="14" r="D294" t="s">
        <v>106</v>
      </c>
      <c s="19" r="F294" t="s"/>
    </row>
    <row customHeight="1" r="296" ht="14.0" spans="1:6">
      <c s="18" r="B296" t="s">
        <v>117</v>
      </c>
      <c s="14" r="C296" t="s">
        <v>273</v>
      </c>
      <c s="34" r="D296" t="s">
        <v>243</v>
      </c>
      <c s="41" r="E296" t="s">
        <v>113</v>
      </c>
      <c s="35" r="F296" t="s">
        <v>114</v>
      </c>
    </row>
    <row r="297" spans="1:6">
      <c s="14" r="B297" t="s">
        <v>23</v>
      </c>
      <c s="104" r="C297" t="s"/>
      <c s="36" r="D297" t="n">
        <v>3.5066</v>
      </c>
      <c s="20" r="E297" t="n">
        <v>3.4779</v>
      </c>
      <c s="37" r="F297" t="n">
        <v>0.703</v>
      </c>
    </row>
    <row r="298" spans="1:6">
      <c s="14" r="B298" t="s">
        <v>194</v>
      </c>
      <c s="20" r="C298">
        <f>(1+C297)^(1/12)-1</f>
        <v/>
      </c>
      <c s="38" r="D298">
        <f>(1+D297)^(1/12)-1</f>
        <v/>
      </c>
      <c s="42" r="E298">
        <f>(1+E297)^(1/12)-1</f>
        <v/>
      </c>
      <c s="39" r="F298">
        <f>(1+F297)^(1/12)-1</f>
        <v/>
      </c>
    </row>
    <row r="300" spans="1:6">
      <c s="14" r="A300" t="s">
        <v>181</v>
      </c>
      <c s="14" r="B300" t="s">
        <v>227</v>
      </c>
    </row>
    <row r="301" spans="1:6">
      <c s="14" r="A301" t="n">
        <v>0</v>
      </c>
      <c s="106" r="B301" t="n">
        <v>1687360.0471782684</v>
      </c>
      <c s="21" r="C301" t="s"/>
      <c s="21" r="D301" t="s"/>
      <c s="21" r="E301" t="s"/>
    </row>
    <row r="302" spans="1:6">
      <c s="14" r="A302" t="n">
        <v>1</v>
      </c>
      <c s="40" r="B302">
        <f>B301*(1+$C$298)</f>
        <v/>
      </c>
      <c s="21" r="C302" t="s"/>
      <c s="21" r="D302" t="s"/>
      <c s="21" r="E302" t="s"/>
    </row>
    <row r="303" spans="1:6">
      <c s="14" r="A303" t="n">
        <v>2</v>
      </c>
      <c s="40" r="B303">
        <f si="14" ref="B303:B313" t="shared">B302*(1+$C$298)</f>
        <v/>
      </c>
      <c s="21" r="C303" t="s"/>
      <c s="21" r="D303" t="s"/>
      <c s="21" r="E303" t="s"/>
    </row>
    <row r="304" spans="1:6">
      <c s="14" r="A304" t="n">
        <v>3</v>
      </c>
      <c s="40" r="B304">
        <f si="14" t="shared"/>
        <v/>
      </c>
      <c s="21" r="C304" t="s"/>
      <c s="21" r="D304" t="s"/>
      <c s="21" r="E304" t="s"/>
    </row>
    <row r="305" spans="1:6">
      <c s="14" r="A305" t="n">
        <v>4</v>
      </c>
      <c s="40" r="B305">
        <f si="14" t="shared"/>
        <v/>
      </c>
      <c s="21" r="C305" t="s"/>
      <c s="21" r="D305" t="s"/>
      <c s="21" r="E305" t="s"/>
    </row>
    <row r="306" spans="1:6">
      <c s="14" r="A306" t="n">
        <v>5</v>
      </c>
      <c s="40" r="B306">
        <f si="14" t="shared"/>
        <v/>
      </c>
      <c s="21" r="C306" t="s"/>
      <c s="21" r="D306" t="s"/>
      <c s="21" r="E306" t="s"/>
    </row>
    <row r="307" spans="1:6">
      <c s="14" r="A307" t="n">
        <v>6</v>
      </c>
      <c s="40" r="B307">
        <f si="14" t="shared"/>
        <v/>
      </c>
      <c s="21" r="C307" t="s"/>
      <c s="21" r="D307" t="s"/>
      <c s="21" r="E307" t="s"/>
    </row>
    <row r="308" spans="1:6">
      <c s="14" r="A308" t="n">
        <v>7</v>
      </c>
      <c s="40" r="B308">
        <f si="14" t="shared"/>
        <v/>
      </c>
      <c s="21" r="C308" t="s"/>
      <c s="21" r="D308" t="s"/>
      <c s="21" r="E308" t="s"/>
    </row>
    <row r="309" spans="1:6">
      <c s="14" r="A309" t="n">
        <v>8</v>
      </c>
      <c s="40" r="B309">
        <f si="14" t="shared"/>
        <v/>
      </c>
      <c s="21" r="C309" t="s"/>
      <c s="21" r="D309" t="s"/>
      <c s="21" r="E309" t="s"/>
    </row>
    <row r="310" spans="1:6">
      <c s="14" r="A310" t="n">
        <v>9</v>
      </c>
      <c s="40" r="B310">
        <f si="14" t="shared"/>
        <v/>
      </c>
      <c s="21" r="C310" t="s"/>
      <c s="21" r="D310" t="s"/>
      <c s="21" r="E310" t="s"/>
    </row>
    <row r="311" spans="1:6">
      <c s="14" r="A311" t="n">
        <v>10</v>
      </c>
      <c s="40" r="B311">
        <f si="14" t="shared"/>
        <v/>
      </c>
      <c s="21" r="C311" t="s"/>
      <c s="21" r="D311" t="s"/>
      <c s="21" r="E311" t="s"/>
    </row>
    <row r="312" spans="1:6">
      <c s="14" r="A312" t="n">
        <v>11</v>
      </c>
      <c s="40" r="B312">
        <f si="14" t="shared"/>
        <v/>
      </c>
      <c s="21" r="C312" t="s"/>
      <c s="21" r="D312" t="s"/>
      <c s="21" r="E312" t="s"/>
    </row>
    <row r="313" spans="1:6">
      <c s="14" r="A313" t="n">
        <v>12</v>
      </c>
      <c s="40" r="B313">
        <f si="14" t="shared"/>
        <v/>
      </c>
      <c s="21" r="C313" t="s"/>
      <c s="21" r="D313" t="s"/>
      <c s="21" r="E313" t="s"/>
    </row>
  </sheetData>
  <pageMargins right="0.75" footer="0.5" top="1" bottom="1" header="0.5" left="0.75"/>
  <pageSetup orientation="portrait"/>
</worksheet>
</file>

<file path=xl/worksheets/sheet9.xml><?xml version="1.0" encoding="utf-8"?>
<worksheet xmlns="http://schemas.openxmlformats.org/spreadsheetml/2006/main" xmlns:r="http://schemas.openxmlformats.org/officeDocument/2006/relationships">
  <sheetPr>
    <outlinePr summaryRight="1" summaryBelow="1"/>
  </sheetPr>
  <dimension ref="A1:F62"/>
  <sheetViews>
    <sheetView workbookViewId="0">
      <selection sqref="A1" activeCell="A1"/>
    </sheetView>
  </sheetViews>
  <sheetFormatPr defaultRowHeight="15" baseColWidth="10"/>
  <cols>
    <col width="10.83203125" style="14" min="1" customWidth="1" max="1"/>
    <col bestFit="1" width="29.1640625" style="14" customWidth="1" min="2" max="2"/>
    <col bestFit="1" width="20" style="14" customWidth="1" min="3" max="3"/>
    <col bestFit="1" width="30" style="14" customWidth="1" min="4" max="4"/>
    <col bestFit="1" width="35.1640625" style="14" customWidth="1" min="5" max="5"/>
    <col bestFit="1" width="35.1640625" style="14" customWidth="1" min="6" max="6"/>
  </cols>
  <sheetData>
    <row customFormat="1" ht="29.0" customHeight="1" s="146" r="5" spans="1:6">
      <c s="144" r="B5" t="s">
        <v>125</v>
      </c>
    </row>
    <row customHeight="1" r="6" ht="20.0" spans="1:6">
      <c s="19" r="A6" t="s"/>
      <c s="23" r="B6" t="s"/>
      <c s="19" r="C6" t="s"/>
      <c s="19" r="D6" t="s"/>
      <c s="19" r="E6" t="s"/>
      <c s="19" r="F6" t="s"/>
    </row>
    <row r="7" spans="1:6">
      <c s="19" r="A7" t="s"/>
      <c s="19" r="B7" t="s"/>
      <c s="19" r="C7" t="s"/>
      <c s="19" r="D7" t="s"/>
      <c s="19" r="E7" t="s"/>
      <c s="19" r="F7" t="s"/>
    </row>
    <row r="8" spans="1:6">
      <c s="19" r="A8" t="s"/>
      <c s="19" r="B8" t="s">
        <v>6</v>
      </c>
      <c s="264" r="C8" t="s"/>
      <c s="19" r="D8" t="s"/>
      <c s="19" r="E8" t="s"/>
      <c s="19" r="F8" t="s"/>
    </row>
    <row r="9" spans="1:6">
      <c s="19" r="A9" t="s"/>
      <c s="19" r="B9" t="s">
        <v>5</v>
      </c>
      <c s="264" r="C9" t="n">
        <v>0.8795</v>
      </c>
      <c s="19" r="D9" t="s"/>
      <c s="19" r="E9" t="s"/>
      <c s="19" r="F9" t="s"/>
    </row>
    <row r="10" spans="1:6">
      <c s="19" r="A10" t="s"/>
      <c s="19" r="B10" t="s"/>
      <c s="19" r="C10" t="s"/>
      <c s="19" r="D10" t="s"/>
      <c s="19" r="E10" t="s"/>
      <c s="19" r="F10" t="s"/>
    </row>
    <row customHeight="1" r="11" ht="20.0" spans="1:6">
      <c s="19" r="A11" t="s"/>
      <c s="19" r="B11" t="s"/>
      <c s="23" r="C11" t="s"/>
      <c s="23" r="D11" t="s"/>
      <c s="19" r="E11" t="s"/>
      <c s="19" r="F11" t="s"/>
    </row>
    <row customHeight="1" r="12" ht="25.0" spans="1:6">
      <c s="19" r="A12" t="s"/>
      <c s="24" r="B12" t="s">
        <v>73</v>
      </c>
      <c s="24" r="C12" t="s"/>
      <c s="19" r="D12" t="s"/>
      <c s="19" r="E12" t="s"/>
      <c s="19" r="F12" t="s"/>
    </row>
    <row r="13" spans="1:6">
      <c s="19" r="A13" t="s"/>
      <c s="19" r="B13" t="s"/>
      <c s="19" r="C13" t="s"/>
      <c s="19" r="D13" t="s"/>
      <c s="19" r="E13" t="s"/>
      <c s="19" r="F13" t="s"/>
    </row>
    <row customHeight="1" r="14" ht="14.0" spans="1:6">
      <c s="19" r="A14" t="s"/>
      <c s="25" r="B14" t="s">
        <v>61</v>
      </c>
      <c s="19" r="C14" t="s"/>
      <c s="19" r="D14" t="s"/>
      <c s="19" r="E14" t="s"/>
      <c s="19" r="F14" t="s"/>
    </row>
    <row r="15" spans="1:6">
      <c s="19" r="A15" t="s"/>
      <c s="19" r="B15" t="s">
        <v>40</v>
      </c>
      <c s="141" r="C15" t="s"/>
      <c s="19" r="D15" t="s"/>
      <c s="19" r="E15" t="n">
        <v>0.12</v>
      </c>
      <c s="19" r="F15" t="s">
        <v>107</v>
      </c>
    </row>
    <row r="16" spans="1:6">
      <c s="19" r="A16" t="s"/>
      <c s="19" r="B16" t="s">
        <v>41</v>
      </c>
      <c s="141" r="C16" t="n">
        <v>0.44</v>
      </c>
      <c s="19" r="D16" t="s">
        <v>106</v>
      </c>
      <c s="19" r="E16" t="n">
        <v>0.44</v>
      </c>
      <c s="19" r="F16" t="s">
        <v>106</v>
      </c>
    </row>
    <row r="17" spans="1:6">
      <c s="19" r="A17" t="s"/>
      <c s="19" r="B17" t="s"/>
      <c s="19" r="C17" t="s"/>
      <c s="19" r="D17" t="s"/>
      <c s="19" r="E17" t="s"/>
      <c s="19" r="F17" t="s"/>
    </row>
    <row customHeight="1" r="18" ht="14.0" spans="1:6">
      <c s="19" r="A18" t="s"/>
      <c s="25" r="B18" t="s">
        <v>117</v>
      </c>
      <c s="19" r="C18" t="s">
        <v>273</v>
      </c>
      <c s="43" r="D18" t="s">
        <v>242</v>
      </c>
      <c s="44" r="E18" t="s">
        <v>114</v>
      </c>
      <c s="19" r="F18" t="s"/>
    </row>
    <row r="19" spans="1:6">
      <c s="19" r="A19" t="s"/>
      <c s="19" r="B19" t="s">
        <v>23</v>
      </c>
      <c s="107" r="C19" t="s"/>
      <c s="45" r="D19" t="n">
        <v>0.181</v>
      </c>
      <c s="46" r="E19" t="n">
        <v>0.0136</v>
      </c>
      <c s="19" r="F19" t="s"/>
    </row>
    <row r="20" spans="1:6">
      <c s="19" r="A20" t="s"/>
      <c s="19" r="B20" t="s">
        <v>194</v>
      </c>
      <c s="26" r="C20" t="n">
        <v>0</v>
      </c>
      <c s="38" r="D20">
        <f si="0" ref="D20:E20" t="shared">(1+D19)^(1/12)-1</f>
        <v/>
      </c>
      <c s="39" r="E20">
        <f si="0" t="shared"/>
        <v/>
      </c>
      <c s="19" r="F20" t="s"/>
    </row>
    <row r="21" spans="1:6">
      <c s="19" r="A21" t="s"/>
      <c s="19" r="B21" t="s"/>
      <c s="19" r="C21" t="s"/>
      <c s="19" r="D21" t="s"/>
      <c s="19" r="E21" t="s"/>
      <c s="19" r="F21" t="s"/>
    </row>
    <row r="22" spans="1:6">
      <c s="19" r="A22" t="s"/>
      <c s="19" r="B22" t="s"/>
      <c s="19" r="C22" t="s"/>
      <c s="19" r="D22" t="s"/>
      <c s="19" r="E22" t="s"/>
      <c s="19" r="F22" t="s"/>
    </row>
    <row r="23" spans="1:6">
      <c s="19" r="A23" t="s">
        <v>181</v>
      </c>
      <c s="19" r="B23" t="s">
        <v>227</v>
      </c>
      <c s="19" r="C23" t="s"/>
      <c s="19" r="D23" t="s"/>
      <c s="19" r="E23" t="s"/>
      <c s="19" r="F23" t="s"/>
    </row>
    <row r="24" spans="1:6">
      <c s="19" r="A24" t="n">
        <v>0</v>
      </c>
      <c s="108" r="B24" t="n">
        <v>5755100.03288269</v>
      </c>
      <c s="27" r="C24" t="s"/>
      <c s="27" r="D24" t="s"/>
      <c s="27" r="E24" t="s"/>
      <c s="19" r="F24" t="s"/>
    </row>
    <row r="25" spans="1:6">
      <c s="19" r="A25" t="n">
        <v>1</v>
      </c>
      <c s="48" r="B25">
        <f>B24*(1+$C$20)</f>
        <v/>
      </c>
      <c s="27" r="C25" t="s"/>
      <c s="27" r="D25" t="s"/>
      <c s="27" r="E25" t="s"/>
      <c s="19" r="F25" t="s"/>
    </row>
    <row r="26" spans="1:6">
      <c s="19" r="A26" t="n">
        <v>2</v>
      </c>
      <c s="48" r="B26">
        <f si="1" ref="B26:B36" t="shared">B25*(1+$C$20)</f>
        <v/>
      </c>
      <c s="27" r="C26" t="s"/>
      <c s="27" r="D26" t="s"/>
      <c s="27" r="E26" t="s"/>
      <c s="19" r="F26" t="s"/>
    </row>
    <row r="27" spans="1:6">
      <c s="19" r="A27" t="n">
        <v>3</v>
      </c>
      <c s="48" r="B27">
        <f si="1" t="shared"/>
        <v/>
      </c>
      <c s="27" r="C27" t="s"/>
      <c s="27" r="D27" t="s"/>
      <c s="27" r="E27" t="s"/>
      <c s="19" r="F27" t="s"/>
    </row>
    <row r="28" spans="1:6">
      <c s="19" r="A28" t="n">
        <v>4</v>
      </c>
      <c s="48" r="B28">
        <f si="1" t="shared"/>
        <v/>
      </c>
      <c s="27" r="C28" t="s"/>
      <c s="27" r="D28" t="s"/>
      <c s="27" r="E28" t="s"/>
      <c s="19" r="F28" t="s"/>
    </row>
    <row r="29" spans="1:6">
      <c s="19" r="A29" t="n">
        <v>5</v>
      </c>
      <c s="48" r="B29">
        <f si="1" t="shared"/>
        <v/>
      </c>
      <c s="27" r="C29" t="s"/>
      <c s="27" r="D29" t="s"/>
      <c s="27" r="E29" t="s"/>
      <c s="19" r="F29" t="s"/>
    </row>
    <row r="30" spans="1:6">
      <c s="19" r="A30" t="n">
        <v>6</v>
      </c>
      <c s="48" r="B30">
        <f si="1" t="shared"/>
        <v/>
      </c>
      <c s="27" r="C30" t="s"/>
      <c s="27" r="D30" t="s"/>
      <c s="27" r="E30" t="s"/>
      <c s="19" r="F30" t="s"/>
    </row>
    <row r="31" spans="1:6">
      <c s="19" r="A31" t="n">
        <v>7</v>
      </c>
      <c s="48" r="B31">
        <f si="1" t="shared"/>
        <v/>
      </c>
      <c s="27" r="C31" t="s"/>
      <c s="27" r="D31" t="s"/>
      <c s="27" r="E31" t="s"/>
      <c s="19" r="F31" t="s"/>
    </row>
    <row r="32" spans="1:6">
      <c s="19" r="A32" t="n">
        <v>8</v>
      </c>
      <c s="48" r="B32">
        <f si="1" t="shared"/>
        <v/>
      </c>
      <c s="27" r="C32" t="s"/>
      <c s="27" r="D32" t="s"/>
      <c s="27" r="E32" t="s"/>
      <c s="19" r="F32" t="s"/>
    </row>
    <row r="33" spans="1:6">
      <c s="19" r="A33" t="n">
        <v>9</v>
      </c>
      <c s="48" r="B33">
        <f si="1" t="shared"/>
        <v/>
      </c>
      <c s="27" r="C33" t="s"/>
      <c s="27" r="D33" t="s"/>
      <c s="27" r="E33" t="s"/>
      <c s="19" r="F33" t="s"/>
    </row>
    <row r="34" spans="1:6">
      <c s="19" r="A34" t="n">
        <v>10</v>
      </c>
      <c s="48" r="B34">
        <f si="1" t="shared"/>
        <v/>
      </c>
      <c s="27" r="C34" t="s"/>
      <c s="27" r="D34" t="s"/>
      <c s="27" r="E34" t="s"/>
      <c s="19" r="F34" t="s"/>
    </row>
    <row r="35" spans="1:6">
      <c s="19" r="A35" t="n">
        <v>11</v>
      </c>
      <c s="48" r="B35">
        <f si="1" t="shared"/>
        <v/>
      </c>
      <c s="27" r="C35" t="s"/>
      <c s="27" r="D35" t="s"/>
      <c s="27" r="E35" t="s"/>
      <c s="19" r="F35" t="s"/>
    </row>
    <row r="36" spans="1:6">
      <c s="19" r="A36" t="n">
        <v>12</v>
      </c>
      <c s="48" r="B36">
        <f si="1" t="shared"/>
        <v/>
      </c>
      <c s="27" r="C36" t="s"/>
      <c s="27" r="D36" t="s"/>
      <c s="27" r="E36" t="s"/>
      <c s="19" r="F36" t="s"/>
    </row>
    <row r="37" spans="1:6">
      <c s="19" r="A37" t="s"/>
      <c s="19" r="B37" t="s"/>
      <c s="19" r="C37" t="s"/>
      <c s="19" r="D37" t="s"/>
      <c s="19" r="E37" t="s"/>
      <c s="19" r="F37" t="s"/>
    </row>
    <row r="38" spans="1:6">
      <c s="19" r="A38" t="s"/>
      <c s="19" r="B38" t="s"/>
      <c s="19" r="C38" t="s"/>
      <c s="19" r="D38" t="s"/>
      <c s="19" r="E38" t="s"/>
      <c s="19" r="F38" t="s"/>
    </row>
    <row customHeight="1" r="39" ht="25.0" spans="1:6">
      <c s="19" r="A39" t="s"/>
      <c s="24" r="B39" t="s">
        <v>171</v>
      </c>
      <c s="19" r="C39" t="s"/>
      <c s="19" r="D39" t="s"/>
      <c s="19" r="E39" t="s"/>
      <c s="19" r="F39" t="s"/>
    </row>
    <row customHeight="1" r="40" ht="25.0" spans="1:6">
      <c s="19" r="A40" t="s"/>
      <c s="24" r="B40" t="s"/>
      <c s="19" r="C40" t="s"/>
      <c s="19" r="D40" t="s"/>
      <c s="19" r="E40" t="s"/>
      <c s="19" r="F40" t="s"/>
    </row>
    <row r="41" spans="1:6">
      <c s="19" r="A41" t="s"/>
      <c s="19" r="B41" t="s">
        <v>40</v>
      </c>
      <c s="141" r="C41" t="s"/>
      <c s="19" r="D41" t="s"/>
      <c s="19" r="E41" t="n">
        <v>0.12</v>
      </c>
      <c s="19" r="F41" t="s">
        <v>107</v>
      </c>
    </row>
    <row r="42" spans="1:6">
      <c s="19" r="A42" t="s"/>
      <c s="19" r="B42" t="s">
        <v>41</v>
      </c>
      <c s="141" r="C42" t="n">
        <v>0.44</v>
      </c>
      <c s="19" r="D42" t="s">
        <v>106</v>
      </c>
      <c s="19" r="E42" t="n">
        <v>0.44</v>
      </c>
      <c s="19" r="F42" t="s">
        <v>106</v>
      </c>
    </row>
    <row r="43" spans="1:6">
      <c s="19" r="A43" t="s"/>
      <c s="19" r="B43" t="s"/>
      <c s="19" r="C43" t="s"/>
      <c s="19" r="D43" t="s"/>
      <c s="19" r="E43" t="s"/>
      <c s="19" r="F43" t="s"/>
    </row>
    <row r="44" spans="1:6">
      <c s="19" r="A44" t="s"/>
      <c s="19" r="B44" t="s">
        <v>117</v>
      </c>
      <c s="19" r="C44" t="s">
        <v>273</v>
      </c>
      <c s="43" r="D44" t="s">
        <v>243</v>
      </c>
      <c s="47" r="E44" t="s">
        <v>113</v>
      </c>
      <c s="44" r="F44" t="s">
        <v>114</v>
      </c>
    </row>
    <row r="45" spans="1:6">
      <c s="19" r="A45" t="s"/>
      <c s="19" r="B45" t="s">
        <v>23</v>
      </c>
      <c s="107" r="C45" t="s"/>
      <c s="45" r="D45" t="n">
        <v>3.3324</v>
      </c>
      <c s="26" r="E45" t="n">
        <v>4.9998</v>
      </c>
      <c s="46" r="F45" t="n">
        <v>1.7355</v>
      </c>
    </row>
    <row r="46" spans="1:6">
      <c s="19" r="A46" t="s"/>
      <c s="19" r="B46" t="s">
        <v>194</v>
      </c>
      <c s="26" r="C46" t="n">
        <v>0</v>
      </c>
      <c s="38" r="D46">
        <f>(1+D45)^(1/12)-1</f>
        <v/>
      </c>
      <c s="42" r="E46">
        <f>(1+E45)^(1/12)-1</f>
        <v/>
      </c>
      <c s="39" r="F46">
        <f>(1+F45)^(1/12)-1</f>
        <v/>
      </c>
    </row>
    <row r="47" spans="1:6">
      <c s="19" r="A47" t="s"/>
      <c s="19" r="B47" t="s"/>
      <c s="19" r="C47" t="s"/>
      <c s="19" r="D47" t="s"/>
      <c s="19" r="E47" t="s"/>
      <c s="19" r="F47" t="s"/>
    </row>
    <row r="48" spans="1:6">
      <c s="19" r="A48" t="s">
        <v>181</v>
      </c>
      <c s="19" r="B48" t="s">
        <v>227</v>
      </c>
      <c s="19" r="C48" t="s"/>
      <c s="19" r="D48" t="s"/>
      <c s="19" r="E48" t="s"/>
      <c s="19" r="F48" t="s"/>
    </row>
    <row r="49" spans="1:6">
      <c s="19" r="A49" t="n">
        <v>0</v>
      </c>
      <c s="142" r="B49" t="n">
        <v>2821579.889304638</v>
      </c>
      <c s="27" r="C49" t="s"/>
      <c s="27" r="D49" t="s"/>
      <c s="27" r="E49" t="s"/>
      <c s="19" r="F49" t="s"/>
    </row>
    <row r="50" spans="1:6">
      <c s="19" r="A50" t="n">
        <v>1</v>
      </c>
      <c s="48" r="B50">
        <f>B49*(1+$C$46)</f>
        <v/>
      </c>
      <c s="27" r="C50" t="s"/>
      <c s="27" r="D50" t="s"/>
      <c s="27" r="E50" t="s"/>
      <c s="19" r="F50" t="s"/>
    </row>
    <row r="51" spans="1:6">
      <c s="19" r="A51" t="n">
        <v>2</v>
      </c>
      <c s="48" r="B51">
        <f si="2" ref="B51:B61" t="shared">B50*(1+$C$46)</f>
        <v/>
      </c>
      <c s="27" r="C51" t="s"/>
      <c s="27" r="D51" t="s"/>
      <c s="27" r="E51" t="s"/>
      <c s="19" r="F51" t="s"/>
    </row>
    <row r="52" spans="1:6">
      <c s="19" r="A52" t="n">
        <v>3</v>
      </c>
      <c s="48" r="B52">
        <f si="2" t="shared"/>
        <v/>
      </c>
      <c s="27" r="C52" t="s"/>
      <c s="27" r="D52" t="s"/>
      <c s="27" r="E52" t="s"/>
      <c s="19" r="F52" t="s"/>
    </row>
    <row r="53" spans="1:6">
      <c s="19" r="A53" t="n">
        <v>4</v>
      </c>
      <c s="48" r="B53">
        <f si="2" t="shared"/>
        <v/>
      </c>
      <c s="27" r="C53" t="s"/>
      <c s="27" r="D53" t="s"/>
      <c s="27" r="E53" t="s"/>
      <c s="19" r="F53" t="s"/>
    </row>
    <row r="54" spans="1:6">
      <c s="19" r="A54" t="n">
        <v>5</v>
      </c>
      <c s="48" r="B54">
        <f si="2" t="shared"/>
        <v/>
      </c>
      <c s="27" r="C54" t="s"/>
      <c s="27" r="D54" t="s"/>
      <c s="27" r="E54" t="s"/>
      <c s="19" r="F54" t="s"/>
    </row>
    <row r="55" spans="1:6">
      <c s="19" r="A55" t="n">
        <v>6</v>
      </c>
      <c s="48" r="B55">
        <f si="2" t="shared"/>
        <v/>
      </c>
      <c s="27" r="C55" t="s"/>
      <c s="27" r="D55" t="s"/>
      <c s="27" r="E55" t="s"/>
      <c s="19" r="F55" t="s"/>
    </row>
    <row r="56" spans="1:6">
      <c s="19" r="A56" t="n">
        <v>7</v>
      </c>
      <c s="48" r="B56">
        <f si="2" t="shared"/>
        <v/>
      </c>
      <c s="27" r="C56" t="s"/>
      <c s="27" r="D56" t="s"/>
      <c s="27" r="E56" t="s"/>
      <c s="19" r="F56" t="s"/>
    </row>
    <row r="57" spans="1:6">
      <c s="19" r="A57" t="n">
        <v>8</v>
      </c>
      <c s="48" r="B57">
        <f si="2" t="shared"/>
        <v/>
      </c>
      <c s="27" r="C57" t="s"/>
      <c s="27" r="D57" t="s"/>
      <c s="27" r="E57" t="s"/>
      <c s="19" r="F57" t="s"/>
    </row>
    <row r="58" spans="1:6">
      <c s="19" r="A58" t="n">
        <v>9</v>
      </c>
      <c s="48" r="B58">
        <f si="2" t="shared"/>
        <v/>
      </c>
      <c s="27" r="C58" t="s"/>
      <c s="27" r="D58" t="s"/>
      <c s="27" r="E58" t="s"/>
      <c s="19" r="F58" t="s"/>
    </row>
    <row r="59" spans="1:6">
      <c s="19" r="A59" t="n">
        <v>10</v>
      </c>
      <c s="48" r="B59">
        <f si="2" t="shared"/>
        <v/>
      </c>
      <c s="27" r="C59" t="s"/>
      <c s="27" r="D59" t="s"/>
      <c s="27" r="E59" t="s"/>
      <c s="19" r="F59" t="s"/>
    </row>
    <row r="60" spans="1:6">
      <c s="19" r="A60" t="n">
        <v>11</v>
      </c>
      <c s="48" r="B60">
        <f si="2" t="shared"/>
        <v/>
      </c>
      <c s="27" r="C60" t="s"/>
      <c s="27" r="D60" t="s"/>
      <c s="27" r="E60" t="s"/>
      <c s="19" r="F60" t="s"/>
    </row>
    <row r="61" spans="1:6">
      <c s="19" r="A61" t="n">
        <v>12</v>
      </c>
      <c s="48" r="B61">
        <f si="2" t="shared"/>
        <v/>
      </c>
      <c s="27" r="C61" t="s"/>
      <c s="27" r="D61" t="s"/>
      <c s="27" r="E61" t="s"/>
      <c s="19" r="F61" t="s"/>
    </row>
    <row r="62" spans="1:6">
      <c s="19" r="A62" t="s"/>
      <c s="19" r="B62" t="s"/>
      <c s="19" r="C62" t="s"/>
      <c s="19" r="D62" t="s"/>
      <c s="19" r="E62" t="s"/>
      <c s="19" r="F62" t="s"/>
    </row>
  </sheetData>
  <pageMargins right="0.75" footer="0.5" top="1" bottom="1" header="0.5" left="0.75"/>
  <pageSetup orientation="portrait"/>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19</vt:i4>
      </vt:variant>
    </vt:vector>
  </ns0:HeadingPairs>
  <ns0:TitlesOfParts>
    <vt:vector baseType="lpstr" size="19">
      <vt:lpstr>Introduction</vt:lpstr>
      <vt:lpstr>Calculator</vt:lpstr>
      <vt:lpstr>Export sheet</vt:lpstr>
      <vt:lpstr>Australia</vt:lpstr>
      <vt:lpstr>Canada</vt:lpstr>
      <vt:lpstr>Germany</vt:lpstr>
      <vt:lpstr>East Asia - data</vt:lpstr>
      <vt:lpstr>Eastern Europe - data</vt:lpstr>
      <vt:lpstr>India - data</vt:lpstr>
      <vt:lpstr>Latin America - data</vt:lpstr>
      <vt:lpstr>MENA - data</vt:lpstr>
      <vt:lpstr>Nordics - data</vt:lpstr>
      <vt:lpstr>Russia - data</vt:lpstr>
      <vt:lpstr>Southeast Asia - data</vt:lpstr>
      <vt:lpstr>Southern Europe - data</vt:lpstr>
      <vt:lpstr>South Africa - data </vt:lpstr>
      <vt:lpstr>Western Europe - data</vt:lpstr>
      <vt:lpstr>HLOOKUP</vt:lpstr>
      <vt:lpstr>Data validation</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Angela S. Cooper</dc:creator>
  <cp:lastModifiedBy>Isaac Caswell</cp:lastModifiedBy>
  <dcterms:created xsi:type="dcterms:W3CDTF">2010-08-16T16:44:38Z</dcterms:created>
  <dcterms:modified xsi:type="dcterms:W3CDTF">2014-09-02T18:31:24Z</dcterms:modified>
  <dc:title>Untitled</dc:title>
  <dc:description/>
  <dc:subject/>
  <cp:keywords/>
  <cp:category/>
</cp:coreProperties>
</file>