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KiCost!$J$5:$O$29</definedName>
    <definedName name="global_part_data">KiCost!$A$5:$I$29</definedName>
    <definedName name="kitronik_part_data">KiCost!$AB$5:$AG$29</definedName>
    <definedName name="mouser_part_data">KiCost!$P$5:$U$29</definedName>
    <definedName name="newark_part_data">KiCost!$V$5:$AA$29</definedName>
    <definedName name="precisionmicrodrives_part_data">KiCost!$AH$5:$AM$29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<sst xmlns="http://schemas.openxmlformats.org/spreadsheetml/2006/main" count="236" uniqueCount="149">
  <si>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</si>
  <si>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</si>
  <si>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</si>
  <si>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</si>
  <si>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</si>
  <si>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</si>
  <si>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</si>
  <si>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</si>
  <si>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</si>
  <si>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</si>
  <si>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U1</t>
  </si>
  <si>
    <t>MCP73833T-FCI/MF</t>
  </si>
  <si>
    <t>IainPersonalLibrary:MCP73833-XXX_MF</t>
  </si>
  <si>
    <t>MCP73833</t>
  </si>
  <si>
    <t>U3</t>
  </si>
  <si>
    <t>RFD22301</t>
  </si>
  <si>
    <t>IainPersonalLibrary:RFD22301_RFDuino</t>
  </si>
  <si>
    <t>R3</t>
  </si>
  <si>
    <t>RC0805FR-074K99L</t>
  </si>
  <si>
    <t>IainPersonalLibrary:Yageo_resistor_SMD_0805_reflow</t>
  </si>
  <si>
    <t>5k</t>
  </si>
  <si>
    <t>R1,R2,R6,R7</t>
  </si>
  <si>
    <t>RC0805FR-07330RL</t>
  </si>
  <si>
    <t>330</t>
  </si>
  <si>
    <t>C5</t>
  </si>
  <si>
    <t>C1608X7R1E104K080AA</t>
  </si>
  <si>
    <t>Capacitors_SMD:C_0603</t>
  </si>
  <si>
    <t>100n</t>
  </si>
  <si>
    <t>C1,C2</t>
  </si>
  <si>
    <t>GRM21BR71C105KA01L</t>
  </si>
  <si>
    <t>IainPersonalLibrary:Murata_capacitor_SMD_0805_reflow</t>
  </si>
  <si>
    <t>1uF</t>
  </si>
  <si>
    <t>D1,D3</t>
  </si>
  <si>
    <t>SM1204BC-R/G</t>
  </si>
  <si>
    <t>IainPersonalLibrary:Bi_LED_SM1204BC-RG</t>
  </si>
  <si>
    <t>BI_LED_common_anode</t>
  </si>
  <si>
    <t>SW1</t>
  </si>
  <si>
    <t>SSSS810701</t>
  </si>
  <si>
    <t>IainPersonalLibrary:SlideSwitch_SSSS810701</t>
  </si>
  <si>
    <t>SWITCH_INV</t>
  </si>
  <si>
    <t>Q2</t>
  </si>
  <si>
    <t>MCH3479-TL-H</t>
  </si>
  <si>
    <t>IainPersonalLibrary:MCPH3_SOT-323</t>
  </si>
  <si>
    <t>MOSFET_N</t>
  </si>
  <si>
    <t>CON1</t>
  </si>
  <si>
    <t>10118192-0001LF</t>
  </si>
  <si>
    <t>IainPersonalLibrary:Micro_USB_Amphenol_10118192-0001LF</t>
  </si>
  <si>
    <t>USB-MICRO-B</t>
  </si>
  <si>
    <t>C3</t>
  </si>
  <si>
    <t>GRM21BR61C106KE15L</t>
  </si>
  <si>
    <t>10uF</t>
  </si>
  <si>
    <t>P2</t>
  </si>
  <si>
    <t>IainPersonalLibrary:RFDuino_programming_header</t>
  </si>
  <si>
    <t>Programming Header</t>
  </si>
  <si>
    <t>P1</t>
  </si>
  <si>
    <t>IainPersonalLibrary:TestPoint_SMD_1x1</t>
  </si>
  <si>
    <t>CONN_01X01</t>
  </si>
  <si>
    <t>R5,R8</t>
  </si>
  <si>
    <t>RC0805FR-0749K9L</t>
  </si>
  <si>
    <t>50k</t>
  </si>
  <si>
    <t>U2</t>
  </si>
  <si>
    <t>TPS73733DRVR</t>
  </si>
  <si>
    <t>IainPersonalLibrary:TPS73701_DRV_6</t>
  </si>
  <si>
    <t>TPS73701_DRV_6</t>
  </si>
  <si>
    <t>R4</t>
  </si>
  <si>
    <t>RC0805FR-0710KL</t>
  </si>
  <si>
    <t>10k</t>
  </si>
  <si>
    <t>R9</t>
  </si>
  <si>
    <t>CRCW060310M0FKEA</t>
  </si>
  <si>
    <t>Resistors_SMD:R_0603</t>
  </si>
  <si>
    <t>10M</t>
  </si>
  <si>
    <t>C4</t>
  </si>
  <si>
    <t>C0805C101J5GACTU</t>
  </si>
  <si>
    <t>100p</t>
  </si>
  <si>
    <t>BT1</t>
  </si>
  <si>
    <t>IainPersonalLibrary:BatteryCon_WireSolder_0.8mm</t>
  </si>
  <si>
    <t>1S LiPo</t>
  </si>
  <si>
    <t>Q1</t>
  </si>
  <si>
    <t>SI2367DS-T1-GE3</t>
  </si>
  <si>
    <t>IainPersonalLibrary:Vishay_SOT-23</t>
  </si>
  <si>
    <t>MOS_P</t>
  </si>
  <si>
    <t>D2,D4</t>
  </si>
  <si>
    <t>PMEG2015EH</t>
  </si>
  <si>
    <t>IainPersonalLibrary:SOD-123F</t>
  </si>
  <si>
    <t>D_Schottky</t>
  </si>
  <si>
    <t>U4</t>
  </si>
  <si>
    <t>307-103</t>
  </si>
  <si>
    <t>IainPersonalLibrary:WireToBoard_1x2_TensionRelief</t>
  </si>
  <si>
    <t>Brushed_DC_motor</t>
  </si>
  <si>
    <t>R10</t>
  </si>
  <si>
    <t>CRCW06032M20FKEA</t>
  </si>
  <si>
    <t>2.2M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</si>
  <si>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</si>
  <si>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</si>
  <si>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</si>
  <si>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</si>
  <si>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</si>
  <si>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</si>
  <si>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</si>
  <si>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</si>
  <si>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</si>
  <si>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MCP73833T-FCI/MF-ND</t>
  </si>
  <si>
    <t>1562-1016-ND</t>
  </si>
  <si>
    <t>311-4.99KCRCT-ND</t>
  </si>
  <si>
    <t>311-330CRCT-ND</t>
  </si>
  <si>
    <t>445-1316-1-ND</t>
  </si>
  <si>
    <t>490-1691-1-ND</t>
  </si>
  <si>
    <t>SM1204BC-R/G-ND</t>
  </si>
  <si>
    <t>MCH3479-TL-H-ND</t>
  </si>
  <si>
    <t>609-4613-1-ND</t>
  </si>
  <si>
    <t>490-3886-1-ND</t>
  </si>
  <si>
    <t>311-49.9KCRCT-ND</t>
  </si>
  <si>
    <t>296-40960-1-ND</t>
  </si>
  <si>
    <t>311-10.0KCRCT-ND</t>
  </si>
  <si>
    <t>541-10.0MHCT-ND</t>
  </si>
  <si>
    <t>399-1122-1-ND</t>
  </si>
  <si>
    <t>SI2367DS-T1-GE3CT-ND</t>
  </si>
  <si>
    <t>568-4116-1-ND</t>
  </si>
  <si>
    <t>541-2.20MHCT-ND</t>
  </si>
  <si>
    <t>Mouser</t>
  </si>
  <si>
    <t>579-MCP73833T-FCI/MF</t>
  </si>
  <si>
    <t>975-RFD22301</t>
  </si>
  <si>
    <t>603-RC0805FR-074K99L</t>
  </si>
  <si>
    <t>603-RC0805FR-07330RL</t>
  </si>
  <si>
    <t>810-C1608X7R1E104K</t>
  </si>
  <si>
    <t>81-GRM40X105K16L</t>
  </si>
  <si>
    <t>749-SM1204BC-R/G</t>
  </si>
  <si>
    <t>688-SSSS810701</t>
  </si>
  <si>
    <t>649-10118192-0001LF</t>
  </si>
  <si>
    <t>81-GRM21BR61C106KE15</t>
  </si>
  <si>
    <t>603-RC0805FR-0749K9L</t>
  </si>
  <si>
    <t>595-TPS73733DRVR</t>
  </si>
  <si>
    <t>603-RC0805FR-0710KL</t>
  </si>
  <si>
    <t>71-CRCW0603-10M-E3</t>
  </si>
  <si>
    <t>80-C0805C101J5G</t>
  </si>
  <si>
    <t>781-SI2367DS-GE3</t>
  </si>
  <si>
    <t>71-CRCW06032M20FKEA</t>
  </si>
  <si>
    <t>Newark</t>
  </si>
  <si>
    <t>90R7696</t>
  </si>
  <si>
    <t>97K0638</t>
  </si>
  <si>
    <t>67T2258</t>
  </si>
  <si>
    <t>35R0687</t>
  </si>
  <si>
    <t>68R0229</t>
  </si>
  <si>
    <t>52K8071</t>
  </si>
  <si>
    <t>70K9275</t>
  </si>
  <si>
    <t>35R6206</t>
  </si>
  <si>
    <t>89M6741</t>
  </si>
  <si>
    <t>Kitronik</t>
  </si>
  <si>
    <t>Precisionmicrodrives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</si>
</sst>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MCP73833T-FCI%2FMF%20" TargetMode="External"/><Relationship Id="rId2" Type="http://schemas.openxmlformats.org/officeDocument/2006/relationships/hyperlink" Target="http://www.mouser.co.uk/Search/../ProductDetail/Microchip-Technology/MCP73833T-FCI-MF/?qs=sGAEpiMZZMsfD%252bbMpEGFJed20AzbewWj0GU7GBG5inc%3d" TargetMode="External"/><Relationship Id="rId3" Type="http://schemas.openxmlformats.org/officeDocument/2006/relationships/hyperlink" Target="http://www.newark.com/webapp/wcs/stores/servlet/Search?catalogId=15003&amp;langId=-1&amp;storeId=10194&amp;gs=true&amp;st=MCP73833T-FCI%2FMF%20" TargetMode="External"/><Relationship Id="rId4" Type="http://schemas.openxmlformats.org/officeDocument/2006/relationships/hyperlink" Target="http://www.digikey.com/scripts/DkSearch/dksus.dll?WT.z_header=search_go&amp;lang=en&amp;keywords=RFD22301%20" TargetMode="External"/><Relationship Id="rId5" Type="http://schemas.openxmlformats.org/officeDocument/2006/relationships/hyperlink" Target="http://www.mouser.co.uk/Search/../ProductDetail/RF-Digital-Wireless/RFD22301/?qs=sGAEpiMZZMsrChSOYEGTCT%252bqHrbsfX8g2IB00KAX%252brY%3d" TargetMode="External"/><Relationship Id="rId6" Type="http://schemas.openxmlformats.org/officeDocument/2006/relationships/hyperlink" Target="http://www.digikey.com/product-detail/en/yageo/RC0805FR-074K99L/311-4.99KCRCT-ND/730885" TargetMode="External"/><Relationship Id="rId7" Type="http://schemas.openxmlformats.org/officeDocument/2006/relationships/hyperlink" Target="http://www.mouser.co.uk/Search/Refine.aspx?Keyword=RC0805FR-074K99L%20" TargetMode="External"/><Relationship Id="rId8" Type="http://schemas.openxmlformats.org/officeDocument/2006/relationships/hyperlink" Target="http://www.newark.com/webapp/wcs/stores/servlet/Search?catalogId=15003&amp;langId=-1&amp;storeId=10194&amp;gs=true&amp;st=RC0805FR-074K99L%20" TargetMode="External"/><Relationship Id="rId9" Type="http://schemas.openxmlformats.org/officeDocument/2006/relationships/hyperlink" Target="http://www.digikey.com/product-detail/en/yageo/RC0805FR-07330RL/311-330CRCT-ND/730813" TargetMode="External"/><Relationship Id="rId10" Type="http://schemas.openxmlformats.org/officeDocument/2006/relationships/hyperlink" Target="http://www.mouser.co.uk/Search/Refine.aspx?Keyword=RC0805FR-07330RL%20" TargetMode="External"/><Relationship Id="rId11" Type="http://schemas.openxmlformats.org/officeDocument/2006/relationships/hyperlink" Target="http://www.newark.com/yageo-phycomp/rc0805fr-07330rl/surface-mount-chip-resistor-thick/dp/48Y4545" TargetMode="External"/><Relationship Id="rId12" Type="http://schemas.openxmlformats.org/officeDocument/2006/relationships/hyperlink" Target="http://www.digikey.com/product-detail/en/tdk-corporation/C1608X7R1E104K080AA/445-1316-1-ND/567697" TargetMode="External"/><Relationship Id="rId13" Type="http://schemas.openxmlformats.org/officeDocument/2006/relationships/hyperlink" Target="http://www.mouser.co.uk/Search/Refine.aspx?Keyword=C1608X7R1E104K080AA%20" TargetMode="External"/><Relationship Id="rId14" Type="http://schemas.openxmlformats.org/officeDocument/2006/relationships/hyperlink" Target="http://www.newark.com/tdk/c1608x7r1e104k080aa/ceramic-capacitor-0-1uf-25v-x7r/dp/90R7696" TargetMode="External"/><Relationship Id="rId15" Type="http://schemas.openxmlformats.org/officeDocument/2006/relationships/hyperlink" Target="http://www.digikey.com/product-detail/en/murata-electronics-north-america/GRM21BR71C105KA01L/490-1691-1-ND/587411" TargetMode="External"/><Relationship Id="rId16" Type="http://schemas.openxmlformats.org/officeDocument/2006/relationships/hyperlink" Target="http://www.mouser.co.uk/Search/Refine.aspx?Keyword=GRM21BR71C105KA01L%20" TargetMode="External"/><Relationship Id="rId17" Type="http://schemas.openxmlformats.org/officeDocument/2006/relationships/hyperlink" Target="http://www.newark.com/murata/grm21br71c105ka01l/capacitor-ceramic-1uf-16v-x7r/dp/97K0638" TargetMode="External"/><Relationship Id="rId18" Type="http://schemas.openxmlformats.org/officeDocument/2006/relationships/hyperlink" Target="http://www.digikey.com/scripts/DkSearch/dksus.dll?WT.z_header=search_go&amp;lang=en&amp;keywords=SM1204BC-R%2FG%20" TargetMode="External"/><Relationship Id="rId19" Type="http://schemas.openxmlformats.org/officeDocument/2006/relationships/hyperlink" Target="http://www.mouser.co.uk/Search/Refine.aspx?Keyword=SM1204BC-R%2FG%20" TargetMode="External"/><Relationship Id="rId20" Type="http://schemas.openxmlformats.org/officeDocument/2006/relationships/hyperlink" Target="http://www.newark.com/webapp/wcs/stores/servlet/Search?catalogId=15003&amp;langId=-1&amp;storeId=10194&amp;gs=true&amp;st=SM1204BC-R%2FG%20" TargetMode="External"/><Relationship Id="rId21" Type="http://schemas.openxmlformats.org/officeDocument/2006/relationships/hyperlink" Target="http://www.mouser.co.uk/Search/Refine.aspx?Keyword=SSSS810701%20" TargetMode="External"/><Relationship Id="rId22" Type="http://schemas.openxmlformats.org/officeDocument/2006/relationships/hyperlink" Target="http://www.digikey.com/scripts/DkSearch/dksus.dll?WT.z_header=search_go&amp;lang=en&amp;keywords=MCH3479-TL-H%20" TargetMode="External"/><Relationship Id="rId23" Type="http://schemas.openxmlformats.org/officeDocument/2006/relationships/hyperlink" Target="http://www.mouser.co.uk/Search/Refine.aspx?Keyword=MCH3479-TL-H%20" TargetMode="External"/><Relationship Id="rId24" Type="http://schemas.openxmlformats.org/officeDocument/2006/relationships/hyperlink" Target="http://www.digikey.com/product-detail/en/amphenol-fci/10118192-0001LF/609-4613-1-ND/2785378" TargetMode="External"/><Relationship Id="rId25" Type="http://schemas.openxmlformats.org/officeDocument/2006/relationships/hyperlink" Target="http://www.mouser.co.uk/Search/Refine.aspx?Keyword=10118192-0001LF%20" TargetMode="External"/><Relationship Id="rId26" Type="http://schemas.openxmlformats.org/officeDocument/2006/relationships/hyperlink" Target="http://www.newark.com/webapp/wcs/stores/servlet/Search?catalogId=15003&amp;langId=-1&amp;storeId=10194&amp;gs=true&amp;st=10118192-0001LF%20" TargetMode="External"/><Relationship Id="rId27" Type="http://schemas.openxmlformats.org/officeDocument/2006/relationships/hyperlink" Target="http://www.digikey.com/product-detail/en/murata-electronics-north-america/GRM21BR61C106KE15L/490-3886-1-ND/965928" TargetMode="External"/><Relationship Id="rId28" Type="http://schemas.openxmlformats.org/officeDocument/2006/relationships/hyperlink" Target="http://www.mouser.co.uk/Search/Refine.aspx?Keyword=GRM21BR61C106KE15L%20" TargetMode="External"/><Relationship Id="rId29" Type="http://schemas.openxmlformats.org/officeDocument/2006/relationships/hyperlink" Target="http://www.newark.com/murata/grm21br61c106ke15l/ceramic-capacitor-10uf-16v-x5r/dp/35R0687" TargetMode="External"/><Relationship Id="rId30" Type="http://schemas.openxmlformats.org/officeDocument/2006/relationships/hyperlink" Target="http://www.digikey.com/product-detail/en/yageo/RC0805FR-0749K9L/311-49.9KCRCT-ND/730932" TargetMode="External"/><Relationship Id="rId31" Type="http://schemas.openxmlformats.org/officeDocument/2006/relationships/hyperlink" Target="http://www.mouser.co.uk/Search/Refine.aspx?Keyword=RC0805FR-0749K9L%20" TargetMode="External"/><Relationship Id="rId32" Type="http://schemas.openxmlformats.org/officeDocument/2006/relationships/hyperlink" Target="http://www.newark.com/webapp/wcs/stores/servlet/Search?catalogId=15003&amp;langId=-1&amp;storeId=10194&amp;gs=true&amp;st=RC0805FR-0749K9L%20" TargetMode="External"/><Relationship Id="rId33" Type="http://schemas.openxmlformats.org/officeDocument/2006/relationships/hyperlink" Target="http://www.digikey.com/product-detail/en/texas-instruments/TPS73733DRVR/296-40960-1-ND/5178837" TargetMode="External"/><Relationship Id="rId34" Type="http://schemas.openxmlformats.org/officeDocument/2006/relationships/hyperlink" Target="http://www.mouser.co.uk/Search/../ProductDetail/Texas-Instruments/TPS73733DRVR/?qs=sGAEpiMZZMsGz1a6aV8DcJADRoOZa554VsU97zewcFo%3d" TargetMode="External"/><Relationship Id="rId35" Type="http://schemas.openxmlformats.org/officeDocument/2006/relationships/hyperlink" Target="http://www.newark.com/webapp/wcs/stores/servlet/Search?catalogId=15003&amp;langId=-1&amp;storeId=10194&amp;gs=true&amp;st=TPS73733DRVR%20" TargetMode="External"/><Relationship Id="rId36" Type="http://schemas.openxmlformats.org/officeDocument/2006/relationships/hyperlink" Target="http://www.digikey.com/product-detail/en/yageo/RC0805FR-0710KL/311-10.0KCRCT-ND/730482" TargetMode="External"/><Relationship Id="rId37" Type="http://schemas.openxmlformats.org/officeDocument/2006/relationships/hyperlink" Target="http://www.mouser.co.uk/Search/Refine.aspx?Keyword=RC0805FR-0710KL%20" TargetMode="External"/><Relationship Id="rId38" Type="http://schemas.openxmlformats.org/officeDocument/2006/relationships/hyperlink" Target="http://www.newark.com/webapp/wcs/stores/servlet/Search?catalogId=15003&amp;langId=-1&amp;storeId=10194&amp;gs=true&amp;st=RC0805FR-0710KL%20" TargetMode="External"/><Relationship Id="rId39" Type="http://schemas.openxmlformats.org/officeDocument/2006/relationships/hyperlink" Target="http://www.digikey.com/product-detail/en/vishay-dale/CRCW060310M0FKEA/541-10.0MHCT-ND/1180266" TargetMode="External"/><Relationship Id="rId40" Type="http://schemas.openxmlformats.org/officeDocument/2006/relationships/hyperlink" Target="http://www.mouser.co.uk/Search/../ProductDetail/Vishay-Dale/CRCW060310M0FKEA/?qs=sGAEpiMZZMu61qfTUdNhG2TmlP6XIPVR%2f5d7AABms7w%3d" TargetMode="External"/><Relationship Id="rId41" Type="http://schemas.openxmlformats.org/officeDocument/2006/relationships/hyperlink" Target="http://www.newark.com/vishay/crcw060310m0fkea/res-thick-film-10m-1-0-1w-0603/dp/52K8071" TargetMode="External"/><Relationship Id="rId42" Type="http://schemas.openxmlformats.org/officeDocument/2006/relationships/hyperlink" Target="http://www.digikey.com/product-detail/en/kemet/C0805C101J5GACTU/399-1122-1-ND/411397" TargetMode="External"/><Relationship Id="rId43" Type="http://schemas.openxmlformats.org/officeDocument/2006/relationships/hyperlink" Target="http://www.mouser.co.uk/Search/../ProductDetail/Kemet/C0805C101J5GACTU/?qs=sGAEpiMZZMs0AnBnWHyRQFCCI5cSbRT%2f8FwMaUkqFtE%3d" TargetMode="External"/><Relationship Id="rId44" Type="http://schemas.openxmlformats.org/officeDocument/2006/relationships/hyperlink" Target="http://www.newark.com/kemet/c0805c101j5gactu/ceramic-capacitor-100pf-50v-c0g/dp/70K9275" TargetMode="External"/><Relationship Id="rId45" Type="http://schemas.openxmlformats.org/officeDocument/2006/relationships/hyperlink" Target="https://www.kitronik.co.uk/2209-polymer-lithium-ion-battery-37v-400mah.html" TargetMode="External"/><Relationship Id="rId46" Type="http://schemas.openxmlformats.org/officeDocument/2006/relationships/hyperlink" Target="http://www.digikey.com/product-detail/en/vishay-siliconix/SI2367DS-T1-GE3/SI2367DS-T1-GE3CT-ND/3758767" TargetMode="External"/><Relationship Id="rId47" Type="http://schemas.openxmlformats.org/officeDocument/2006/relationships/hyperlink" Target="http://www.mouser.co.uk/Search/Refine.aspx?Keyword=SI2367DS-T1-GE3%20" TargetMode="External"/><Relationship Id="rId48" Type="http://schemas.openxmlformats.org/officeDocument/2006/relationships/hyperlink" Target="http://www.newark.com/vishay/si2367ds-t1-ge3/p-channel-mosfet-20v-3-8a/dp/35R6206" TargetMode="External"/><Relationship Id="rId49" Type="http://schemas.openxmlformats.org/officeDocument/2006/relationships/hyperlink" Target="http://www.digikey.com/product-detail/en/nxp-semiconductors/PMEG2015EH,115/568-4116-1-ND/1589931" TargetMode="External"/><Relationship Id="rId50" Type="http://schemas.openxmlformats.org/officeDocument/2006/relationships/hyperlink" Target="http://www.mouser.co.uk/Search/Refine.aspx?Keyword=PMEG2015EH%20" TargetMode="External"/><Relationship Id="rId51" Type="http://schemas.openxmlformats.org/officeDocument/2006/relationships/hyperlink" Target="http://www.mouser.co.uk/Search/../ProductDetail/Bussmann-Eaton/A307103/?qs=sGAEpiMZZMvlX3nhDDO4ADifCRQ0WYwhZQjX1jv%252bQYI%3d" TargetMode="External"/><Relationship Id="rId52" Type="http://schemas.openxmlformats.org/officeDocument/2006/relationships/hyperlink" Target="https://www.precisionmicrodrives.com/product/307-103-9mm-vibration-motor-25mm-type" TargetMode="External"/><Relationship Id="rId53" Type="http://schemas.openxmlformats.org/officeDocument/2006/relationships/hyperlink" Target="http://www.digikey.com/product-detail/en/vishay-dale/CRCW06032M20FKEA/541-2.20MHCT-ND/1180188" TargetMode="External"/><Relationship Id="rId54" Type="http://schemas.openxmlformats.org/officeDocument/2006/relationships/hyperlink" Target="http://www.mouser.co.uk/Search/Refine.aspx?Keyword=CRCW06032M20FKEA%20" TargetMode="External"/><Relationship Id="rId55" Type="http://schemas.openxmlformats.org/officeDocument/2006/relationships/hyperlink" Target="http://www.newark.com/webapp/wcs/stores/servlet/Search?catalogId=15003&amp;langId=-1&amp;storeId=10194&amp;gs=true&amp;st=CRCW06032M20FKEA%20" TargetMode="External"/><Relationship Id="rId56" Type="http://schemas.openxmlformats.org/officeDocument/2006/relationships/vmlDrawing" Target="../drawings/vmlDrawing1.vml"/><Relationship Id="rId5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92</v>
      </c>
      <c r="I1" s="2">
        <v>100</v>
      </c>
    </row>
    <row r="2" spans="1:39">
      <c r="H2" s="3" t="s">
        <v>93</v>
      </c>
      <c r="I2" s="4">
        <f>sum(I7:I29)</f>
        <v>0</v>
      </c>
      <c r="M2" s="4">
        <f>sum(M7:M29)</f>
        <v>0</v>
      </c>
      <c r="S2" s="4">
        <f>sum(S7:S29)</f>
        <v>0</v>
      </c>
      <c r="Y2" s="4">
        <f>sum(Y7:Y29)</f>
        <v>0</v>
      </c>
      <c r="AE2" s="4">
        <f>sum(AE7:AE29)</f>
        <v>0</v>
      </c>
      <c r="AK2" s="4">
        <f>sum(AK7:AK29)</f>
        <v>0</v>
      </c>
    </row>
    <row r="3" spans="1:39">
      <c r="H3" s="3" t="s">
        <v>94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95</v>
      </c>
      <c r="K5" s="7"/>
      <c r="L5" s="7"/>
      <c r="M5" s="7"/>
      <c r="N5" s="7"/>
      <c r="O5" s="7"/>
      <c r="P5" s="8" t="s">
        <v>119</v>
      </c>
      <c r="Q5" s="8"/>
      <c r="R5" s="8"/>
      <c r="S5" s="8"/>
      <c r="T5" s="8"/>
      <c r="U5" s="8"/>
      <c r="V5" s="9" t="s">
        <v>137</v>
      </c>
      <c r="W5" s="9"/>
      <c r="X5" s="9"/>
      <c r="Y5" s="9"/>
      <c r="Z5" s="9"/>
      <c r="AA5" s="9"/>
      <c r="AB5" s="10" t="s">
        <v>147</v>
      </c>
      <c r="AC5" s="10"/>
      <c r="AD5" s="10"/>
      <c r="AE5" s="10"/>
      <c r="AF5" s="10"/>
      <c r="AG5" s="10"/>
      <c r="AH5" s="11" t="s">
        <v>148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97</v>
      </c>
      <c r="K6" s="12" t="s">
        <v>98</v>
      </c>
      <c r="L6" s="12" t="s">
        <v>3</v>
      </c>
      <c r="M6" s="12" t="s">
        <v>2</v>
      </c>
      <c r="N6" s="12" t="s">
        <v>99</v>
      </c>
      <c r="O6" s="12" t="s">
        <v>96</v>
      </c>
      <c r="P6" s="12" t="s">
        <v>97</v>
      </c>
      <c r="Q6" s="12" t="s">
        <v>98</v>
      </c>
      <c r="R6" s="12" t="s">
        <v>3</v>
      </c>
      <c r="S6" s="12" t="s">
        <v>2</v>
      </c>
      <c r="T6" s="12" t="s">
        <v>99</v>
      </c>
      <c r="U6" s="12" t="s">
        <v>96</v>
      </c>
      <c r="V6" s="12" t="s">
        <v>97</v>
      </c>
      <c r="W6" s="12" t="s">
        <v>98</v>
      </c>
      <c r="X6" s="12" t="s">
        <v>3</v>
      </c>
      <c r="Y6" s="12" t="s">
        <v>2</v>
      </c>
      <c r="Z6" s="12" t="s">
        <v>99</v>
      </c>
      <c r="AA6" s="12" t="s">
        <v>96</v>
      </c>
      <c r="AB6" s="12" t="s">
        <v>97</v>
      </c>
      <c r="AC6" s="12" t="s">
        <v>98</v>
      </c>
      <c r="AD6" s="12" t="s">
        <v>3</v>
      </c>
      <c r="AE6" s="12" t="s">
        <v>2</v>
      </c>
      <c r="AF6" s="12" t="s">
        <v>99</v>
      </c>
      <c r="AG6" s="12" t="s">
        <v>96</v>
      </c>
      <c r="AH6" s="12" t="s">
        <v>97</v>
      </c>
      <c r="AI6" s="12" t="s">
        <v>98</v>
      </c>
      <c r="AJ6" s="12" t="s">
        <v>3</v>
      </c>
      <c r="AK6" s="12" t="s">
        <v>2</v>
      </c>
      <c r="AL6" s="12" t="s">
        <v>99</v>
      </c>
      <c r="AM6" s="12" t="s">
        <v>96</v>
      </c>
    </row>
    <row r="7" spans="1:39">
      <c r="A7" t="s">
        <v>10</v>
      </c>
      <c r="B7" t="s">
        <v>13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7" s="13">
        <f>iferror(G7*H7,"")</f>
        <v>0</v>
      </c>
      <c r="J7">
        <v>0</v>
      </c>
      <c r="L7" s="13">
        <f>iferror(lookup(if(K7="",G7,K7),{0,1,1080,3300},{0.0,0.65,0.65,0.65}),"")</f>
        <v>0</v>
      </c>
      <c r="M7" s="13">
        <f>iferror(if(K7="",G7,K7)*L7,"")</f>
        <v>0</v>
      </c>
      <c r="N7" t="s">
        <v>101</v>
      </c>
      <c r="O7" s="14" t="s">
        <v>100</v>
      </c>
      <c r="P7">
        <v>13336</v>
      </c>
      <c r="R7" s="13">
        <f>iferror(lookup(if(Q7="",G7,Q7),{0,1,10,25,100,3300},{0.0,0.928,0.838,0.701,0.641,0.641}),"")</f>
        <v>0</v>
      </c>
      <c r="S7" s="13">
        <f>iferror(if(Q7="",G7,Q7)*R7,"")</f>
        <v>0</v>
      </c>
      <c r="T7" t="s">
        <v>120</v>
      </c>
      <c r="U7" s="14" t="s">
        <v>100</v>
      </c>
      <c r="AA7" s="14" t="s">
        <v>100</v>
      </c>
    </row>
    <row r="8" spans="1:39">
      <c r="A8" t="s">
        <v>14</v>
      </c>
      <c r="B8" t="s">
        <v>15</v>
      </c>
      <c r="D8" t="s">
        <v>16</v>
      </c>
      <c r="F8" t="s">
        <v>15</v>
      </c>
      <c r="G8">
        <f>BoardQty*1</f>
        <v>0</v>
      </c>
      <c r="H8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8" s="13">
        <f>iferror(G8*H8,"")</f>
        <v>0</v>
      </c>
      <c r="J8">
        <v>3691</v>
      </c>
      <c r="L8" s="13">
        <f>iferror(lookup(if(K8="",G8,K8),{0,1,10},{0.0,19.55,18.043}),"")</f>
        <v>0</v>
      </c>
      <c r="M8" s="13">
        <f>iferror(if(K8="",G8,K8)*L8,"")</f>
        <v>0</v>
      </c>
      <c r="N8" t="s">
        <v>102</v>
      </c>
      <c r="O8" s="14" t="s">
        <v>100</v>
      </c>
      <c r="P8">
        <v>2141</v>
      </c>
      <c r="R8" s="13">
        <f>iferror(lookup(if(Q8="",G8,Q8),{0,1,25,50,100,250,500},{0.0,19.73,19.17,18.63,18.19,17.76,17.31}),"")</f>
        <v>0</v>
      </c>
      <c r="S8" s="13">
        <f>iferror(if(Q8="",G8,Q8)*R8,"")</f>
        <v>0</v>
      </c>
      <c r="T8" t="s">
        <v>121</v>
      </c>
      <c r="U8" s="14" t="s">
        <v>100</v>
      </c>
    </row>
    <row r="9" spans="1:39">
      <c r="A9" t="s">
        <v>17</v>
      </c>
      <c r="B9" t="s">
        <v>20</v>
      </c>
      <c r="D9" t="s">
        <v>19</v>
      </c>
      <c r="F9" t="s">
        <v>18</v>
      </c>
      <c r="G9">
        <f>BoardQty*1</f>
        <v>0</v>
      </c>
      <c r="H9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9" s="13">
        <f>iferror(G9*H9,"")</f>
        <v>0</v>
      </c>
      <c r="J9">
        <v>453863</v>
      </c>
      <c r="L9" s="13">
        <f>iferror(lookup(if(K9="",G9,K9),{0,1,10,25,100,250,500,1000,2500,5000,10000,25000,50000,125000},{0.0,0.1,0.021,0.0152,0.0084,0.00644,0.00514,0.00379,0.00329,0.00247,0.00215,0.00189,0.00173,0.00169}),"")</f>
        <v>0</v>
      </c>
      <c r="M9" s="13">
        <f>iferror(if(K9="",G9,K9)*L9,"")</f>
        <v>0</v>
      </c>
      <c r="N9" t="s">
        <v>103</v>
      </c>
      <c r="O9" s="14" t="s">
        <v>100</v>
      </c>
      <c r="P9">
        <v>36675</v>
      </c>
      <c r="R9" s="13">
        <f>iferror(lookup(if(Q9="",G9,Q9),{0,1,10,100,1000,5000,25000},{0.0,0.099,0.016,0.005,0.004,0.003,0.002}),"")</f>
        <v>0</v>
      </c>
      <c r="S9" s="13">
        <f>iferror(if(Q9="",G9,Q9)*R9,"")</f>
        <v>0</v>
      </c>
      <c r="T9" t="s">
        <v>122</v>
      </c>
      <c r="U9" s="14" t="s">
        <v>100</v>
      </c>
      <c r="AA9" s="14" t="s">
        <v>100</v>
      </c>
    </row>
    <row r="10" spans="1:39">
      <c r="A10" t="s">
        <v>21</v>
      </c>
      <c r="B10" t="s">
        <v>23</v>
      </c>
      <c r="D10" t="s">
        <v>19</v>
      </c>
      <c r="F10" t="s">
        <v>22</v>
      </c>
      <c r="G10">
        <f>BoardQty*4</f>
        <v>0</v>
      </c>
      <c r="H10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0" s="13">
        <f>iferror(G10*H10,"")</f>
        <v>0</v>
      </c>
      <c r="J10">
        <v>549110</v>
      </c>
      <c r="L10" s="13">
        <f>iferror(lookup(if(K10="",G10,K10),{0,1,10,25,100,250,500,1000,2500,5000,10000,25000,50000,125000},{0.0,0.1,0.021,0.0152,0.0084,0.00644,0.00514,0.00379,0.00329,0.00247,0.00215,0.00189,0.00173,0.00169}),"")</f>
        <v>0</v>
      </c>
      <c r="M10" s="13">
        <f>iferror(if(K10="",G10,K10)*L10,"")</f>
        <v>0</v>
      </c>
      <c r="N10" t="s">
        <v>104</v>
      </c>
      <c r="O10" s="14" t="s">
        <v>100</v>
      </c>
      <c r="P10">
        <v>73460</v>
      </c>
      <c r="R10" s="13">
        <f>iferror(lookup(if(Q10="",G10,Q10),{0,1,10,100,1000,5000,25000},{0.0,0.099,0.016,0.005,0.004,0.003,0.002}),"")</f>
        <v>0</v>
      </c>
      <c r="S10" s="13">
        <f>iferror(if(Q10="",G10,Q10)*R10,"")</f>
        <v>0</v>
      </c>
      <c r="T10" t="s">
        <v>123</v>
      </c>
      <c r="U10" s="14" t="s">
        <v>100</v>
      </c>
      <c r="AA10" s="14" t="s">
        <v>100</v>
      </c>
    </row>
    <row r="11" spans="1:39">
      <c r="A11" t="s">
        <v>24</v>
      </c>
      <c r="B11" t="s">
        <v>27</v>
      </c>
      <c r="D11" t="s">
        <v>26</v>
      </c>
      <c r="F11" t="s">
        <v>25</v>
      </c>
      <c r="G11">
        <f>BoardQty*1</f>
        <v>0</v>
      </c>
      <c r="H11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1" s="13">
        <f>iferror(G11*H11,"")</f>
        <v>0</v>
      </c>
      <c r="J11">
        <v>1276107</v>
      </c>
      <c r="L11" s="13">
        <f>iferror(lookup(if(K11="",G11,K11),{0,1,10,100,250,500,1000,4000,8000,10000,12000,28000,100000},{0.0,0.1,0.024,0.011,0.009,0.0077,0.006,0.0046,0.0042,0.01708,0.004,0.0038,0.00275}),"")</f>
        <v>0</v>
      </c>
      <c r="M11" s="13">
        <f>iferror(if(K11="",G11,K11)*L11,"")</f>
        <v>0</v>
      </c>
      <c r="N11" t="s">
        <v>105</v>
      </c>
      <c r="O11" s="14" t="s">
        <v>100</v>
      </c>
      <c r="P11">
        <v>745369</v>
      </c>
      <c r="R11" s="13">
        <f>iferror(lookup(if(Q11="",G11,Q11),{0,1,10,100,500,1000,4000,8000,24000,48000},{0.0,0.237,0.029,0.021,0.017,0.014,0.012,0.01,0.009,0.007}),"")</f>
        <v>0</v>
      </c>
      <c r="S11" s="13">
        <f>iferror(if(Q11="",G11,Q11)*R11,"")</f>
        <v>0</v>
      </c>
      <c r="T11" t="s">
        <v>124</v>
      </c>
      <c r="U11" s="14" t="s">
        <v>100</v>
      </c>
      <c r="V11">
        <v>4250</v>
      </c>
      <c r="X11" s="13">
        <f>iferror(lookup(if(W11="",G11,W11),{0,1,10,100,250,500,1000,4000,12000},{0.0,0.23,0.056,0.026,0.021,0.017,0.014,0.01,0.008}),"")</f>
        <v>0</v>
      </c>
      <c r="Y11" s="13">
        <f>iferror(if(W11="",G11,W11)*X11,"")</f>
        <v>0</v>
      </c>
      <c r="Z11" t="s">
        <v>138</v>
      </c>
      <c r="AA11" s="14" t="s">
        <v>100</v>
      </c>
    </row>
    <row r="12" spans="1:39">
      <c r="A12" t="s">
        <v>28</v>
      </c>
      <c r="B12" t="s">
        <v>31</v>
      </c>
      <c r="D12" t="s">
        <v>30</v>
      </c>
      <c r="F12" t="s">
        <v>29</v>
      </c>
      <c r="G12">
        <f>BoardQty*2</f>
        <v>0</v>
      </c>
      <c r="H12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2" s="13">
        <f>iferror(G12*H12,"")</f>
        <v>0</v>
      </c>
      <c r="J12">
        <v>209929</v>
      </c>
      <c r="L12" s="13">
        <f>iferror(lookup(if(K12="",G12,K12),{0,1,10,50,100,250,500,1000,3000,6000,9000,15000,30000,75000,150000},{0.0,0.1,0.072,0.039,0.033,0.027,0.0231,0.018,0.015,0.0138,0.0126,0.012,0.0114,0.0102,0.00825}),"")</f>
        <v>0</v>
      </c>
      <c r="M12" s="13">
        <f>iferror(if(K12="",G12,K12)*L12,"")</f>
        <v>0</v>
      </c>
      <c r="N12" t="s">
        <v>106</v>
      </c>
      <c r="O12" s="14" t="s">
        <v>100</v>
      </c>
      <c r="P12">
        <v>100112</v>
      </c>
      <c r="R12" s="13">
        <f>iferror(lookup(if(Q12="",G12,Q12),{0,1,10,100,500,1000,3000},{0.0,0.099,0.038,0.026,0.023,0.017,0.016}),"")</f>
        <v>0</v>
      </c>
      <c r="S12" s="13">
        <f>iferror(if(Q12="",G12,Q12)*R12,"")</f>
        <v>0</v>
      </c>
      <c r="T12" t="s">
        <v>125</v>
      </c>
      <c r="U12" s="14" t="s">
        <v>100</v>
      </c>
      <c r="V12">
        <v>6361</v>
      </c>
      <c r="X12" s="13">
        <f>iferror(lookup(if(W12="",G12,W12),{0,1,250,500,1000,5000},{0.0,0.042,0.038,0.034,0.031,0.021}),"")</f>
        <v>0</v>
      </c>
      <c r="Y12" s="13">
        <f>iferror(if(W12="",G12,W12)*X12,"")</f>
        <v>0</v>
      </c>
      <c r="Z12" t="s">
        <v>139</v>
      </c>
      <c r="AA12" s="14" t="s">
        <v>100</v>
      </c>
    </row>
    <row r="13" spans="1:39">
      <c r="A13" t="s">
        <v>32</v>
      </c>
      <c r="B13" t="s">
        <v>35</v>
      </c>
      <c r="D13" t="s">
        <v>34</v>
      </c>
      <c r="F13" t="s">
        <v>33</v>
      </c>
      <c r="G13">
        <f>BoardQty*2</f>
        <v>0</v>
      </c>
      <c r="H13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3" s="13">
        <f>iferror(G13*H13,"")</f>
        <v>0</v>
      </c>
      <c r="J13">
        <v>0</v>
      </c>
      <c r="L13" s="13">
        <f>iferror(lookup(if(K13="",G13,K13),{0,1,3000},{0.0,0.19152,0.19152}),"")</f>
        <v>0</v>
      </c>
      <c r="M13" s="13">
        <f>iferror(if(K13="",G13,K13)*L13,"")</f>
        <v>0</v>
      </c>
      <c r="N13" t="s">
        <v>107</v>
      </c>
      <c r="O13" s="14" t="s">
        <v>100</v>
      </c>
      <c r="P13">
        <v>1853</v>
      </c>
      <c r="R13" s="13">
        <f>iferror(lookup(if(Q13="",G13,Q13),{0,1,5,3000},{0.0,0.219,0.19,0.19}),"")</f>
        <v>0</v>
      </c>
      <c r="S13" s="13">
        <f>iferror(if(Q13="",G13,Q13)*R13,"")</f>
        <v>0</v>
      </c>
      <c r="T13" t="s">
        <v>126</v>
      </c>
      <c r="U13" s="14" t="s">
        <v>100</v>
      </c>
      <c r="AA13" s="14" t="s">
        <v>100</v>
      </c>
    </row>
    <row r="14" spans="1:39">
      <c r="A14" t="s">
        <v>36</v>
      </c>
      <c r="B14" t="s">
        <v>39</v>
      </c>
      <c r="D14" t="s">
        <v>38</v>
      </c>
      <c r="F14" t="s">
        <v>37</v>
      </c>
      <c r="G14">
        <f>BoardQty*1</f>
        <v>0</v>
      </c>
      <c r="H14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4" s="13">
        <f>iferror(G14*H14,"")</f>
        <v>0</v>
      </c>
      <c r="P14">
        <v>58585</v>
      </c>
      <c r="R14" s="13">
        <f>iferror(lookup(if(Q14="",G14,Q14),{0,1,25,50,100,1000,5000,18000},{0.0,0.235,0.221,0.205,0.187,0.17,0.153,0.153}),"")</f>
        <v>0</v>
      </c>
      <c r="S14" s="13">
        <f>iferror(if(Q14="",G14,Q14)*R14,"")</f>
        <v>0</v>
      </c>
      <c r="T14" t="s">
        <v>127</v>
      </c>
      <c r="U14" s="14" t="s">
        <v>100</v>
      </c>
    </row>
    <row r="15" spans="1:39">
      <c r="A15" t="s">
        <v>40</v>
      </c>
      <c r="B15" t="s">
        <v>43</v>
      </c>
      <c r="D15" t="s">
        <v>42</v>
      </c>
      <c r="F15" t="s">
        <v>41</v>
      </c>
      <c r="G15">
        <f>BoardQty*1</f>
        <v>0</v>
      </c>
      <c r="H15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5" s="13">
        <f>iferror(G15*H15,"")</f>
        <v>0</v>
      </c>
      <c r="J15">
        <v>0</v>
      </c>
      <c r="L15" s="13">
        <f>iferror(lookup(if(K15="",G15,K15),{0,1,6000},{0.0,0.10711,0.10711}),"")</f>
        <v>0</v>
      </c>
      <c r="M15" s="13">
        <f>iferror(if(K15="",G15,K15)*L15,"")</f>
        <v>0</v>
      </c>
      <c r="N15" t="s">
        <v>108</v>
      </c>
      <c r="O15" s="14" t="s">
        <v>100</v>
      </c>
      <c r="U15" s="14" t="s">
        <v>100</v>
      </c>
    </row>
    <row r="16" spans="1:39">
      <c r="A16" t="s">
        <v>44</v>
      </c>
      <c r="B16" t="s">
        <v>47</v>
      </c>
      <c r="D16" t="s">
        <v>46</v>
      </c>
      <c r="F16" t="s">
        <v>45</v>
      </c>
      <c r="G16">
        <f>BoardQty*1</f>
        <v>0</v>
      </c>
      <c r="H16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6" s="13">
        <f>iferror(G16*H16,"")</f>
        <v>0</v>
      </c>
      <c r="J16">
        <v>222099</v>
      </c>
      <c r="L16" s="13">
        <f>iferror(lookup(if(K16="",G16,K16),{0,1,10,25,50,100,250,500,1400,2800,7000,9800,14000,35000,70000},{0.0,0.46,0.437,0.3744,0.318,0.3056,0.27444,0.26196,0.19845,0.18144,0.1701,0.15876,0.15309,0.15082,0.14742}),"")</f>
        <v>0</v>
      </c>
      <c r="M16" s="13">
        <f>iferror(if(K16="",G16,K16)*L16,"")</f>
        <v>0</v>
      </c>
      <c r="N16" t="s">
        <v>109</v>
      </c>
      <c r="O16" s="14" t="s">
        <v>100</v>
      </c>
      <c r="P16">
        <v>36570</v>
      </c>
      <c r="R16" s="13">
        <f>iferror(lookup(if(Q16="",G16,Q16),{0,1,10,100,500,1000,2500,5000,9800},{0.0,0.404,0.39,0.275,0.234,0.195,0.179,0.174,0.174}),"")</f>
        <v>0</v>
      </c>
      <c r="S16" s="13">
        <f>iferror(if(Q16="",G16,Q16)*R16,"")</f>
        <v>0</v>
      </c>
      <c r="T16" t="s">
        <v>128</v>
      </c>
      <c r="U16" s="14" t="s">
        <v>100</v>
      </c>
      <c r="V16">
        <v>2447</v>
      </c>
      <c r="X16" s="13">
        <f>iferror(lookup(if(W16="",G16,W16),{0,1,10,25,50,100,250,500,1000},{0.0,0.347,0.313,0.278,0.267,0.244,0.232,0.192,0.174}),"")</f>
        <v>0</v>
      </c>
      <c r="Y16" s="13">
        <f>iferror(if(W16="",G16,W16)*X16,"")</f>
        <v>0</v>
      </c>
      <c r="Z16" t="s">
        <v>140</v>
      </c>
      <c r="AA16" s="14" t="s">
        <v>100</v>
      </c>
    </row>
    <row r="17" spans="1:39">
      <c r="A17" t="s">
        <v>48</v>
      </c>
      <c r="B17" t="s">
        <v>50</v>
      </c>
      <c r="D17" t="s">
        <v>30</v>
      </c>
      <c r="F17" t="s">
        <v>49</v>
      </c>
      <c r="G17">
        <f>BoardQty*1</f>
        <v>0</v>
      </c>
      <c r="H17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7" s="13">
        <f>iferror(G17*H17,"")</f>
        <v>0</v>
      </c>
      <c r="J17">
        <v>693435</v>
      </c>
      <c r="L17" s="13">
        <f>iferror(lookup(if(K17="",G17,K17),{0,1,10,50,100,250,500,1000,3000,6000,9000,15000,30000,75000,150000},{0.0,0.19,0.13,0.0748,0.0618,0.052,0.04356,0.03575,0.03055,0.02795,0.026,0.0247,0.0234,0.02145,0.01772}),"")</f>
        <v>0</v>
      </c>
      <c r="M17" s="13">
        <f>iferror(if(K17="",G17,K17)*L17,"")</f>
        <v>0</v>
      </c>
      <c r="N17" t="s">
        <v>110</v>
      </c>
      <c r="O17" s="14" t="s">
        <v>100</v>
      </c>
      <c r="P17">
        <v>254793</v>
      </c>
      <c r="R17" s="13">
        <f>iferror(lookup(if(Q17="",G17,Q17),{0,1,10,100,500,1000,3000},{0.0,0.187,0.073,0.051,0.043,0.035,0.034}),"")</f>
        <v>0</v>
      </c>
      <c r="S17" s="13">
        <f>iferror(if(Q17="",G17,Q17)*R17,"")</f>
        <v>0</v>
      </c>
      <c r="T17" t="s">
        <v>129</v>
      </c>
      <c r="U17" s="14" t="s">
        <v>100</v>
      </c>
      <c r="V17">
        <v>5307</v>
      </c>
      <c r="X17" s="13">
        <f>iferror(lookup(if(W17="",G17,W17),{0,1,250,500,1000,5000},{0.0,0.234,0.211,0.188,0.169,0.116}),"")</f>
        <v>0</v>
      </c>
      <c r="Y17" s="13">
        <f>iferror(if(W17="",G17,W17)*X17,"")</f>
        <v>0</v>
      </c>
      <c r="Z17" t="s">
        <v>141</v>
      </c>
      <c r="AA17" s="14" t="s">
        <v>100</v>
      </c>
    </row>
    <row r="18" spans="1:39">
      <c r="A18" t="s">
        <v>51</v>
      </c>
      <c r="B18" t="s">
        <v>53</v>
      </c>
      <c r="D18" t="s">
        <v>52</v>
      </c>
      <c r="G18">
        <f>BoardQty*1</f>
        <v>0</v>
      </c>
      <c r="H18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8" s="13">
        <f>iferror(G18*H18,"")</f>
        <v>0</v>
      </c>
    </row>
    <row r="19" spans="1:39">
      <c r="A19" t="s">
        <v>54</v>
      </c>
      <c r="B19" t="s">
        <v>56</v>
      </c>
      <c r="D19" t="s">
        <v>55</v>
      </c>
      <c r="G19">
        <f>BoardQty*1</f>
        <v>0</v>
      </c>
      <c r="H19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19" s="13">
        <f>iferror(G19*H19,"")</f>
        <v>0</v>
      </c>
    </row>
    <row r="20" spans="1:39">
      <c r="A20" t="s">
        <v>57</v>
      </c>
      <c r="B20" t="s">
        <v>59</v>
      </c>
      <c r="D20" t="s">
        <v>19</v>
      </c>
      <c r="F20" t="s">
        <v>58</v>
      </c>
      <c r="G20">
        <f>BoardQty*2</f>
        <v>0</v>
      </c>
      <c r="H20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0" s="13">
        <f>iferror(G20*H20,"")</f>
        <v>0</v>
      </c>
      <c r="J20">
        <v>153313</v>
      </c>
      <c r="L20" s="13">
        <f>iferror(lookup(if(K20="",G20,K20),{0,1,10,25,100,250,500,1000,2500,5000,10000,25000,50000,125000},{0.0,0.1,0.021,0.0152,0.0084,0.00644,0.00514,0.00379,0.00329,0.00247,0.00215,0.00189,0.00173,0.00169}),"")</f>
        <v>0</v>
      </c>
      <c r="M20" s="13">
        <f>iferror(if(K20="",G20,K20)*L20,"")</f>
        <v>0</v>
      </c>
      <c r="N20" t="s">
        <v>111</v>
      </c>
      <c r="O20" s="14" t="s">
        <v>100</v>
      </c>
      <c r="P20">
        <v>39576</v>
      </c>
      <c r="R20" s="13">
        <f>iferror(lookup(if(Q20="",G20,Q20),{0,1,10,100,1000,5000,25000},{0.0,0.099,0.016,0.005,0.004,0.003,0.002}),"")</f>
        <v>0</v>
      </c>
      <c r="S20" s="13">
        <f>iferror(if(Q20="",G20,Q20)*R20,"")</f>
        <v>0</v>
      </c>
      <c r="T20" t="s">
        <v>130</v>
      </c>
      <c r="U20" s="14" t="s">
        <v>100</v>
      </c>
      <c r="AA20" s="14" t="s">
        <v>100</v>
      </c>
    </row>
    <row r="21" spans="1:39">
      <c r="A21" t="s">
        <v>60</v>
      </c>
      <c r="B21" t="s">
        <v>63</v>
      </c>
      <c r="D21" t="s">
        <v>62</v>
      </c>
      <c r="F21" t="s">
        <v>61</v>
      </c>
      <c r="G21">
        <f>BoardQty*1</f>
        <v>0</v>
      </c>
      <c r="H21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1" s="13">
        <f>iferror(G21*H21,"")</f>
        <v>0</v>
      </c>
      <c r="J21">
        <v>2923</v>
      </c>
      <c r="L21" s="13">
        <f>iferror(lookup(if(K21="",G21,K21),{0,1,10,100,250,500,1000,1250,3000},{0.0,1.59,1.425,1.1432,1.2,0.9396,0.6525,0.75,0.6525}),"")</f>
        <v>0</v>
      </c>
      <c r="M21" s="13">
        <f>iferror(if(K21="",G21,K21)*L21,"")</f>
        <v>0</v>
      </c>
      <c r="N21" t="s">
        <v>112</v>
      </c>
      <c r="O21" s="14" t="s">
        <v>100</v>
      </c>
      <c r="P21">
        <v>2280</v>
      </c>
      <c r="R21" s="13">
        <f>iferror(lookup(if(Q21="",G21,Q21),{0,1,10,25,50,100,250,500,1000,3000},{0.0,1.5,1.36,1.25,1.22,1.09,1.03,0.901,0.657,0.657}),"")</f>
        <v>0</v>
      </c>
      <c r="S21" s="13">
        <f>iferror(if(Q21="",G21,Q21)*R21,"")</f>
        <v>0</v>
      </c>
      <c r="T21" t="s">
        <v>131</v>
      </c>
      <c r="U21" s="14" t="s">
        <v>100</v>
      </c>
      <c r="AA21" s="14" t="s">
        <v>100</v>
      </c>
    </row>
    <row r="22" spans="1:39">
      <c r="A22" t="s">
        <v>64</v>
      </c>
      <c r="B22" t="s">
        <v>66</v>
      </c>
      <c r="D22" t="s">
        <v>19</v>
      </c>
      <c r="F22" t="s">
        <v>65</v>
      </c>
      <c r="G22">
        <f>BoardQty*1</f>
        <v>0</v>
      </c>
      <c r="H22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2" s="13">
        <f>iferror(G22*H22,"")</f>
        <v>0</v>
      </c>
      <c r="J22">
        <v>4019774</v>
      </c>
      <c r="L22" s="13">
        <f>iferror(lookup(if(K22="",G22,K22),{0,1,10,25,100,250,500,1000,2500,5000,10000,25000,50000,125000},{0.0,0.1,0.021,0.0152,0.0084,0.00644,0.00514,0.00379,0.00329,0.00247,0.00215,0.00189,0.00173,0.00169}),"")</f>
        <v>0</v>
      </c>
      <c r="M22" s="13">
        <f>iferror(if(K22="",G22,K22)*L22,"")</f>
        <v>0</v>
      </c>
      <c r="N22" t="s">
        <v>113</v>
      </c>
      <c r="O22" s="14" t="s">
        <v>100</v>
      </c>
      <c r="P22">
        <v>721803</v>
      </c>
      <c r="R22" s="13">
        <f>iferror(lookup(if(Q22="",G22,Q22),{0,1,10,100,1000,5000,25000},{0.0,0.099,0.016,0.005,0.004,0.003,0.002}),"")</f>
        <v>0</v>
      </c>
      <c r="S22" s="13">
        <f>iferror(if(Q22="",G22,Q22)*R22,"")</f>
        <v>0</v>
      </c>
      <c r="T22" t="s">
        <v>132</v>
      </c>
      <c r="U22" s="14" t="s">
        <v>100</v>
      </c>
      <c r="V22">
        <v>211447</v>
      </c>
      <c r="X22" s="13">
        <f>iferror(lookup(if(W22="",G22,W22),{0,1,10,25,100,250,500,5000,10000},{0.0,0.093,0.02,0.014,0.008,0.006,0.005,0.003,0.002}),"")</f>
        <v>0</v>
      </c>
      <c r="Y22" s="13">
        <f>iferror(if(W22="",G22,W22)*X22,"")</f>
        <v>0</v>
      </c>
      <c r="Z22" t="s">
        <v>142</v>
      </c>
      <c r="AA22" s="14" t="s">
        <v>100</v>
      </c>
    </row>
    <row r="23" spans="1:39">
      <c r="A23" t="s">
        <v>67</v>
      </c>
      <c r="B23" t="s">
        <v>70</v>
      </c>
      <c r="D23" t="s">
        <v>69</v>
      </c>
      <c r="F23" t="s">
        <v>68</v>
      </c>
      <c r="G23">
        <f>BoardQty*1</f>
        <v>0</v>
      </c>
      <c r="H23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3" s="13">
        <f>iferror(G23*H23,"")</f>
        <v>0</v>
      </c>
      <c r="J23">
        <v>46211</v>
      </c>
      <c r="L23" s="13">
        <f>iferror(lookup(if(K23="",G23,K23),{0,1,10,25,50,100,250,500,1000,2500,5000,10000,20000,25000,50000,125000},{0.0,0.1,0.03,0.022,0.0168,0.0123,0.0094,0.00752,0.00554,0.00481,0.00361,0.00314,0.00314,0.00276,0.00253,0.00248}),"")</f>
        <v>0</v>
      </c>
      <c r="M23" s="13">
        <f>iferror(if(K23="",G23,K23)*L23,"")</f>
        <v>0</v>
      </c>
      <c r="N23" t="s">
        <v>114</v>
      </c>
      <c r="O23" s="14" t="s">
        <v>100</v>
      </c>
      <c r="P23">
        <v>64704</v>
      </c>
      <c r="R23" s="13">
        <f>iferror(lookup(if(Q23="",G23,Q23),{0,1,10,100,500,1000,5000,50000},{0.0,0.099,0.044,0.026,0.021,0.017,0.005,0.004}),"")</f>
        <v>0</v>
      </c>
      <c r="S23" s="13">
        <f>iferror(if(Q23="",G23,Q23)*R23,"")</f>
        <v>0</v>
      </c>
      <c r="T23" t="s">
        <v>133</v>
      </c>
      <c r="U23" s="14" t="s">
        <v>100</v>
      </c>
      <c r="V23">
        <v>16618</v>
      </c>
      <c r="X23" s="13">
        <f>iferror(lookup(if(W23="",G23,W23),{0,1,10,100,500,1000,5000,10000,15000},{0.0,0.1,0.044,0.026,0.021,0.018,0.006,0.005,0.003}),"")</f>
        <v>0</v>
      </c>
      <c r="Y23" s="13">
        <f>iferror(if(W23="",G23,W23)*X23,"")</f>
        <v>0</v>
      </c>
      <c r="Z23" t="s">
        <v>143</v>
      </c>
      <c r="AA23" s="14" t="s">
        <v>100</v>
      </c>
    </row>
    <row r="24" spans="1:39">
      <c r="A24" t="s">
        <v>71</v>
      </c>
      <c r="B24" t="s">
        <v>73</v>
      </c>
      <c r="D24" t="s">
        <v>30</v>
      </c>
      <c r="F24" t="s">
        <v>72</v>
      </c>
      <c r="G24">
        <f>BoardQty*1</f>
        <v>0</v>
      </c>
      <c r="H24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4" s="13">
        <f>iferror(G24*H24,"")</f>
        <v>0</v>
      </c>
      <c r="J24">
        <v>311109</v>
      </c>
      <c r="L24" s="13">
        <f>iferror(lookup(if(K24="",G24,K24),{0,1,10,50,100,250,500,1000,4000,8000,12000,28000,100000},{0.0,0.1,0.046,0.0248,0.0209,0.01712,0.01464,0.0114,0.00874,0.00798,0.0076,0.00722,0.00523}),"")</f>
        <v>0</v>
      </c>
      <c r="M24" s="13">
        <f>iferror(if(K24="",G24,K24)*L24,"")</f>
        <v>0</v>
      </c>
      <c r="N24" t="s">
        <v>115</v>
      </c>
      <c r="O24" s="14" t="s">
        <v>100</v>
      </c>
      <c r="P24">
        <v>251676</v>
      </c>
      <c r="R24" s="13">
        <f>iferror(lookup(if(Q24="",G24,Q24),{0,1,10,100,1000,4000,8000,48000,100000},{0.0,0.099,0.025,0.015,0.012,0.009,0.008,0.007,0.005}),"")</f>
        <v>0</v>
      </c>
      <c r="S24" s="13">
        <f>iferror(if(Q24="",G24,Q24)*R24,"")</f>
        <v>0</v>
      </c>
      <c r="T24" t="s">
        <v>134</v>
      </c>
      <c r="U24" s="14" t="s">
        <v>100</v>
      </c>
      <c r="V24">
        <v>5774</v>
      </c>
      <c r="X24" s="13">
        <f>iferror(lookup(if(W24="",G24,W24),{0,1,10,50,100,250,500,4000,8000},{0.0,0.1,0.044,0.026,0.021,0.018,0.014,0.009,0.007}),"")</f>
        <v>0</v>
      </c>
      <c r="Y24" s="13">
        <f>iferror(if(W24="",G24,W24)*X24,"")</f>
        <v>0</v>
      </c>
      <c r="Z24" t="s">
        <v>144</v>
      </c>
      <c r="AA24" s="14" t="s">
        <v>100</v>
      </c>
    </row>
    <row r="25" spans="1:39">
      <c r="A25" t="s">
        <v>74</v>
      </c>
      <c r="B25" t="s">
        <v>76</v>
      </c>
      <c r="D25" t="s">
        <v>75</v>
      </c>
      <c r="G25">
        <f>BoardQty*1</f>
        <v>0</v>
      </c>
      <c r="H25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5" s="13">
        <f>iferror(G25*H25,"")</f>
        <v>0</v>
      </c>
      <c r="AG25" s="14" t="s">
        <v>100</v>
      </c>
    </row>
    <row r="26" spans="1:39">
      <c r="A26" t="s">
        <v>77</v>
      </c>
      <c r="B26" t="s">
        <v>80</v>
      </c>
      <c r="D26" t="s">
        <v>79</v>
      </c>
      <c r="F26" t="s">
        <v>78</v>
      </c>
      <c r="G26">
        <f>BoardQty*1</f>
        <v>0</v>
      </c>
      <c r="H26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6" s="13">
        <f>iferror(G26*H26,"")</f>
        <v>0</v>
      </c>
      <c r="J26">
        <v>8462</v>
      </c>
      <c r="L26" s="13">
        <f>iferror(lookup(if(K26="",G26,K26),{0,1,10,100,500,1000,3000,6000,15000,30000,75000,150000},{0.0,0.41,0.348,0.2601,0.2043,0.1575,0.1395,0.1305,0.1215,0.1152,0.1125,0.108}),"")</f>
        <v>0</v>
      </c>
      <c r="M26" s="13">
        <f>iferror(if(K26="",G26,K26)*L26,"")</f>
        <v>0</v>
      </c>
      <c r="N26" t="s">
        <v>116</v>
      </c>
      <c r="O26" s="14" t="s">
        <v>100</v>
      </c>
      <c r="P26">
        <v>4784</v>
      </c>
      <c r="R26" s="13">
        <f>iferror(lookup(if(Q26="",G26,Q26),{0,1,10,100,500,1000,3000,6000,9000,24000},{0.0,0.414,0.311,0.231,0.195,0.15,0.137,0.129,0.12,0.113}),"")</f>
        <v>0</v>
      </c>
      <c r="S26" s="13">
        <f>iferror(if(Q26="",G26,Q26)*R26,"")</f>
        <v>0</v>
      </c>
      <c r="T26" t="s">
        <v>135</v>
      </c>
      <c r="U26" s="14" t="s">
        <v>100</v>
      </c>
      <c r="V26">
        <v>627</v>
      </c>
      <c r="X26" s="13">
        <f>iferror(lookup(if(W26="",G26,W26),{0,1,10,100,250,500,1000},{0.0,0.261,0.252,0.199,0.189,0.177,0.142}),"")</f>
        <v>0</v>
      </c>
      <c r="Y26" s="13">
        <f>iferror(if(W26="",G26,W26)*X26,"")</f>
        <v>0</v>
      </c>
      <c r="Z26" t="s">
        <v>145</v>
      </c>
      <c r="AA26" s="14" t="s">
        <v>100</v>
      </c>
    </row>
    <row r="27" spans="1:39">
      <c r="A27" t="s">
        <v>81</v>
      </c>
      <c r="B27" t="s">
        <v>84</v>
      </c>
      <c r="D27" t="s">
        <v>83</v>
      </c>
      <c r="F27" t="s">
        <v>82</v>
      </c>
      <c r="G27">
        <f>BoardQty*2</f>
        <v>0</v>
      </c>
      <c r="H27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7" s="13">
        <f>iferror(G27*H27,"")</f>
        <v>0</v>
      </c>
      <c r="J27">
        <v>4316</v>
      </c>
      <c r="L27" s="13">
        <f>iferror(lookup(if(K27="",G27,K27),{0,1,10,100,500,1000,3000,6000,15000,30000,75000,150000},{0.0,0.42,0.336,0.229,0.17142,0.12839,0.11451,0.10757,0.10063,0.0923,0.08883,0.08536}),"")</f>
        <v>0</v>
      </c>
      <c r="M27" s="13">
        <f>iferror(if(K27="",G27,K27)*L27,"")</f>
        <v>0</v>
      </c>
      <c r="N27" t="s">
        <v>117</v>
      </c>
      <c r="O27" s="14" t="s">
        <v>100</v>
      </c>
      <c r="U27" s="14" t="s">
        <v>100</v>
      </c>
    </row>
    <row r="28" spans="1:39">
      <c r="A28" t="s">
        <v>85</v>
      </c>
      <c r="B28" t="s">
        <v>88</v>
      </c>
      <c r="D28" t="s">
        <v>87</v>
      </c>
      <c r="F28" t="s">
        <v>86</v>
      </c>
      <c r="G28">
        <f>BoardQty*1</f>
        <v>0</v>
      </c>
      <c r="H28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8" s="13">
        <f>iferror(G28*H28,"")</f>
        <v>0</v>
      </c>
      <c r="U28" s="14" t="s">
        <v>100</v>
      </c>
      <c r="AM28" s="14" t="s">
        <v>100</v>
      </c>
    </row>
    <row r="29" spans="1:39">
      <c r="A29" t="s">
        <v>89</v>
      </c>
      <c r="B29" t="s">
        <v>91</v>
      </c>
      <c r="D29" t="s">
        <v>69</v>
      </c>
      <c r="F29" t="s">
        <v>90</v>
      </c>
      <c r="G29">
        <f>BoardQty*1</f>
        <v>0</v>
      </c>
      <c r="H29" s="13">
        <f>MINA(INDIRECT(ADDRESS(ROW(),COLUMN(newark_part_data)+2)),INDIRECT(ADDRESS(ROW(),COLUMN(digikey_part_data)+2)),INDIRECT(ADDRESS(ROW(),COLUMN(precisionmicrodrives_part_data)+2)),INDIRECT(ADDRESS(ROW(),COLUMN(kitronik_part_data)+2)),INDIRECT(ADDRESS(ROW(),COLUMN(mouser_part_data)+2)))</f>
        <v>0</v>
      </c>
      <c r="I29" s="13">
        <f>iferror(G29*H29,"")</f>
        <v>0</v>
      </c>
      <c r="J29">
        <v>54954</v>
      </c>
      <c r="L29" s="13">
        <f>iferror(lookup(if(K29="",G29,K29),{0,1,10,25,50,100,250,500,1000,2500,5000,10000,20000,25000,50000,125000},{0.0,0.1,0.03,0.022,0.0168,0.0123,0.0094,0.00752,0.00554,0.00481,0.00361,0.00314,0.00314,0.00276,0.00253,0.00248}),"")</f>
        <v>0</v>
      </c>
      <c r="M29" s="13">
        <f>iferror(if(K29="",G29,K29)*L29,"")</f>
        <v>0</v>
      </c>
      <c r="N29" t="s">
        <v>118</v>
      </c>
      <c r="O29" s="14" t="s">
        <v>100</v>
      </c>
      <c r="P29">
        <v>11051</v>
      </c>
      <c r="R29" s="13">
        <f>iferror(lookup(if(Q29="",G29,Q29),{0,1,10,100,500,1000,5000,50000},{0.0,0.099,0.044,0.026,0.021,0.017,0.005,0.004}),"")</f>
        <v>0</v>
      </c>
      <c r="S29" s="13">
        <f>iferror(if(Q29="",G29,Q29)*R29,"")</f>
        <v>0</v>
      </c>
      <c r="T29" t="s">
        <v>136</v>
      </c>
      <c r="U29" s="14" t="s">
        <v>100</v>
      </c>
      <c r="V29">
        <v>6504</v>
      </c>
      <c r="X29" s="13">
        <f>iferror(lookup(if(W29="",G29,W29),{0,1,10,100,500,1000,5000,10000,15000},{0.0,0.1,0.044,0.026,0.021,0.018,0.006,0.005,0.003}),"")</f>
        <v>0</v>
      </c>
      <c r="Y29" s="13">
        <f>iferror(if(W29="",G29,W29)*X29,"")</f>
        <v>0</v>
      </c>
      <c r="Z29" t="s">
        <v>146</v>
      </c>
      <c r="AA29" s="14" t="s">
        <v>100</v>
      </c>
    </row>
    <row r="31" spans="1:39">
      <c r="K31">
        <f t="array" ref="K31">IFERROR(CONCATENATE(TEXT(INDEX($K$7:$K$29,SMALL(IF($N$7:$N$29&lt;&gt;"",IF($K$7:$K$29&lt;&gt;"",ROW($K$7:$K$29)-MIN(ROW($K$7:$K$29))+1,""),""),ROW()-ROW(A$31)+1)),"##0"),","),"")</f>
        <v>0</v>
      </c>
      <c r="L31">
        <f t="array" ref="L31">IFERROR(CONCATENATE((INDEX($N$7:$N$29,SMALL(IF($N$7:$N$29&lt;&gt;"",IF($K$7:$K$29&lt;&gt;"",ROW($K$7:$K$29)-MIN(ROW($K$7:$K$29))+1,""),""),ROW()-ROW(A$31)+1))),","),"")</f>
        <v>0</v>
      </c>
      <c r="M31">
        <f t="array" ref="M31">IFERROR(CONCATENATE((INDEX($A$7:$A$29,SMALL(IF($N$7:$N$29&lt;&gt;"",IF($K$7:$K$29&lt;&gt;"",ROW($K$7:$K$29)-MIN(ROW($K$7:$K$29))+1,""),""),ROW()-ROW(A$31)+1))),),"")</f>
        <v>0</v>
      </c>
      <c r="Q31">
        <f t="array" ref="Q31">IFERROR(CONCATENATE((INDEX($T$7:$T$29,SMALL(IF($T$7:$T$29&lt;&gt;"",IF($Q$7:$Q$29&lt;&gt;"",ROW($Q$7:$Q$29)-MIN(ROW($Q$7:$Q$29))+1,""),""),ROW()-ROW(A$31)+1)))," "),"")</f>
        <v>0</v>
      </c>
      <c r="R31">
        <f t="array" ref="R31">IFERROR(CONCATENATE(TEXT(INDEX($Q$7:$Q$29,SMALL(IF($T$7:$T$29&lt;&gt;"",IF($Q$7:$Q$29&lt;&gt;"",ROW($Q$7:$Q$29)-MIN(ROW($Q$7:$Q$29))+1,""),""),ROW()-ROW(A$31)+1)),"##0")," "),"")</f>
        <v>0</v>
      </c>
      <c r="S31">
        <f t="array" ref="S31">IFERROR(CONCATENATE((INDEX($A$7:$A$29,SMALL(IF($T$7:$T$29&lt;&gt;"",IF($Q$7:$Q$29&lt;&gt;"",ROW($Q$7:$Q$29)-MIN(ROW($Q$7:$Q$29))+1,""),""),ROW()-ROW(A$31)+1))),),"")</f>
        <v>0</v>
      </c>
      <c r="W31">
        <f t="array" ref="W31">IFERROR(CONCATENATE((INDEX($Z$7:$Z$29,SMALL(IF($Z$7:$Z$29&lt;&gt;"",IF($W$7:$W$29&lt;&gt;"",ROW($W$7:$W$29)-MIN(ROW($W$7:$W$29))+1,""),""),ROW()-ROW(A$31)+1))),","),"")</f>
        <v>0</v>
      </c>
      <c r="X31">
        <f t="array" ref="X31">IFERROR(CONCATENATE(TEXT(INDEX($W$7:$W$29,SMALL(IF($Z$7:$Z$29&lt;&gt;"",IF($W$7:$W$29&lt;&gt;"",ROW($W$7:$W$29)-MIN(ROW($W$7:$W$29))+1,""),""),ROW()-ROW(A$31)+1)),"##0"),","),"")</f>
        <v>0</v>
      </c>
      <c r="Y31">
        <f t="array" ref="Y31">IFERROR(CONCATENATE((INDEX($A$7:$A$29,SMALL(IF($Z$7:$Z$29&lt;&gt;"",IF($W$7:$W$29&lt;&gt;"",ROW($W$7:$W$29)-MIN(ROW($W$7:$W$29))+1,""),""),ROW()-ROW(A$31)+1))),),"")</f>
        <v>0</v>
      </c>
      <c r="AC31">
        <f t="array" ref="AC31">IFERROR(CONCATENATE(TEXT(INDEX($AC$7:$AC$29,SMALL(IF($AF$7:$AF$29&lt;&gt;"",IF($AC$7:$AC$29&lt;&gt;"",ROW($AC$7:$AC$29)-MIN(ROW($AC$7:$AC$29))+1,""),""),ROW()-ROW(A$31)+1)),"##0"),),"")</f>
        <v>0</v>
      </c>
      <c r="AD31">
        <f t="array" ref="AD31">IFERROR(CONCATENATE((INDEX($AF$7:$AF$29,SMALL(IF($AF$7:$AF$29&lt;&gt;"",IF($AC$7:$AC$29&lt;&gt;"",ROW($AC$7:$AC$29)-MIN(ROW($AC$7:$AC$29))+1,""),""),ROW()-ROW(A$31)+1))),),"")</f>
        <v>0</v>
      </c>
      <c r="AE31">
        <f t="array" ref="AE31">IFERROR(CONCATENATE((INDEX($A$7:$A$29,SMALL(IF($AF$7:$AF$29&lt;&gt;"",IF($AC$7:$AC$29&lt;&gt;"",ROW($AC$7:$AC$29)-MIN(ROW($AC$7:$AC$29))+1,""),""),ROW()-ROW(A$31)+1))),),"")</f>
        <v>0</v>
      </c>
      <c r="AI31">
        <f t="array" ref="AI31">IFERROR(CONCATENATE(TEXT(INDEX($AI$7:$AI$29,SMALL(IF($AL$7:$AL$29&lt;&gt;"",IF($AI$7:$AI$29&lt;&gt;"",ROW($AI$7:$AI$29)-MIN(ROW($AI$7:$AI$29))+1,""),""),ROW()-ROW(A$31)+1)),"##0"),),"")</f>
        <v>0</v>
      </c>
      <c r="AJ31">
        <f t="array" ref="AJ31">IFERROR(CONCATENATE((INDEX($AL$7:$AL$29,SMALL(IF($AL$7:$AL$29&lt;&gt;"",IF($AI$7:$AI$29&lt;&gt;"",ROW($AI$7:$AI$29)-MIN(ROW($AI$7:$AI$29))+1,""),""),ROW()-ROW(A$31)+1))),),"")</f>
        <v>0</v>
      </c>
      <c r="AK31">
        <f t="array" ref="AK31">IFERROR(CONCATENATE((INDEX($A$7:$A$29,SMALL(IF($AL$7:$AL$29&lt;&gt;"",IF($AI$7:$AI$29&lt;&gt;"",ROW($AI$7:$AI$29)-MIN(ROW($AI$7:$AI$29))+1,""),""),ROW()-ROW(A$31)+1))),),"")</f>
        <v>0</v>
      </c>
    </row>
    <row r="32" spans="1:39">
      <c r="K32">
        <f t="array" ref="K32">IFERROR(CONCATENATE(TEXT(INDEX($K$7:$K$29,SMALL(IF($N$7:$N$29&lt;&gt;"",IF($K$7:$K$29&lt;&gt;"",ROW($K$7:$K$29)-MIN(ROW($K$7:$K$29))+1,""),""),ROW()-ROW(A$31)+1)),"##0"),","),"")</f>
        <v>0</v>
      </c>
      <c r="L32">
        <f t="array" ref="L32">IFERROR(CONCATENATE((INDEX($N$7:$N$29,SMALL(IF($N$7:$N$29&lt;&gt;"",IF($K$7:$K$29&lt;&gt;"",ROW($K$7:$K$29)-MIN(ROW($K$7:$K$29))+1,""),""),ROW()-ROW(A$31)+1))),","),"")</f>
        <v>0</v>
      </c>
      <c r="M32">
        <f t="array" ref="M32">IFERROR(CONCATENATE((INDEX($A$7:$A$29,SMALL(IF($N$7:$N$29&lt;&gt;"",IF($K$7:$K$29&lt;&gt;"",ROW($K$7:$K$29)-MIN(ROW($K$7:$K$29))+1,""),""),ROW()-ROW(A$31)+1))),),"")</f>
        <v>0</v>
      </c>
      <c r="Q32">
        <f t="array" ref="Q32">IFERROR(CONCATENATE((INDEX($T$7:$T$29,SMALL(IF($T$7:$T$29&lt;&gt;"",IF($Q$7:$Q$29&lt;&gt;"",ROW($Q$7:$Q$29)-MIN(ROW($Q$7:$Q$29))+1,""),""),ROW()-ROW(A$31)+1)))," "),"")</f>
        <v>0</v>
      </c>
      <c r="R32">
        <f t="array" ref="R32">IFERROR(CONCATENATE(TEXT(INDEX($Q$7:$Q$29,SMALL(IF($T$7:$T$29&lt;&gt;"",IF($Q$7:$Q$29&lt;&gt;"",ROW($Q$7:$Q$29)-MIN(ROW($Q$7:$Q$29))+1,""),""),ROW()-ROW(A$31)+1)),"##0")," "),"")</f>
        <v>0</v>
      </c>
      <c r="S32">
        <f t="array" ref="S32">IFERROR(CONCATENATE((INDEX($A$7:$A$29,SMALL(IF($T$7:$T$29&lt;&gt;"",IF($Q$7:$Q$29&lt;&gt;"",ROW($Q$7:$Q$29)-MIN(ROW($Q$7:$Q$29))+1,""),""),ROW()-ROW(A$31)+1))),),"")</f>
        <v>0</v>
      </c>
      <c r="W32">
        <f t="array" ref="W32">IFERROR(CONCATENATE((INDEX($Z$7:$Z$29,SMALL(IF($Z$7:$Z$29&lt;&gt;"",IF($W$7:$W$29&lt;&gt;"",ROW($W$7:$W$29)-MIN(ROW($W$7:$W$29))+1,""),""),ROW()-ROW(A$31)+1))),","),"")</f>
        <v>0</v>
      </c>
      <c r="X32">
        <f t="array" ref="X32">IFERROR(CONCATENATE(TEXT(INDEX($W$7:$W$29,SMALL(IF($Z$7:$Z$29&lt;&gt;"",IF($W$7:$W$29&lt;&gt;"",ROW($W$7:$W$29)-MIN(ROW($W$7:$W$29))+1,""),""),ROW()-ROW(A$31)+1)),"##0"),","),"")</f>
        <v>0</v>
      </c>
      <c r="Y32">
        <f t="array" ref="Y32">IFERROR(CONCATENATE((INDEX($A$7:$A$29,SMALL(IF($Z$7:$Z$29&lt;&gt;"",IF($W$7:$W$29&lt;&gt;"",ROW($W$7:$W$29)-MIN(ROW($W$7:$W$29))+1,""),""),ROW()-ROW(A$31)+1))),),"")</f>
        <v>0</v>
      </c>
      <c r="AC32">
        <f t="array" ref="AC32">IFERROR(CONCATENATE(TEXT(INDEX($AC$7:$AC$29,SMALL(IF($AF$7:$AF$29&lt;&gt;"",IF($AC$7:$AC$29&lt;&gt;"",ROW($AC$7:$AC$29)-MIN(ROW($AC$7:$AC$29))+1,""),""),ROW()-ROW(A$31)+1)),"##0"),),"")</f>
        <v>0</v>
      </c>
      <c r="AD32">
        <f t="array" ref="AD32">IFERROR(CONCATENATE((INDEX($AF$7:$AF$29,SMALL(IF($AF$7:$AF$29&lt;&gt;"",IF($AC$7:$AC$29&lt;&gt;"",ROW($AC$7:$AC$29)-MIN(ROW($AC$7:$AC$29))+1,""),""),ROW()-ROW(A$31)+1))),),"")</f>
        <v>0</v>
      </c>
      <c r="AE32">
        <f t="array" ref="AE32">IFERROR(CONCATENATE((INDEX($A$7:$A$29,SMALL(IF($AF$7:$AF$29&lt;&gt;"",IF($AC$7:$AC$29&lt;&gt;"",ROW($AC$7:$AC$29)-MIN(ROW($AC$7:$AC$29))+1,""),""),ROW()-ROW(A$31)+1))),),"")</f>
        <v>0</v>
      </c>
      <c r="AI32">
        <f t="array" ref="AI32">IFERROR(CONCATENATE(TEXT(INDEX($AI$7:$AI$29,SMALL(IF($AL$7:$AL$29&lt;&gt;"",IF($AI$7:$AI$29&lt;&gt;"",ROW($AI$7:$AI$29)-MIN(ROW($AI$7:$AI$29))+1,""),""),ROW()-ROW(A$31)+1)),"##0"),),"")</f>
        <v>0</v>
      </c>
      <c r="AJ32">
        <f t="array" ref="AJ32">IFERROR(CONCATENATE((INDEX($AL$7:$AL$29,SMALL(IF($AL$7:$AL$29&lt;&gt;"",IF($AI$7:$AI$29&lt;&gt;"",ROW($AI$7:$AI$29)-MIN(ROW($AI$7:$AI$29))+1,""),""),ROW()-ROW(A$31)+1))),),"")</f>
        <v>0</v>
      </c>
      <c r="AK32">
        <f t="array" ref="AK32">IFERROR(CONCATENATE((INDEX($A$7:$A$29,SMALL(IF($AL$7:$AL$29&lt;&gt;"",IF($AI$7:$AI$29&lt;&gt;"",ROW($AI$7:$AI$29)-MIN(ROW($AI$7:$AI$29))+1,""),""),ROW()-ROW(A$31)+1))),),"")</f>
        <v>0</v>
      </c>
    </row>
    <row r="33" spans="11:37">
      <c r="K33">
        <f t="array" ref="K33">IFERROR(CONCATENATE(TEXT(INDEX($K$7:$K$29,SMALL(IF($N$7:$N$29&lt;&gt;"",IF($K$7:$K$29&lt;&gt;"",ROW($K$7:$K$29)-MIN(ROW($K$7:$K$29))+1,""),""),ROW()-ROW(A$31)+1)),"##0"),","),"")</f>
        <v>0</v>
      </c>
      <c r="L33">
        <f t="array" ref="L33">IFERROR(CONCATENATE((INDEX($N$7:$N$29,SMALL(IF($N$7:$N$29&lt;&gt;"",IF($K$7:$K$29&lt;&gt;"",ROW($K$7:$K$29)-MIN(ROW($K$7:$K$29))+1,""),""),ROW()-ROW(A$31)+1))),","),"")</f>
        <v>0</v>
      </c>
      <c r="M33">
        <f t="array" ref="M33">IFERROR(CONCATENATE((INDEX($A$7:$A$29,SMALL(IF($N$7:$N$29&lt;&gt;"",IF($K$7:$K$29&lt;&gt;"",ROW($K$7:$K$29)-MIN(ROW($K$7:$K$29))+1,""),""),ROW()-ROW(A$31)+1))),),"")</f>
        <v>0</v>
      </c>
      <c r="Q33">
        <f t="array" ref="Q33">IFERROR(CONCATENATE((INDEX($T$7:$T$29,SMALL(IF($T$7:$T$29&lt;&gt;"",IF($Q$7:$Q$29&lt;&gt;"",ROW($Q$7:$Q$29)-MIN(ROW($Q$7:$Q$29))+1,""),""),ROW()-ROW(A$31)+1)))," "),"")</f>
        <v>0</v>
      </c>
      <c r="R33">
        <f t="array" ref="R33">IFERROR(CONCATENATE(TEXT(INDEX($Q$7:$Q$29,SMALL(IF($T$7:$T$29&lt;&gt;"",IF($Q$7:$Q$29&lt;&gt;"",ROW($Q$7:$Q$29)-MIN(ROW($Q$7:$Q$29))+1,""),""),ROW()-ROW(A$31)+1)),"##0")," "),"")</f>
        <v>0</v>
      </c>
      <c r="S33">
        <f t="array" ref="S33">IFERROR(CONCATENATE((INDEX($A$7:$A$29,SMALL(IF($T$7:$T$29&lt;&gt;"",IF($Q$7:$Q$29&lt;&gt;"",ROW($Q$7:$Q$29)-MIN(ROW($Q$7:$Q$29))+1,""),""),ROW()-ROW(A$31)+1))),),"")</f>
        <v>0</v>
      </c>
      <c r="W33">
        <f t="array" ref="W33">IFERROR(CONCATENATE((INDEX($Z$7:$Z$29,SMALL(IF($Z$7:$Z$29&lt;&gt;"",IF($W$7:$W$29&lt;&gt;"",ROW($W$7:$W$29)-MIN(ROW($W$7:$W$29))+1,""),""),ROW()-ROW(A$31)+1))),","),"")</f>
        <v>0</v>
      </c>
      <c r="X33">
        <f t="array" ref="X33">IFERROR(CONCATENATE(TEXT(INDEX($W$7:$W$29,SMALL(IF($Z$7:$Z$29&lt;&gt;"",IF($W$7:$W$29&lt;&gt;"",ROW($W$7:$W$29)-MIN(ROW($W$7:$W$29))+1,""),""),ROW()-ROW(A$31)+1)),"##0"),","),"")</f>
        <v>0</v>
      </c>
      <c r="Y33">
        <f t="array" ref="Y33">IFERROR(CONCATENATE((INDEX($A$7:$A$29,SMALL(IF($Z$7:$Z$29&lt;&gt;"",IF($W$7:$W$29&lt;&gt;"",ROW($W$7:$W$29)-MIN(ROW($W$7:$W$29))+1,""),""),ROW()-ROW(A$31)+1))),),"")</f>
        <v>0</v>
      </c>
      <c r="AC33">
        <f t="array" ref="AC33">IFERROR(CONCATENATE(TEXT(INDEX($AC$7:$AC$29,SMALL(IF($AF$7:$AF$29&lt;&gt;"",IF($AC$7:$AC$29&lt;&gt;"",ROW($AC$7:$AC$29)-MIN(ROW($AC$7:$AC$29))+1,""),""),ROW()-ROW(A$31)+1)),"##0"),),"")</f>
        <v>0</v>
      </c>
      <c r="AD33">
        <f t="array" ref="AD33">IFERROR(CONCATENATE((INDEX($AF$7:$AF$29,SMALL(IF($AF$7:$AF$29&lt;&gt;"",IF($AC$7:$AC$29&lt;&gt;"",ROW($AC$7:$AC$29)-MIN(ROW($AC$7:$AC$29))+1,""),""),ROW()-ROW(A$31)+1))),),"")</f>
        <v>0</v>
      </c>
      <c r="AE33">
        <f t="array" ref="AE33">IFERROR(CONCATENATE((INDEX($A$7:$A$29,SMALL(IF($AF$7:$AF$29&lt;&gt;"",IF($AC$7:$AC$29&lt;&gt;"",ROW($AC$7:$AC$29)-MIN(ROW($AC$7:$AC$29))+1,""),""),ROW()-ROW(A$31)+1))),),"")</f>
        <v>0</v>
      </c>
      <c r="AI33">
        <f t="array" ref="AI33">IFERROR(CONCATENATE(TEXT(INDEX($AI$7:$AI$29,SMALL(IF($AL$7:$AL$29&lt;&gt;"",IF($AI$7:$AI$29&lt;&gt;"",ROW($AI$7:$AI$29)-MIN(ROW($AI$7:$AI$29))+1,""),""),ROW()-ROW(A$31)+1)),"##0"),),"")</f>
        <v>0</v>
      </c>
      <c r="AJ33">
        <f t="array" ref="AJ33">IFERROR(CONCATENATE((INDEX($AL$7:$AL$29,SMALL(IF($AL$7:$AL$29&lt;&gt;"",IF($AI$7:$AI$29&lt;&gt;"",ROW($AI$7:$AI$29)-MIN(ROW($AI$7:$AI$29))+1,""),""),ROW()-ROW(A$31)+1))),),"")</f>
        <v>0</v>
      </c>
      <c r="AK33">
        <f t="array" ref="AK33">IFERROR(CONCATENATE((INDEX($A$7:$A$29,SMALL(IF($AL$7:$AL$29&lt;&gt;"",IF($AI$7:$AI$29&lt;&gt;"",ROW($AI$7:$AI$29)-MIN(ROW($AI$7:$AI$29))+1,""),""),ROW()-ROW(A$31)+1))),),"")</f>
        <v>0</v>
      </c>
    </row>
    <row r="34" spans="11:37">
      <c r="K34">
        <f t="array" ref="K34">IFERROR(CONCATENATE(TEXT(INDEX($K$7:$K$29,SMALL(IF($N$7:$N$29&lt;&gt;"",IF($K$7:$K$29&lt;&gt;"",ROW($K$7:$K$29)-MIN(ROW($K$7:$K$29))+1,""),""),ROW()-ROW(A$31)+1)),"##0"),","),"")</f>
        <v>0</v>
      </c>
      <c r="L34">
        <f t="array" ref="L34">IFERROR(CONCATENATE((INDEX($N$7:$N$29,SMALL(IF($N$7:$N$29&lt;&gt;"",IF($K$7:$K$29&lt;&gt;"",ROW($K$7:$K$29)-MIN(ROW($K$7:$K$29))+1,""),""),ROW()-ROW(A$31)+1))),","),"")</f>
        <v>0</v>
      </c>
      <c r="M34">
        <f t="array" ref="M34">IFERROR(CONCATENATE((INDEX($A$7:$A$29,SMALL(IF($N$7:$N$29&lt;&gt;"",IF($K$7:$K$29&lt;&gt;"",ROW($K$7:$K$29)-MIN(ROW($K$7:$K$29))+1,""),""),ROW()-ROW(A$31)+1))),),"")</f>
        <v>0</v>
      </c>
      <c r="Q34">
        <f t="array" ref="Q34">IFERROR(CONCATENATE((INDEX($T$7:$T$29,SMALL(IF($T$7:$T$29&lt;&gt;"",IF($Q$7:$Q$29&lt;&gt;"",ROW($Q$7:$Q$29)-MIN(ROW($Q$7:$Q$29))+1,""),""),ROW()-ROW(A$31)+1)))," "),"")</f>
        <v>0</v>
      </c>
      <c r="R34">
        <f t="array" ref="R34">IFERROR(CONCATENATE(TEXT(INDEX($Q$7:$Q$29,SMALL(IF($T$7:$T$29&lt;&gt;"",IF($Q$7:$Q$29&lt;&gt;"",ROW($Q$7:$Q$29)-MIN(ROW($Q$7:$Q$29))+1,""),""),ROW()-ROW(A$31)+1)),"##0")," "),"")</f>
        <v>0</v>
      </c>
      <c r="S34">
        <f t="array" ref="S34">IFERROR(CONCATENATE((INDEX($A$7:$A$29,SMALL(IF($T$7:$T$29&lt;&gt;"",IF($Q$7:$Q$29&lt;&gt;"",ROW($Q$7:$Q$29)-MIN(ROW($Q$7:$Q$29))+1,""),""),ROW()-ROW(A$31)+1))),),"")</f>
        <v>0</v>
      </c>
      <c r="W34">
        <f t="array" ref="W34">IFERROR(CONCATENATE((INDEX($Z$7:$Z$29,SMALL(IF($Z$7:$Z$29&lt;&gt;"",IF($W$7:$W$29&lt;&gt;"",ROW($W$7:$W$29)-MIN(ROW($W$7:$W$29))+1,""),""),ROW()-ROW(A$31)+1))),","),"")</f>
        <v>0</v>
      </c>
      <c r="X34">
        <f t="array" ref="X34">IFERROR(CONCATENATE(TEXT(INDEX($W$7:$W$29,SMALL(IF($Z$7:$Z$29&lt;&gt;"",IF($W$7:$W$29&lt;&gt;"",ROW($W$7:$W$29)-MIN(ROW($W$7:$W$29))+1,""),""),ROW()-ROW(A$31)+1)),"##0"),","),"")</f>
        <v>0</v>
      </c>
      <c r="Y34">
        <f t="array" ref="Y34">IFERROR(CONCATENATE((INDEX($A$7:$A$29,SMALL(IF($Z$7:$Z$29&lt;&gt;"",IF($W$7:$W$29&lt;&gt;"",ROW($W$7:$W$29)-MIN(ROW($W$7:$W$29))+1,""),""),ROW()-ROW(A$31)+1))),),"")</f>
        <v>0</v>
      </c>
      <c r="AC34">
        <f t="array" ref="AC34">IFERROR(CONCATENATE(TEXT(INDEX($AC$7:$AC$29,SMALL(IF($AF$7:$AF$29&lt;&gt;"",IF($AC$7:$AC$29&lt;&gt;"",ROW($AC$7:$AC$29)-MIN(ROW($AC$7:$AC$29))+1,""),""),ROW()-ROW(A$31)+1)),"##0"),),"")</f>
        <v>0</v>
      </c>
      <c r="AD34">
        <f t="array" ref="AD34">IFERROR(CONCATENATE((INDEX($AF$7:$AF$29,SMALL(IF($AF$7:$AF$29&lt;&gt;"",IF($AC$7:$AC$29&lt;&gt;"",ROW($AC$7:$AC$29)-MIN(ROW($AC$7:$AC$29))+1,""),""),ROW()-ROW(A$31)+1))),),"")</f>
        <v>0</v>
      </c>
      <c r="AE34">
        <f t="array" ref="AE34">IFERROR(CONCATENATE((INDEX($A$7:$A$29,SMALL(IF($AF$7:$AF$29&lt;&gt;"",IF($AC$7:$AC$29&lt;&gt;"",ROW($AC$7:$AC$29)-MIN(ROW($AC$7:$AC$29))+1,""),""),ROW()-ROW(A$31)+1))),),"")</f>
        <v>0</v>
      </c>
      <c r="AI34">
        <f t="array" ref="AI34">IFERROR(CONCATENATE(TEXT(INDEX($AI$7:$AI$29,SMALL(IF($AL$7:$AL$29&lt;&gt;"",IF($AI$7:$AI$29&lt;&gt;"",ROW($AI$7:$AI$29)-MIN(ROW($AI$7:$AI$29))+1,""),""),ROW()-ROW(A$31)+1)),"##0"),),"")</f>
        <v>0</v>
      </c>
      <c r="AJ34">
        <f t="array" ref="AJ34">IFERROR(CONCATENATE((INDEX($AL$7:$AL$29,SMALL(IF($AL$7:$AL$29&lt;&gt;"",IF($AI$7:$AI$29&lt;&gt;"",ROW($AI$7:$AI$29)-MIN(ROW($AI$7:$AI$29))+1,""),""),ROW()-ROW(A$31)+1))),),"")</f>
        <v>0</v>
      </c>
      <c r="AK34">
        <f t="array" ref="AK34">IFERROR(CONCATENATE((INDEX($A$7:$A$29,SMALL(IF($AL$7:$AL$29&lt;&gt;"",IF($AI$7:$AI$29&lt;&gt;"",ROW($AI$7:$AI$29)-MIN(ROW($AI$7:$AI$29))+1,""),""),ROW()-ROW(A$31)+1))),),"")</f>
        <v>0</v>
      </c>
    </row>
    <row r="35" spans="11:37">
      <c r="K35">
        <f t="array" ref="K35">IFERROR(CONCATENATE(TEXT(INDEX($K$7:$K$29,SMALL(IF($N$7:$N$29&lt;&gt;"",IF($K$7:$K$29&lt;&gt;"",ROW($K$7:$K$29)-MIN(ROW($K$7:$K$29))+1,""),""),ROW()-ROW(A$31)+1)),"##0"),","),"")</f>
        <v>0</v>
      </c>
      <c r="L35">
        <f t="array" ref="L35">IFERROR(CONCATENATE((INDEX($N$7:$N$29,SMALL(IF($N$7:$N$29&lt;&gt;"",IF($K$7:$K$29&lt;&gt;"",ROW($K$7:$K$29)-MIN(ROW($K$7:$K$29))+1,""),""),ROW()-ROW(A$31)+1))),","),"")</f>
        <v>0</v>
      </c>
      <c r="M35">
        <f t="array" ref="M35">IFERROR(CONCATENATE((INDEX($A$7:$A$29,SMALL(IF($N$7:$N$29&lt;&gt;"",IF($K$7:$K$29&lt;&gt;"",ROW($K$7:$K$29)-MIN(ROW($K$7:$K$29))+1,""),""),ROW()-ROW(A$31)+1))),),"")</f>
        <v>0</v>
      </c>
      <c r="Q35">
        <f t="array" ref="Q35">IFERROR(CONCATENATE((INDEX($T$7:$T$29,SMALL(IF($T$7:$T$29&lt;&gt;"",IF($Q$7:$Q$29&lt;&gt;"",ROW($Q$7:$Q$29)-MIN(ROW($Q$7:$Q$29))+1,""),""),ROW()-ROW(A$31)+1)))," "),"")</f>
        <v>0</v>
      </c>
      <c r="R35">
        <f t="array" ref="R35">IFERROR(CONCATENATE(TEXT(INDEX($Q$7:$Q$29,SMALL(IF($T$7:$T$29&lt;&gt;"",IF($Q$7:$Q$29&lt;&gt;"",ROW($Q$7:$Q$29)-MIN(ROW($Q$7:$Q$29))+1,""),""),ROW()-ROW(A$31)+1)),"##0")," "),"")</f>
        <v>0</v>
      </c>
      <c r="S35">
        <f t="array" ref="S35">IFERROR(CONCATENATE((INDEX($A$7:$A$29,SMALL(IF($T$7:$T$29&lt;&gt;"",IF($Q$7:$Q$29&lt;&gt;"",ROW($Q$7:$Q$29)-MIN(ROW($Q$7:$Q$29))+1,""),""),ROW()-ROW(A$31)+1))),),"")</f>
        <v>0</v>
      </c>
      <c r="W35">
        <f t="array" ref="W35">IFERROR(CONCATENATE((INDEX($Z$7:$Z$29,SMALL(IF($Z$7:$Z$29&lt;&gt;"",IF($W$7:$W$29&lt;&gt;"",ROW($W$7:$W$29)-MIN(ROW($W$7:$W$29))+1,""),""),ROW()-ROW(A$31)+1))),","),"")</f>
        <v>0</v>
      </c>
      <c r="X35">
        <f t="array" ref="X35">IFERROR(CONCATENATE(TEXT(INDEX($W$7:$W$29,SMALL(IF($Z$7:$Z$29&lt;&gt;"",IF($W$7:$W$29&lt;&gt;"",ROW($W$7:$W$29)-MIN(ROW($W$7:$W$29))+1,""),""),ROW()-ROW(A$31)+1)),"##0"),","),"")</f>
        <v>0</v>
      </c>
      <c r="Y35">
        <f t="array" ref="Y35">IFERROR(CONCATENATE((INDEX($A$7:$A$29,SMALL(IF($Z$7:$Z$29&lt;&gt;"",IF($W$7:$W$29&lt;&gt;"",ROW($W$7:$W$29)-MIN(ROW($W$7:$W$29))+1,""),""),ROW()-ROW(A$31)+1))),),"")</f>
        <v>0</v>
      </c>
      <c r="AC35">
        <f t="array" ref="AC35">IFERROR(CONCATENATE(TEXT(INDEX($AC$7:$AC$29,SMALL(IF($AF$7:$AF$29&lt;&gt;"",IF($AC$7:$AC$29&lt;&gt;"",ROW($AC$7:$AC$29)-MIN(ROW($AC$7:$AC$29))+1,""),""),ROW()-ROW(A$31)+1)),"##0"),),"")</f>
        <v>0</v>
      </c>
      <c r="AD35">
        <f t="array" ref="AD35">IFERROR(CONCATENATE((INDEX($AF$7:$AF$29,SMALL(IF($AF$7:$AF$29&lt;&gt;"",IF($AC$7:$AC$29&lt;&gt;"",ROW($AC$7:$AC$29)-MIN(ROW($AC$7:$AC$29))+1,""),""),ROW()-ROW(A$31)+1))),),"")</f>
        <v>0</v>
      </c>
      <c r="AE35">
        <f t="array" ref="AE35">IFERROR(CONCATENATE((INDEX($A$7:$A$29,SMALL(IF($AF$7:$AF$29&lt;&gt;"",IF($AC$7:$AC$29&lt;&gt;"",ROW($AC$7:$AC$29)-MIN(ROW($AC$7:$AC$29))+1,""),""),ROW()-ROW(A$31)+1))),),"")</f>
        <v>0</v>
      </c>
      <c r="AI35">
        <f t="array" ref="AI35">IFERROR(CONCATENATE(TEXT(INDEX($AI$7:$AI$29,SMALL(IF($AL$7:$AL$29&lt;&gt;"",IF($AI$7:$AI$29&lt;&gt;"",ROW($AI$7:$AI$29)-MIN(ROW($AI$7:$AI$29))+1,""),""),ROW()-ROW(A$31)+1)),"##0"),),"")</f>
        <v>0</v>
      </c>
      <c r="AJ35">
        <f t="array" ref="AJ35">IFERROR(CONCATENATE((INDEX($AL$7:$AL$29,SMALL(IF($AL$7:$AL$29&lt;&gt;"",IF($AI$7:$AI$29&lt;&gt;"",ROW($AI$7:$AI$29)-MIN(ROW($AI$7:$AI$29))+1,""),""),ROW()-ROW(A$31)+1))),),"")</f>
        <v>0</v>
      </c>
      <c r="AK35">
        <f t="array" ref="AK35">IFERROR(CONCATENATE((INDEX($A$7:$A$29,SMALL(IF($AL$7:$AL$29&lt;&gt;"",IF($AI$7:$AI$29&lt;&gt;"",ROW($AI$7:$AI$29)-MIN(ROW($AI$7:$AI$29))+1,""),""),ROW()-ROW(A$31)+1))),),"")</f>
        <v>0</v>
      </c>
    </row>
    <row r="36" spans="11:37">
      <c r="K36">
        <f t="array" ref="K36">IFERROR(CONCATENATE(TEXT(INDEX($K$7:$K$29,SMALL(IF($N$7:$N$29&lt;&gt;"",IF($K$7:$K$29&lt;&gt;"",ROW($K$7:$K$29)-MIN(ROW($K$7:$K$29))+1,""),""),ROW()-ROW(A$31)+1)),"##0"),","),"")</f>
        <v>0</v>
      </c>
      <c r="L36">
        <f t="array" ref="L36">IFERROR(CONCATENATE((INDEX($N$7:$N$29,SMALL(IF($N$7:$N$29&lt;&gt;"",IF($K$7:$K$29&lt;&gt;"",ROW($K$7:$K$29)-MIN(ROW($K$7:$K$29))+1,""),""),ROW()-ROW(A$31)+1))),","),"")</f>
        <v>0</v>
      </c>
      <c r="M36">
        <f t="array" ref="M36">IFERROR(CONCATENATE((INDEX($A$7:$A$29,SMALL(IF($N$7:$N$29&lt;&gt;"",IF($K$7:$K$29&lt;&gt;"",ROW($K$7:$K$29)-MIN(ROW($K$7:$K$29))+1,""),""),ROW()-ROW(A$31)+1))),),"")</f>
        <v>0</v>
      </c>
      <c r="Q36">
        <f t="array" ref="Q36">IFERROR(CONCATENATE((INDEX($T$7:$T$29,SMALL(IF($T$7:$T$29&lt;&gt;"",IF($Q$7:$Q$29&lt;&gt;"",ROW($Q$7:$Q$29)-MIN(ROW($Q$7:$Q$29))+1,""),""),ROW()-ROW(A$31)+1)))," "),"")</f>
        <v>0</v>
      </c>
      <c r="R36">
        <f t="array" ref="R36">IFERROR(CONCATENATE(TEXT(INDEX($Q$7:$Q$29,SMALL(IF($T$7:$T$29&lt;&gt;"",IF($Q$7:$Q$29&lt;&gt;"",ROW($Q$7:$Q$29)-MIN(ROW($Q$7:$Q$29))+1,""),""),ROW()-ROW(A$31)+1)),"##0")," "),"")</f>
        <v>0</v>
      </c>
      <c r="S36">
        <f t="array" ref="S36">IFERROR(CONCATENATE((INDEX($A$7:$A$29,SMALL(IF($T$7:$T$29&lt;&gt;"",IF($Q$7:$Q$29&lt;&gt;"",ROW($Q$7:$Q$29)-MIN(ROW($Q$7:$Q$29))+1,""),""),ROW()-ROW(A$31)+1))),),"")</f>
        <v>0</v>
      </c>
      <c r="W36">
        <f t="array" ref="W36">IFERROR(CONCATENATE((INDEX($Z$7:$Z$29,SMALL(IF($Z$7:$Z$29&lt;&gt;"",IF($W$7:$W$29&lt;&gt;"",ROW($W$7:$W$29)-MIN(ROW($W$7:$W$29))+1,""),""),ROW()-ROW(A$31)+1))),","),"")</f>
        <v>0</v>
      </c>
      <c r="X36">
        <f t="array" ref="X36">IFERROR(CONCATENATE(TEXT(INDEX($W$7:$W$29,SMALL(IF($Z$7:$Z$29&lt;&gt;"",IF($W$7:$W$29&lt;&gt;"",ROW($W$7:$W$29)-MIN(ROW($W$7:$W$29))+1,""),""),ROW()-ROW(A$31)+1)),"##0"),","),"")</f>
        <v>0</v>
      </c>
      <c r="Y36">
        <f t="array" ref="Y36">IFERROR(CONCATENATE((INDEX($A$7:$A$29,SMALL(IF($Z$7:$Z$29&lt;&gt;"",IF($W$7:$W$29&lt;&gt;"",ROW($W$7:$W$29)-MIN(ROW($W$7:$W$29))+1,""),""),ROW()-ROW(A$31)+1))),),"")</f>
        <v>0</v>
      </c>
      <c r="AC36">
        <f t="array" ref="AC36">IFERROR(CONCATENATE(TEXT(INDEX($AC$7:$AC$29,SMALL(IF($AF$7:$AF$29&lt;&gt;"",IF($AC$7:$AC$29&lt;&gt;"",ROW($AC$7:$AC$29)-MIN(ROW($AC$7:$AC$29))+1,""),""),ROW()-ROW(A$31)+1)),"##0"),),"")</f>
        <v>0</v>
      </c>
      <c r="AD36">
        <f t="array" ref="AD36">IFERROR(CONCATENATE((INDEX($AF$7:$AF$29,SMALL(IF($AF$7:$AF$29&lt;&gt;"",IF($AC$7:$AC$29&lt;&gt;"",ROW($AC$7:$AC$29)-MIN(ROW($AC$7:$AC$29))+1,""),""),ROW()-ROW(A$31)+1))),),"")</f>
        <v>0</v>
      </c>
      <c r="AE36">
        <f t="array" ref="AE36">IFERROR(CONCATENATE((INDEX($A$7:$A$29,SMALL(IF($AF$7:$AF$29&lt;&gt;"",IF($AC$7:$AC$29&lt;&gt;"",ROW($AC$7:$AC$29)-MIN(ROW($AC$7:$AC$29))+1,""),""),ROW()-ROW(A$31)+1))),),"")</f>
        <v>0</v>
      </c>
      <c r="AI36">
        <f t="array" ref="AI36">IFERROR(CONCATENATE(TEXT(INDEX($AI$7:$AI$29,SMALL(IF($AL$7:$AL$29&lt;&gt;"",IF($AI$7:$AI$29&lt;&gt;"",ROW($AI$7:$AI$29)-MIN(ROW($AI$7:$AI$29))+1,""),""),ROW()-ROW(A$31)+1)),"##0"),),"")</f>
        <v>0</v>
      </c>
      <c r="AJ36">
        <f t="array" ref="AJ36">IFERROR(CONCATENATE((INDEX($AL$7:$AL$29,SMALL(IF($AL$7:$AL$29&lt;&gt;"",IF($AI$7:$AI$29&lt;&gt;"",ROW($AI$7:$AI$29)-MIN(ROW($AI$7:$AI$29))+1,""),""),ROW()-ROW(A$31)+1))),),"")</f>
        <v>0</v>
      </c>
      <c r="AK36">
        <f t="array" ref="AK36">IFERROR(CONCATENATE((INDEX($A$7:$A$29,SMALL(IF($AL$7:$AL$29&lt;&gt;"",IF($AI$7:$AI$29&lt;&gt;"",ROW($AI$7:$AI$29)-MIN(ROW($AI$7:$AI$29))+1,""),""),ROW()-ROW(A$31)+1))),),"")</f>
        <v>0</v>
      </c>
    </row>
    <row r="37" spans="11:37">
      <c r="K37">
        <f t="array" ref="K37">IFERROR(CONCATENATE(TEXT(INDEX($K$7:$K$29,SMALL(IF($N$7:$N$29&lt;&gt;"",IF($K$7:$K$29&lt;&gt;"",ROW($K$7:$K$29)-MIN(ROW($K$7:$K$29))+1,""),""),ROW()-ROW(A$31)+1)),"##0"),","),"")</f>
        <v>0</v>
      </c>
      <c r="L37">
        <f t="array" ref="L37">IFERROR(CONCATENATE((INDEX($N$7:$N$29,SMALL(IF($N$7:$N$29&lt;&gt;"",IF($K$7:$K$29&lt;&gt;"",ROW($K$7:$K$29)-MIN(ROW($K$7:$K$29))+1,""),""),ROW()-ROW(A$31)+1))),","),"")</f>
        <v>0</v>
      </c>
      <c r="M37">
        <f t="array" ref="M37">IFERROR(CONCATENATE((INDEX($A$7:$A$29,SMALL(IF($N$7:$N$29&lt;&gt;"",IF($K$7:$K$29&lt;&gt;"",ROW($K$7:$K$29)-MIN(ROW($K$7:$K$29))+1,""),""),ROW()-ROW(A$31)+1))),),"")</f>
        <v>0</v>
      </c>
      <c r="Q37">
        <f t="array" ref="Q37">IFERROR(CONCATENATE((INDEX($T$7:$T$29,SMALL(IF($T$7:$T$29&lt;&gt;"",IF($Q$7:$Q$29&lt;&gt;"",ROW($Q$7:$Q$29)-MIN(ROW($Q$7:$Q$29))+1,""),""),ROW()-ROW(A$31)+1)))," "),"")</f>
        <v>0</v>
      </c>
      <c r="R37">
        <f t="array" ref="R37">IFERROR(CONCATENATE(TEXT(INDEX($Q$7:$Q$29,SMALL(IF($T$7:$T$29&lt;&gt;"",IF($Q$7:$Q$29&lt;&gt;"",ROW($Q$7:$Q$29)-MIN(ROW($Q$7:$Q$29))+1,""),""),ROW()-ROW(A$31)+1)),"##0")," "),"")</f>
        <v>0</v>
      </c>
      <c r="S37">
        <f t="array" ref="S37">IFERROR(CONCATENATE((INDEX($A$7:$A$29,SMALL(IF($T$7:$T$29&lt;&gt;"",IF($Q$7:$Q$29&lt;&gt;"",ROW($Q$7:$Q$29)-MIN(ROW($Q$7:$Q$29))+1,""),""),ROW()-ROW(A$31)+1))),),"")</f>
        <v>0</v>
      </c>
      <c r="W37">
        <f t="array" ref="W37">IFERROR(CONCATENATE((INDEX($Z$7:$Z$29,SMALL(IF($Z$7:$Z$29&lt;&gt;"",IF($W$7:$W$29&lt;&gt;"",ROW($W$7:$W$29)-MIN(ROW($W$7:$W$29))+1,""),""),ROW()-ROW(A$31)+1))),","),"")</f>
        <v>0</v>
      </c>
      <c r="X37">
        <f t="array" ref="X37">IFERROR(CONCATENATE(TEXT(INDEX($W$7:$W$29,SMALL(IF($Z$7:$Z$29&lt;&gt;"",IF($W$7:$W$29&lt;&gt;"",ROW($W$7:$W$29)-MIN(ROW($W$7:$W$29))+1,""),""),ROW()-ROW(A$31)+1)),"##0"),","),"")</f>
        <v>0</v>
      </c>
      <c r="Y37">
        <f t="array" ref="Y37">IFERROR(CONCATENATE((INDEX($A$7:$A$29,SMALL(IF($Z$7:$Z$29&lt;&gt;"",IF($W$7:$W$29&lt;&gt;"",ROW($W$7:$W$29)-MIN(ROW($W$7:$W$29))+1,""),""),ROW()-ROW(A$31)+1))),),"")</f>
        <v>0</v>
      </c>
      <c r="AC37">
        <f t="array" ref="AC37">IFERROR(CONCATENATE(TEXT(INDEX($AC$7:$AC$29,SMALL(IF($AF$7:$AF$29&lt;&gt;"",IF($AC$7:$AC$29&lt;&gt;"",ROW($AC$7:$AC$29)-MIN(ROW($AC$7:$AC$29))+1,""),""),ROW()-ROW(A$31)+1)),"##0"),),"")</f>
        <v>0</v>
      </c>
      <c r="AD37">
        <f t="array" ref="AD37">IFERROR(CONCATENATE((INDEX($AF$7:$AF$29,SMALL(IF($AF$7:$AF$29&lt;&gt;"",IF($AC$7:$AC$29&lt;&gt;"",ROW($AC$7:$AC$29)-MIN(ROW($AC$7:$AC$29))+1,""),""),ROW()-ROW(A$31)+1))),),"")</f>
        <v>0</v>
      </c>
      <c r="AE37">
        <f t="array" ref="AE37">IFERROR(CONCATENATE((INDEX($A$7:$A$29,SMALL(IF($AF$7:$AF$29&lt;&gt;"",IF($AC$7:$AC$29&lt;&gt;"",ROW($AC$7:$AC$29)-MIN(ROW($AC$7:$AC$29))+1,""),""),ROW()-ROW(A$31)+1))),),"")</f>
        <v>0</v>
      </c>
      <c r="AI37">
        <f t="array" ref="AI37">IFERROR(CONCATENATE(TEXT(INDEX($AI$7:$AI$29,SMALL(IF($AL$7:$AL$29&lt;&gt;"",IF($AI$7:$AI$29&lt;&gt;"",ROW($AI$7:$AI$29)-MIN(ROW($AI$7:$AI$29))+1,""),""),ROW()-ROW(A$31)+1)),"##0"),),"")</f>
        <v>0</v>
      </c>
      <c r="AJ37">
        <f t="array" ref="AJ37">IFERROR(CONCATENATE((INDEX($AL$7:$AL$29,SMALL(IF($AL$7:$AL$29&lt;&gt;"",IF($AI$7:$AI$29&lt;&gt;"",ROW($AI$7:$AI$29)-MIN(ROW($AI$7:$AI$29))+1,""),""),ROW()-ROW(A$31)+1))),),"")</f>
        <v>0</v>
      </c>
      <c r="AK37">
        <f t="array" ref="AK37">IFERROR(CONCATENATE((INDEX($A$7:$A$29,SMALL(IF($AL$7:$AL$29&lt;&gt;"",IF($AI$7:$AI$29&lt;&gt;"",ROW($AI$7:$AI$29)-MIN(ROW($AI$7:$AI$29))+1,""),""),ROW()-ROW(A$31)+1))),),"")</f>
        <v>0</v>
      </c>
    </row>
    <row r="38" spans="11:37">
      <c r="K38">
        <f t="array" ref="K38">IFERROR(CONCATENATE(TEXT(INDEX($K$7:$K$29,SMALL(IF($N$7:$N$29&lt;&gt;"",IF($K$7:$K$29&lt;&gt;"",ROW($K$7:$K$29)-MIN(ROW($K$7:$K$29))+1,""),""),ROW()-ROW(A$31)+1)),"##0"),","),"")</f>
        <v>0</v>
      </c>
      <c r="L38">
        <f t="array" ref="L38">IFERROR(CONCATENATE((INDEX($N$7:$N$29,SMALL(IF($N$7:$N$29&lt;&gt;"",IF($K$7:$K$29&lt;&gt;"",ROW($K$7:$K$29)-MIN(ROW($K$7:$K$29))+1,""),""),ROW()-ROW(A$31)+1))),","),"")</f>
        <v>0</v>
      </c>
      <c r="M38">
        <f t="array" ref="M38">IFERROR(CONCATENATE((INDEX($A$7:$A$29,SMALL(IF($N$7:$N$29&lt;&gt;"",IF($K$7:$K$29&lt;&gt;"",ROW($K$7:$K$29)-MIN(ROW($K$7:$K$29))+1,""),""),ROW()-ROW(A$31)+1))),),"")</f>
        <v>0</v>
      </c>
      <c r="Q38">
        <f t="array" ref="Q38">IFERROR(CONCATENATE((INDEX($T$7:$T$29,SMALL(IF($T$7:$T$29&lt;&gt;"",IF($Q$7:$Q$29&lt;&gt;"",ROW($Q$7:$Q$29)-MIN(ROW($Q$7:$Q$29))+1,""),""),ROW()-ROW(A$31)+1)))," "),"")</f>
        <v>0</v>
      </c>
      <c r="R38">
        <f t="array" ref="R38">IFERROR(CONCATENATE(TEXT(INDEX($Q$7:$Q$29,SMALL(IF($T$7:$T$29&lt;&gt;"",IF($Q$7:$Q$29&lt;&gt;"",ROW($Q$7:$Q$29)-MIN(ROW($Q$7:$Q$29))+1,""),""),ROW()-ROW(A$31)+1)),"##0")," "),"")</f>
        <v>0</v>
      </c>
      <c r="S38">
        <f t="array" ref="S38">IFERROR(CONCATENATE((INDEX($A$7:$A$29,SMALL(IF($T$7:$T$29&lt;&gt;"",IF($Q$7:$Q$29&lt;&gt;"",ROW($Q$7:$Q$29)-MIN(ROW($Q$7:$Q$29))+1,""),""),ROW()-ROW(A$31)+1))),),"")</f>
        <v>0</v>
      </c>
      <c r="W38">
        <f t="array" ref="W38">IFERROR(CONCATENATE((INDEX($Z$7:$Z$29,SMALL(IF($Z$7:$Z$29&lt;&gt;"",IF($W$7:$W$29&lt;&gt;"",ROW($W$7:$W$29)-MIN(ROW($W$7:$W$29))+1,""),""),ROW()-ROW(A$31)+1))),","),"")</f>
        <v>0</v>
      </c>
      <c r="X38">
        <f t="array" ref="X38">IFERROR(CONCATENATE(TEXT(INDEX($W$7:$W$29,SMALL(IF($Z$7:$Z$29&lt;&gt;"",IF($W$7:$W$29&lt;&gt;"",ROW($W$7:$W$29)-MIN(ROW($W$7:$W$29))+1,""),""),ROW()-ROW(A$31)+1)),"##0"),","),"")</f>
        <v>0</v>
      </c>
      <c r="Y38">
        <f t="array" ref="Y38">IFERROR(CONCATENATE((INDEX($A$7:$A$29,SMALL(IF($Z$7:$Z$29&lt;&gt;"",IF($W$7:$W$29&lt;&gt;"",ROW($W$7:$W$29)-MIN(ROW($W$7:$W$29))+1,""),""),ROW()-ROW(A$31)+1))),),"")</f>
        <v>0</v>
      </c>
      <c r="AC38">
        <f t="array" ref="AC38">IFERROR(CONCATENATE(TEXT(INDEX($AC$7:$AC$29,SMALL(IF($AF$7:$AF$29&lt;&gt;"",IF($AC$7:$AC$29&lt;&gt;"",ROW($AC$7:$AC$29)-MIN(ROW($AC$7:$AC$29))+1,""),""),ROW()-ROW(A$31)+1)),"##0"),),"")</f>
        <v>0</v>
      </c>
      <c r="AD38">
        <f t="array" ref="AD38">IFERROR(CONCATENATE((INDEX($AF$7:$AF$29,SMALL(IF($AF$7:$AF$29&lt;&gt;"",IF($AC$7:$AC$29&lt;&gt;"",ROW($AC$7:$AC$29)-MIN(ROW($AC$7:$AC$29))+1,""),""),ROW()-ROW(A$31)+1))),),"")</f>
        <v>0</v>
      </c>
      <c r="AE38">
        <f t="array" ref="AE38">IFERROR(CONCATENATE((INDEX($A$7:$A$29,SMALL(IF($AF$7:$AF$29&lt;&gt;"",IF($AC$7:$AC$29&lt;&gt;"",ROW($AC$7:$AC$29)-MIN(ROW($AC$7:$AC$29))+1,""),""),ROW()-ROW(A$31)+1))),),"")</f>
        <v>0</v>
      </c>
      <c r="AI38">
        <f t="array" ref="AI38">IFERROR(CONCATENATE(TEXT(INDEX($AI$7:$AI$29,SMALL(IF($AL$7:$AL$29&lt;&gt;"",IF($AI$7:$AI$29&lt;&gt;"",ROW($AI$7:$AI$29)-MIN(ROW($AI$7:$AI$29))+1,""),""),ROW()-ROW(A$31)+1)),"##0"),),"")</f>
        <v>0</v>
      </c>
      <c r="AJ38">
        <f t="array" ref="AJ38">IFERROR(CONCATENATE((INDEX($AL$7:$AL$29,SMALL(IF($AL$7:$AL$29&lt;&gt;"",IF($AI$7:$AI$29&lt;&gt;"",ROW($AI$7:$AI$29)-MIN(ROW($AI$7:$AI$29))+1,""),""),ROW()-ROW(A$31)+1))),),"")</f>
        <v>0</v>
      </c>
      <c r="AK38">
        <f t="array" ref="AK38">IFERROR(CONCATENATE((INDEX($A$7:$A$29,SMALL(IF($AL$7:$AL$29&lt;&gt;"",IF($AI$7:$AI$29&lt;&gt;"",ROW($AI$7:$AI$29)-MIN(ROW($AI$7:$AI$29))+1,""),""),ROW()-ROW(A$31)+1))),),"")</f>
        <v>0</v>
      </c>
    </row>
    <row r="39" spans="11:37">
      <c r="K39">
        <f t="array" ref="K39">IFERROR(CONCATENATE(TEXT(INDEX($K$7:$K$29,SMALL(IF($N$7:$N$29&lt;&gt;"",IF($K$7:$K$29&lt;&gt;"",ROW($K$7:$K$29)-MIN(ROW($K$7:$K$29))+1,""),""),ROW()-ROW(A$31)+1)),"##0"),","),"")</f>
        <v>0</v>
      </c>
      <c r="L39">
        <f t="array" ref="L39">IFERROR(CONCATENATE((INDEX($N$7:$N$29,SMALL(IF($N$7:$N$29&lt;&gt;"",IF($K$7:$K$29&lt;&gt;"",ROW($K$7:$K$29)-MIN(ROW($K$7:$K$29))+1,""),""),ROW()-ROW(A$31)+1))),","),"")</f>
        <v>0</v>
      </c>
      <c r="M39">
        <f t="array" ref="M39">IFERROR(CONCATENATE((INDEX($A$7:$A$29,SMALL(IF($N$7:$N$29&lt;&gt;"",IF($K$7:$K$29&lt;&gt;"",ROW($K$7:$K$29)-MIN(ROW($K$7:$K$29))+1,""),""),ROW()-ROW(A$31)+1))),),"")</f>
        <v>0</v>
      </c>
      <c r="Q39">
        <f t="array" ref="Q39">IFERROR(CONCATENATE((INDEX($T$7:$T$29,SMALL(IF($T$7:$T$29&lt;&gt;"",IF($Q$7:$Q$29&lt;&gt;"",ROW($Q$7:$Q$29)-MIN(ROW($Q$7:$Q$29))+1,""),""),ROW()-ROW(A$31)+1)))," "),"")</f>
        <v>0</v>
      </c>
      <c r="R39">
        <f t="array" ref="R39">IFERROR(CONCATENATE(TEXT(INDEX($Q$7:$Q$29,SMALL(IF($T$7:$T$29&lt;&gt;"",IF($Q$7:$Q$29&lt;&gt;"",ROW($Q$7:$Q$29)-MIN(ROW($Q$7:$Q$29))+1,""),""),ROW()-ROW(A$31)+1)),"##0")," "),"")</f>
        <v>0</v>
      </c>
      <c r="S39">
        <f t="array" ref="S39">IFERROR(CONCATENATE((INDEX($A$7:$A$29,SMALL(IF($T$7:$T$29&lt;&gt;"",IF($Q$7:$Q$29&lt;&gt;"",ROW($Q$7:$Q$29)-MIN(ROW($Q$7:$Q$29))+1,""),""),ROW()-ROW(A$31)+1))),),"")</f>
        <v>0</v>
      </c>
      <c r="W39">
        <f t="array" ref="W39">IFERROR(CONCATENATE((INDEX($Z$7:$Z$29,SMALL(IF($Z$7:$Z$29&lt;&gt;"",IF($W$7:$W$29&lt;&gt;"",ROW($W$7:$W$29)-MIN(ROW($W$7:$W$29))+1,""),""),ROW()-ROW(A$31)+1))),","),"")</f>
        <v>0</v>
      </c>
      <c r="X39">
        <f t="array" ref="X39">IFERROR(CONCATENATE(TEXT(INDEX($W$7:$W$29,SMALL(IF($Z$7:$Z$29&lt;&gt;"",IF($W$7:$W$29&lt;&gt;"",ROW($W$7:$W$29)-MIN(ROW($W$7:$W$29))+1,""),""),ROW()-ROW(A$31)+1)),"##0"),","),"")</f>
        <v>0</v>
      </c>
      <c r="Y39">
        <f t="array" ref="Y39">IFERROR(CONCATENATE((INDEX($A$7:$A$29,SMALL(IF($Z$7:$Z$29&lt;&gt;"",IF($W$7:$W$29&lt;&gt;"",ROW($W$7:$W$29)-MIN(ROW($W$7:$W$29))+1,""),""),ROW()-ROW(A$31)+1))),),"")</f>
        <v>0</v>
      </c>
      <c r="AC39">
        <f t="array" ref="AC39">IFERROR(CONCATENATE(TEXT(INDEX($AC$7:$AC$29,SMALL(IF($AF$7:$AF$29&lt;&gt;"",IF($AC$7:$AC$29&lt;&gt;"",ROW($AC$7:$AC$29)-MIN(ROW($AC$7:$AC$29))+1,""),""),ROW()-ROW(A$31)+1)),"##0"),),"")</f>
        <v>0</v>
      </c>
      <c r="AD39">
        <f t="array" ref="AD39">IFERROR(CONCATENATE((INDEX($AF$7:$AF$29,SMALL(IF($AF$7:$AF$29&lt;&gt;"",IF($AC$7:$AC$29&lt;&gt;"",ROW($AC$7:$AC$29)-MIN(ROW($AC$7:$AC$29))+1,""),""),ROW()-ROW(A$31)+1))),),"")</f>
        <v>0</v>
      </c>
      <c r="AE39">
        <f t="array" ref="AE39">IFERROR(CONCATENATE((INDEX($A$7:$A$29,SMALL(IF($AF$7:$AF$29&lt;&gt;"",IF($AC$7:$AC$29&lt;&gt;"",ROW($AC$7:$AC$29)-MIN(ROW($AC$7:$AC$29))+1,""),""),ROW()-ROW(A$31)+1))),),"")</f>
        <v>0</v>
      </c>
      <c r="AI39">
        <f t="array" ref="AI39">IFERROR(CONCATENATE(TEXT(INDEX($AI$7:$AI$29,SMALL(IF($AL$7:$AL$29&lt;&gt;"",IF($AI$7:$AI$29&lt;&gt;"",ROW($AI$7:$AI$29)-MIN(ROW($AI$7:$AI$29))+1,""),""),ROW()-ROW(A$31)+1)),"##0"),),"")</f>
        <v>0</v>
      </c>
      <c r="AJ39">
        <f t="array" ref="AJ39">IFERROR(CONCATENATE((INDEX($AL$7:$AL$29,SMALL(IF($AL$7:$AL$29&lt;&gt;"",IF($AI$7:$AI$29&lt;&gt;"",ROW($AI$7:$AI$29)-MIN(ROW($AI$7:$AI$29))+1,""),""),ROW()-ROW(A$31)+1))),),"")</f>
        <v>0</v>
      </c>
      <c r="AK39">
        <f t="array" ref="AK39">IFERROR(CONCATENATE((INDEX($A$7:$A$29,SMALL(IF($AL$7:$AL$29&lt;&gt;"",IF($AI$7:$AI$29&lt;&gt;"",ROW($AI$7:$AI$29)-MIN(ROW($AI$7:$AI$29))+1,""),""),ROW()-ROW(A$31)+1))),),"")</f>
        <v>0</v>
      </c>
    </row>
    <row r="40" spans="11:37">
      <c r="K40">
        <f t="array" ref="K40">IFERROR(CONCATENATE(TEXT(INDEX($K$7:$K$29,SMALL(IF($N$7:$N$29&lt;&gt;"",IF($K$7:$K$29&lt;&gt;"",ROW($K$7:$K$29)-MIN(ROW($K$7:$K$29))+1,""),""),ROW()-ROW(A$31)+1)),"##0"),","),"")</f>
        <v>0</v>
      </c>
      <c r="L40">
        <f t="array" ref="L40">IFERROR(CONCATENATE((INDEX($N$7:$N$29,SMALL(IF($N$7:$N$29&lt;&gt;"",IF($K$7:$K$29&lt;&gt;"",ROW($K$7:$K$29)-MIN(ROW($K$7:$K$29))+1,""),""),ROW()-ROW(A$31)+1))),","),"")</f>
        <v>0</v>
      </c>
      <c r="M40">
        <f t="array" ref="M40">IFERROR(CONCATENATE((INDEX($A$7:$A$29,SMALL(IF($N$7:$N$29&lt;&gt;"",IF($K$7:$K$29&lt;&gt;"",ROW($K$7:$K$29)-MIN(ROW($K$7:$K$29))+1,""),""),ROW()-ROW(A$31)+1))),),"")</f>
        <v>0</v>
      </c>
      <c r="Q40">
        <f t="array" ref="Q40">IFERROR(CONCATENATE((INDEX($T$7:$T$29,SMALL(IF($T$7:$T$29&lt;&gt;"",IF($Q$7:$Q$29&lt;&gt;"",ROW($Q$7:$Q$29)-MIN(ROW($Q$7:$Q$29))+1,""),""),ROW()-ROW(A$31)+1)))," "),"")</f>
        <v>0</v>
      </c>
      <c r="R40">
        <f t="array" ref="R40">IFERROR(CONCATENATE(TEXT(INDEX($Q$7:$Q$29,SMALL(IF($T$7:$T$29&lt;&gt;"",IF($Q$7:$Q$29&lt;&gt;"",ROW($Q$7:$Q$29)-MIN(ROW($Q$7:$Q$29))+1,""),""),ROW()-ROW(A$31)+1)),"##0")," "),"")</f>
        <v>0</v>
      </c>
      <c r="S40">
        <f t="array" ref="S40">IFERROR(CONCATENATE((INDEX($A$7:$A$29,SMALL(IF($T$7:$T$29&lt;&gt;"",IF($Q$7:$Q$29&lt;&gt;"",ROW($Q$7:$Q$29)-MIN(ROW($Q$7:$Q$29))+1,""),""),ROW()-ROW(A$31)+1))),),"")</f>
        <v>0</v>
      </c>
      <c r="W40">
        <f t="array" ref="W40">IFERROR(CONCATENATE((INDEX($Z$7:$Z$29,SMALL(IF($Z$7:$Z$29&lt;&gt;"",IF($W$7:$W$29&lt;&gt;"",ROW($W$7:$W$29)-MIN(ROW($W$7:$W$29))+1,""),""),ROW()-ROW(A$31)+1))),","),"")</f>
        <v>0</v>
      </c>
      <c r="X40">
        <f t="array" ref="X40">IFERROR(CONCATENATE(TEXT(INDEX($W$7:$W$29,SMALL(IF($Z$7:$Z$29&lt;&gt;"",IF($W$7:$W$29&lt;&gt;"",ROW($W$7:$W$29)-MIN(ROW($W$7:$W$29))+1,""),""),ROW()-ROW(A$31)+1)),"##0"),","),"")</f>
        <v>0</v>
      </c>
      <c r="Y40">
        <f t="array" ref="Y40">IFERROR(CONCATENATE((INDEX($A$7:$A$29,SMALL(IF($Z$7:$Z$29&lt;&gt;"",IF($W$7:$W$29&lt;&gt;"",ROW($W$7:$W$29)-MIN(ROW($W$7:$W$29))+1,""),""),ROW()-ROW(A$31)+1))),),"")</f>
        <v>0</v>
      </c>
      <c r="AC40">
        <f t="array" ref="AC40">IFERROR(CONCATENATE(TEXT(INDEX($AC$7:$AC$29,SMALL(IF($AF$7:$AF$29&lt;&gt;"",IF($AC$7:$AC$29&lt;&gt;"",ROW($AC$7:$AC$29)-MIN(ROW($AC$7:$AC$29))+1,""),""),ROW()-ROW(A$31)+1)),"##0"),),"")</f>
        <v>0</v>
      </c>
      <c r="AD40">
        <f t="array" ref="AD40">IFERROR(CONCATENATE((INDEX($AF$7:$AF$29,SMALL(IF($AF$7:$AF$29&lt;&gt;"",IF($AC$7:$AC$29&lt;&gt;"",ROW($AC$7:$AC$29)-MIN(ROW($AC$7:$AC$29))+1,""),""),ROW()-ROW(A$31)+1))),),"")</f>
        <v>0</v>
      </c>
      <c r="AE40">
        <f t="array" ref="AE40">IFERROR(CONCATENATE((INDEX($A$7:$A$29,SMALL(IF($AF$7:$AF$29&lt;&gt;"",IF($AC$7:$AC$29&lt;&gt;"",ROW($AC$7:$AC$29)-MIN(ROW($AC$7:$AC$29))+1,""),""),ROW()-ROW(A$31)+1))),),"")</f>
        <v>0</v>
      </c>
      <c r="AI40">
        <f t="array" ref="AI40">IFERROR(CONCATENATE(TEXT(INDEX($AI$7:$AI$29,SMALL(IF($AL$7:$AL$29&lt;&gt;"",IF($AI$7:$AI$29&lt;&gt;"",ROW($AI$7:$AI$29)-MIN(ROW($AI$7:$AI$29))+1,""),""),ROW()-ROW(A$31)+1)),"##0"),),"")</f>
        <v>0</v>
      </c>
      <c r="AJ40">
        <f t="array" ref="AJ40">IFERROR(CONCATENATE((INDEX($AL$7:$AL$29,SMALL(IF($AL$7:$AL$29&lt;&gt;"",IF($AI$7:$AI$29&lt;&gt;"",ROW($AI$7:$AI$29)-MIN(ROW($AI$7:$AI$29))+1,""),""),ROW()-ROW(A$31)+1))),),"")</f>
        <v>0</v>
      </c>
      <c r="AK40">
        <f t="array" ref="AK40">IFERROR(CONCATENATE((INDEX($A$7:$A$29,SMALL(IF($AL$7:$AL$29&lt;&gt;"",IF($AI$7:$AI$29&lt;&gt;"",ROW($AI$7:$AI$29)-MIN(ROW($AI$7:$AI$29))+1,""),""),ROW()-ROW(A$31)+1))),),"")</f>
        <v>0</v>
      </c>
    </row>
    <row r="41" spans="11:37">
      <c r="K41">
        <f t="array" ref="K41">IFERROR(CONCATENATE(TEXT(INDEX($K$7:$K$29,SMALL(IF($N$7:$N$29&lt;&gt;"",IF($K$7:$K$29&lt;&gt;"",ROW($K$7:$K$29)-MIN(ROW($K$7:$K$29))+1,""),""),ROW()-ROW(A$31)+1)),"##0"),","),"")</f>
        <v>0</v>
      </c>
      <c r="L41">
        <f t="array" ref="L41">IFERROR(CONCATENATE((INDEX($N$7:$N$29,SMALL(IF($N$7:$N$29&lt;&gt;"",IF($K$7:$K$29&lt;&gt;"",ROW($K$7:$K$29)-MIN(ROW($K$7:$K$29))+1,""),""),ROW()-ROW(A$31)+1))),","),"")</f>
        <v>0</v>
      </c>
      <c r="M41">
        <f t="array" ref="M41">IFERROR(CONCATENATE((INDEX($A$7:$A$29,SMALL(IF($N$7:$N$29&lt;&gt;"",IF($K$7:$K$29&lt;&gt;"",ROW($K$7:$K$29)-MIN(ROW($K$7:$K$29))+1,""),""),ROW()-ROW(A$31)+1))),),"")</f>
        <v>0</v>
      </c>
      <c r="Q41">
        <f t="array" ref="Q41">IFERROR(CONCATENATE((INDEX($T$7:$T$29,SMALL(IF($T$7:$T$29&lt;&gt;"",IF($Q$7:$Q$29&lt;&gt;"",ROW($Q$7:$Q$29)-MIN(ROW($Q$7:$Q$29))+1,""),""),ROW()-ROW(A$31)+1)))," "),"")</f>
        <v>0</v>
      </c>
      <c r="R41">
        <f t="array" ref="R41">IFERROR(CONCATENATE(TEXT(INDEX($Q$7:$Q$29,SMALL(IF($T$7:$T$29&lt;&gt;"",IF($Q$7:$Q$29&lt;&gt;"",ROW($Q$7:$Q$29)-MIN(ROW($Q$7:$Q$29))+1,""),""),ROW()-ROW(A$31)+1)),"##0")," "),"")</f>
        <v>0</v>
      </c>
      <c r="S41">
        <f t="array" ref="S41">IFERROR(CONCATENATE((INDEX($A$7:$A$29,SMALL(IF($T$7:$T$29&lt;&gt;"",IF($Q$7:$Q$29&lt;&gt;"",ROW($Q$7:$Q$29)-MIN(ROW($Q$7:$Q$29))+1,""),""),ROW()-ROW(A$31)+1))),),"")</f>
        <v>0</v>
      </c>
      <c r="W41">
        <f t="array" ref="W41">IFERROR(CONCATENATE((INDEX($Z$7:$Z$29,SMALL(IF($Z$7:$Z$29&lt;&gt;"",IF($W$7:$W$29&lt;&gt;"",ROW($W$7:$W$29)-MIN(ROW($W$7:$W$29))+1,""),""),ROW()-ROW(A$31)+1))),","),"")</f>
        <v>0</v>
      </c>
      <c r="X41">
        <f t="array" ref="X41">IFERROR(CONCATENATE(TEXT(INDEX($W$7:$W$29,SMALL(IF($Z$7:$Z$29&lt;&gt;"",IF($W$7:$W$29&lt;&gt;"",ROW($W$7:$W$29)-MIN(ROW($W$7:$W$29))+1,""),""),ROW()-ROW(A$31)+1)),"##0"),","),"")</f>
        <v>0</v>
      </c>
      <c r="Y41">
        <f t="array" ref="Y41">IFERROR(CONCATENATE((INDEX($A$7:$A$29,SMALL(IF($Z$7:$Z$29&lt;&gt;"",IF($W$7:$W$29&lt;&gt;"",ROW($W$7:$W$29)-MIN(ROW($W$7:$W$29))+1,""),""),ROW()-ROW(A$31)+1))),),"")</f>
        <v>0</v>
      </c>
      <c r="AC41">
        <f t="array" ref="AC41">IFERROR(CONCATENATE(TEXT(INDEX($AC$7:$AC$29,SMALL(IF($AF$7:$AF$29&lt;&gt;"",IF($AC$7:$AC$29&lt;&gt;"",ROW($AC$7:$AC$29)-MIN(ROW($AC$7:$AC$29))+1,""),""),ROW()-ROW(A$31)+1)),"##0"),),"")</f>
        <v>0</v>
      </c>
      <c r="AD41">
        <f t="array" ref="AD41">IFERROR(CONCATENATE((INDEX($AF$7:$AF$29,SMALL(IF($AF$7:$AF$29&lt;&gt;"",IF($AC$7:$AC$29&lt;&gt;"",ROW($AC$7:$AC$29)-MIN(ROW($AC$7:$AC$29))+1,""),""),ROW()-ROW(A$31)+1))),),"")</f>
        <v>0</v>
      </c>
      <c r="AE41">
        <f t="array" ref="AE41">IFERROR(CONCATENATE((INDEX($A$7:$A$29,SMALL(IF($AF$7:$AF$29&lt;&gt;"",IF($AC$7:$AC$29&lt;&gt;"",ROW($AC$7:$AC$29)-MIN(ROW($AC$7:$AC$29))+1,""),""),ROW()-ROW(A$31)+1))),),"")</f>
        <v>0</v>
      </c>
      <c r="AI41">
        <f t="array" ref="AI41">IFERROR(CONCATENATE(TEXT(INDEX($AI$7:$AI$29,SMALL(IF($AL$7:$AL$29&lt;&gt;"",IF($AI$7:$AI$29&lt;&gt;"",ROW($AI$7:$AI$29)-MIN(ROW($AI$7:$AI$29))+1,""),""),ROW()-ROW(A$31)+1)),"##0"),),"")</f>
        <v>0</v>
      </c>
      <c r="AJ41">
        <f t="array" ref="AJ41">IFERROR(CONCATENATE((INDEX($AL$7:$AL$29,SMALL(IF($AL$7:$AL$29&lt;&gt;"",IF($AI$7:$AI$29&lt;&gt;"",ROW($AI$7:$AI$29)-MIN(ROW($AI$7:$AI$29))+1,""),""),ROW()-ROW(A$31)+1))),),"")</f>
        <v>0</v>
      </c>
      <c r="AK41">
        <f t="array" ref="AK41">IFERROR(CONCATENATE((INDEX($A$7:$A$29,SMALL(IF($AL$7:$AL$29&lt;&gt;"",IF($AI$7:$AI$29&lt;&gt;"",ROW($AI$7:$AI$29)-MIN(ROW($AI$7:$AI$29))+1,""),""),ROW()-ROW(A$31)+1))),),"")</f>
        <v>0</v>
      </c>
    </row>
    <row r="42" spans="11:37">
      <c r="K42">
        <f t="array" ref="K42">IFERROR(CONCATENATE(TEXT(INDEX($K$7:$K$29,SMALL(IF($N$7:$N$29&lt;&gt;"",IF($K$7:$K$29&lt;&gt;"",ROW($K$7:$K$29)-MIN(ROW($K$7:$K$29))+1,""),""),ROW()-ROW(A$31)+1)),"##0"),","),"")</f>
        <v>0</v>
      </c>
      <c r="L42">
        <f t="array" ref="L42">IFERROR(CONCATENATE((INDEX($N$7:$N$29,SMALL(IF($N$7:$N$29&lt;&gt;"",IF($K$7:$K$29&lt;&gt;"",ROW($K$7:$K$29)-MIN(ROW($K$7:$K$29))+1,""),""),ROW()-ROW(A$31)+1))),","),"")</f>
        <v>0</v>
      </c>
      <c r="M42">
        <f t="array" ref="M42">IFERROR(CONCATENATE((INDEX($A$7:$A$29,SMALL(IF($N$7:$N$29&lt;&gt;"",IF($K$7:$K$29&lt;&gt;"",ROW($K$7:$K$29)-MIN(ROW($K$7:$K$29))+1,""),""),ROW()-ROW(A$31)+1))),),"")</f>
        <v>0</v>
      </c>
      <c r="Q42">
        <f t="array" ref="Q42">IFERROR(CONCATENATE((INDEX($T$7:$T$29,SMALL(IF($T$7:$T$29&lt;&gt;"",IF($Q$7:$Q$29&lt;&gt;"",ROW($Q$7:$Q$29)-MIN(ROW($Q$7:$Q$29))+1,""),""),ROW()-ROW(A$31)+1)))," "),"")</f>
        <v>0</v>
      </c>
      <c r="R42">
        <f t="array" ref="R42">IFERROR(CONCATENATE(TEXT(INDEX($Q$7:$Q$29,SMALL(IF($T$7:$T$29&lt;&gt;"",IF($Q$7:$Q$29&lt;&gt;"",ROW($Q$7:$Q$29)-MIN(ROW($Q$7:$Q$29))+1,""),""),ROW()-ROW(A$31)+1)),"##0")," "),"")</f>
        <v>0</v>
      </c>
      <c r="S42">
        <f t="array" ref="S42">IFERROR(CONCATENATE((INDEX($A$7:$A$29,SMALL(IF($T$7:$T$29&lt;&gt;"",IF($Q$7:$Q$29&lt;&gt;"",ROW($Q$7:$Q$29)-MIN(ROW($Q$7:$Q$29))+1,""),""),ROW()-ROW(A$31)+1))),),"")</f>
        <v>0</v>
      </c>
      <c r="W42">
        <f t="array" ref="W42">IFERROR(CONCATENATE((INDEX($Z$7:$Z$29,SMALL(IF($Z$7:$Z$29&lt;&gt;"",IF($W$7:$W$29&lt;&gt;"",ROW($W$7:$W$29)-MIN(ROW($W$7:$W$29))+1,""),""),ROW()-ROW(A$31)+1))),","),"")</f>
        <v>0</v>
      </c>
      <c r="X42">
        <f t="array" ref="X42">IFERROR(CONCATENATE(TEXT(INDEX($W$7:$W$29,SMALL(IF($Z$7:$Z$29&lt;&gt;"",IF($W$7:$W$29&lt;&gt;"",ROW($W$7:$W$29)-MIN(ROW($W$7:$W$29))+1,""),""),ROW()-ROW(A$31)+1)),"##0"),","),"")</f>
        <v>0</v>
      </c>
      <c r="Y42">
        <f t="array" ref="Y42">IFERROR(CONCATENATE((INDEX($A$7:$A$29,SMALL(IF($Z$7:$Z$29&lt;&gt;"",IF($W$7:$W$29&lt;&gt;"",ROW($W$7:$W$29)-MIN(ROW($W$7:$W$29))+1,""),""),ROW()-ROW(A$31)+1))),),"")</f>
        <v>0</v>
      </c>
      <c r="AC42">
        <f t="array" ref="AC42">IFERROR(CONCATENATE(TEXT(INDEX($AC$7:$AC$29,SMALL(IF($AF$7:$AF$29&lt;&gt;"",IF($AC$7:$AC$29&lt;&gt;"",ROW($AC$7:$AC$29)-MIN(ROW($AC$7:$AC$29))+1,""),""),ROW()-ROW(A$31)+1)),"##0"),),"")</f>
        <v>0</v>
      </c>
      <c r="AD42">
        <f t="array" ref="AD42">IFERROR(CONCATENATE((INDEX($AF$7:$AF$29,SMALL(IF($AF$7:$AF$29&lt;&gt;"",IF($AC$7:$AC$29&lt;&gt;"",ROW($AC$7:$AC$29)-MIN(ROW($AC$7:$AC$29))+1,""),""),ROW()-ROW(A$31)+1))),),"")</f>
        <v>0</v>
      </c>
      <c r="AE42">
        <f t="array" ref="AE42">IFERROR(CONCATENATE((INDEX($A$7:$A$29,SMALL(IF($AF$7:$AF$29&lt;&gt;"",IF($AC$7:$AC$29&lt;&gt;"",ROW($AC$7:$AC$29)-MIN(ROW($AC$7:$AC$29))+1,""),""),ROW()-ROW(A$31)+1))),),"")</f>
        <v>0</v>
      </c>
      <c r="AI42">
        <f t="array" ref="AI42">IFERROR(CONCATENATE(TEXT(INDEX($AI$7:$AI$29,SMALL(IF($AL$7:$AL$29&lt;&gt;"",IF($AI$7:$AI$29&lt;&gt;"",ROW($AI$7:$AI$29)-MIN(ROW($AI$7:$AI$29))+1,""),""),ROW()-ROW(A$31)+1)),"##0"),),"")</f>
        <v>0</v>
      </c>
      <c r="AJ42">
        <f t="array" ref="AJ42">IFERROR(CONCATENATE((INDEX($AL$7:$AL$29,SMALL(IF($AL$7:$AL$29&lt;&gt;"",IF($AI$7:$AI$29&lt;&gt;"",ROW($AI$7:$AI$29)-MIN(ROW($AI$7:$AI$29))+1,""),""),ROW()-ROW(A$31)+1))),),"")</f>
        <v>0</v>
      </c>
      <c r="AK42">
        <f t="array" ref="AK42">IFERROR(CONCATENATE((INDEX($A$7:$A$29,SMALL(IF($AL$7:$AL$29&lt;&gt;"",IF($AI$7:$AI$29&lt;&gt;"",ROW($AI$7:$AI$29)-MIN(ROW($AI$7:$AI$29))+1,""),""),ROW()-ROW(A$31)+1))),),"")</f>
        <v>0</v>
      </c>
    </row>
    <row r="43" spans="11:37">
      <c r="K43">
        <f t="array" ref="K43">IFERROR(CONCATENATE(TEXT(INDEX($K$7:$K$29,SMALL(IF($N$7:$N$29&lt;&gt;"",IF($K$7:$K$29&lt;&gt;"",ROW($K$7:$K$29)-MIN(ROW($K$7:$K$29))+1,""),""),ROW()-ROW(A$31)+1)),"##0"),","),"")</f>
        <v>0</v>
      </c>
      <c r="L43">
        <f t="array" ref="L43">IFERROR(CONCATENATE((INDEX($N$7:$N$29,SMALL(IF($N$7:$N$29&lt;&gt;"",IF($K$7:$K$29&lt;&gt;"",ROW($K$7:$K$29)-MIN(ROW($K$7:$K$29))+1,""),""),ROW()-ROW(A$31)+1))),","),"")</f>
        <v>0</v>
      </c>
      <c r="M43">
        <f t="array" ref="M43">IFERROR(CONCATENATE((INDEX($A$7:$A$29,SMALL(IF($N$7:$N$29&lt;&gt;"",IF($K$7:$K$29&lt;&gt;"",ROW($K$7:$K$29)-MIN(ROW($K$7:$K$29))+1,""),""),ROW()-ROW(A$31)+1))),),"")</f>
        <v>0</v>
      </c>
      <c r="Q43">
        <f t="array" ref="Q43">IFERROR(CONCATENATE((INDEX($T$7:$T$29,SMALL(IF($T$7:$T$29&lt;&gt;"",IF($Q$7:$Q$29&lt;&gt;"",ROW($Q$7:$Q$29)-MIN(ROW($Q$7:$Q$29))+1,""),""),ROW()-ROW(A$31)+1)))," "),"")</f>
        <v>0</v>
      </c>
      <c r="R43">
        <f t="array" ref="R43">IFERROR(CONCATENATE(TEXT(INDEX($Q$7:$Q$29,SMALL(IF($T$7:$T$29&lt;&gt;"",IF($Q$7:$Q$29&lt;&gt;"",ROW($Q$7:$Q$29)-MIN(ROW($Q$7:$Q$29))+1,""),""),ROW()-ROW(A$31)+1)),"##0")," "),"")</f>
        <v>0</v>
      </c>
      <c r="S43">
        <f t="array" ref="S43">IFERROR(CONCATENATE((INDEX($A$7:$A$29,SMALL(IF($T$7:$T$29&lt;&gt;"",IF($Q$7:$Q$29&lt;&gt;"",ROW($Q$7:$Q$29)-MIN(ROW($Q$7:$Q$29))+1,""),""),ROW()-ROW(A$31)+1))),),"")</f>
        <v>0</v>
      </c>
      <c r="W43">
        <f t="array" ref="W43">IFERROR(CONCATENATE((INDEX($Z$7:$Z$29,SMALL(IF($Z$7:$Z$29&lt;&gt;"",IF($W$7:$W$29&lt;&gt;"",ROW($W$7:$W$29)-MIN(ROW($W$7:$W$29))+1,""),""),ROW()-ROW(A$31)+1))),","),"")</f>
        <v>0</v>
      </c>
      <c r="X43">
        <f t="array" ref="X43">IFERROR(CONCATENATE(TEXT(INDEX($W$7:$W$29,SMALL(IF($Z$7:$Z$29&lt;&gt;"",IF($W$7:$W$29&lt;&gt;"",ROW($W$7:$W$29)-MIN(ROW($W$7:$W$29))+1,""),""),ROW()-ROW(A$31)+1)),"##0"),","),"")</f>
        <v>0</v>
      </c>
      <c r="Y43">
        <f t="array" ref="Y43">IFERROR(CONCATENATE((INDEX($A$7:$A$29,SMALL(IF($Z$7:$Z$29&lt;&gt;"",IF($W$7:$W$29&lt;&gt;"",ROW($W$7:$W$29)-MIN(ROW($W$7:$W$29))+1,""),""),ROW()-ROW(A$31)+1))),),"")</f>
        <v>0</v>
      </c>
      <c r="AC43">
        <f t="array" ref="AC43">IFERROR(CONCATENATE(TEXT(INDEX($AC$7:$AC$29,SMALL(IF($AF$7:$AF$29&lt;&gt;"",IF($AC$7:$AC$29&lt;&gt;"",ROW($AC$7:$AC$29)-MIN(ROW($AC$7:$AC$29))+1,""),""),ROW()-ROW(A$31)+1)),"##0"),),"")</f>
        <v>0</v>
      </c>
      <c r="AD43">
        <f t="array" ref="AD43">IFERROR(CONCATENATE((INDEX($AF$7:$AF$29,SMALL(IF($AF$7:$AF$29&lt;&gt;"",IF($AC$7:$AC$29&lt;&gt;"",ROW($AC$7:$AC$29)-MIN(ROW($AC$7:$AC$29))+1,""),""),ROW()-ROW(A$31)+1))),),"")</f>
        <v>0</v>
      </c>
      <c r="AE43">
        <f t="array" ref="AE43">IFERROR(CONCATENATE((INDEX($A$7:$A$29,SMALL(IF($AF$7:$AF$29&lt;&gt;"",IF($AC$7:$AC$29&lt;&gt;"",ROW($AC$7:$AC$29)-MIN(ROW($AC$7:$AC$29))+1,""),""),ROW()-ROW(A$31)+1))),),"")</f>
        <v>0</v>
      </c>
      <c r="AI43">
        <f t="array" ref="AI43">IFERROR(CONCATENATE(TEXT(INDEX($AI$7:$AI$29,SMALL(IF($AL$7:$AL$29&lt;&gt;"",IF($AI$7:$AI$29&lt;&gt;"",ROW($AI$7:$AI$29)-MIN(ROW($AI$7:$AI$29))+1,""),""),ROW()-ROW(A$31)+1)),"##0"),),"")</f>
        <v>0</v>
      </c>
      <c r="AJ43">
        <f t="array" ref="AJ43">IFERROR(CONCATENATE((INDEX($AL$7:$AL$29,SMALL(IF($AL$7:$AL$29&lt;&gt;"",IF($AI$7:$AI$29&lt;&gt;"",ROW($AI$7:$AI$29)-MIN(ROW($AI$7:$AI$29))+1,""),""),ROW()-ROW(A$31)+1))),),"")</f>
        <v>0</v>
      </c>
      <c r="AK43">
        <f t="array" ref="AK43">IFERROR(CONCATENATE((INDEX($A$7:$A$29,SMALL(IF($AL$7:$AL$29&lt;&gt;"",IF($AI$7:$AI$29&lt;&gt;"",ROW($AI$7:$AI$29)-MIN(ROW($AI$7:$AI$29))+1,""),""),ROW()-ROW(A$31)+1))),),"")</f>
        <v>0</v>
      </c>
    </row>
    <row r="44" spans="11:37">
      <c r="K44">
        <f t="array" ref="K44">IFERROR(CONCATENATE(TEXT(INDEX($K$7:$K$29,SMALL(IF($N$7:$N$29&lt;&gt;"",IF($K$7:$K$29&lt;&gt;"",ROW($K$7:$K$29)-MIN(ROW($K$7:$K$29))+1,""),""),ROW()-ROW(A$31)+1)),"##0"),","),"")</f>
        <v>0</v>
      </c>
      <c r="L44">
        <f t="array" ref="L44">IFERROR(CONCATENATE((INDEX($N$7:$N$29,SMALL(IF($N$7:$N$29&lt;&gt;"",IF($K$7:$K$29&lt;&gt;"",ROW($K$7:$K$29)-MIN(ROW($K$7:$K$29))+1,""),""),ROW()-ROW(A$31)+1))),","),"")</f>
        <v>0</v>
      </c>
      <c r="M44">
        <f t="array" ref="M44">IFERROR(CONCATENATE((INDEX($A$7:$A$29,SMALL(IF($N$7:$N$29&lt;&gt;"",IF($K$7:$K$29&lt;&gt;"",ROW($K$7:$K$29)-MIN(ROW($K$7:$K$29))+1,""),""),ROW()-ROW(A$31)+1))),),"")</f>
        <v>0</v>
      </c>
      <c r="Q44">
        <f t="array" ref="Q44">IFERROR(CONCATENATE((INDEX($T$7:$T$29,SMALL(IF($T$7:$T$29&lt;&gt;"",IF($Q$7:$Q$29&lt;&gt;"",ROW($Q$7:$Q$29)-MIN(ROW($Q$7:$Q$29))+1,""),""),ROW()-ROW(A$31)+1)))," "),"")</f>
        <v>0</v>
      </c>
      <c r="R44">
        <f t="array" ref="R44">IFERROR(CONCATENATE(TEXT(INDEX($Q$7:$Q$29,SMALL(IF($T$7:$T$29&lt;&gt;"",IF($Q$7:$Q$29&lt;&gt;"",ROW($Q$7:$Q$29)-MIN(ROW($Q$7:$Q$29))+1,""),""),ROW()-ROW(A$31)+1)),"##0")," "),"")</f>
        <v>0</v>
      </c>
      <c r="S44">
        <f t="array" ref="S44">IFERROR(CONCATENATE((INDEX($A$7:$A$29,SMALL(IF($T$7:$T$29&lt;&gt;"",IF($Q$7:$Q$29&lt;&gt;"",ROW($Q$7:$Q$29)-MIN(ROW($Q$7:$Q$29))+1,""),""),ROW()-ROW(A$31)+1))),),"")</f>
        <v>0</v>
      </c>
      <c r="W44">
        <f t="array" ref="W44">IFERROR(CONCATENATE((INDEX($Z$7:$Z$29,SMALL(IF($Z$7:$Z$29&lt;&gt;"",IF($W$7:$W$29&lt;&gt;"",ROW($W$7:$W$29)-MIN(ROW($W$7:$W$29))+1,""),""),ROW()-ROW(A$31)+1))),","),"")</f>
        <v>0</v>
      </c>
      <c r="X44">
        <f t="array" ref="X44">IFERROR(CONCATENATE(TEXT(INDEX($W$7:$W$29,SMALL(IF($Z$7:$Z$29&lt;&gt;"",IF($W$7:$W$29&lt;&gt;"",ROW($W$7:$W$29)-MIN(ROW($W$7:$W$29))+1,""),""),ROW()-ROW(A$31)+1)),"##0"),","),"")</f>
        <v>0</v>
      </c>
      <c r="Y44">
        <f t="array" ref="Y44">IFERROR(CONCATENATE((INDEX($A$7:$A$29,SMALL(IF($Z$7:$Z$29&lt;&gt;"",IF($W$7:$W$29&lt;&gt;"",ROW($W$7:$W$29)-MIN(ROW($W$7:$W$29))+1,""),""),ROW()-ROW(A$31)+1))),),"")</f>
        <v>0</v>
      </c>
      <c r="AC44">
        <f t="array" ref="AC44">IFERROR(CONCATENATE(TEXT(INDEX($AC$7:$AC$29,SMALL(IF($AF$7:$AF$29&lt;&gt;"",IF($AC$7:$AC$29&lt;&gt;"",ROW($AC$7:$AC$29)-MIN(ROW($AC$7:$AC$29))+1,""),""),ROW()-ROW(A$31)+1)),"##0"),),"")</f>
        <v>0</v>
      </c>
      <c r="AD44">
        <f t="array" ref="AD44">IFERROR(CONCATENATE((INDEX($AF$7:$AF$29,SMALL(IF($AF$7:$AF$29&lt;&gt;"",IF($AC$7:$AC$29&lt;&gt;"",ROW($AC$7:$AC$29)-MIN(ROW($AC$7:$AC$29))+1,""),""),ROW()-ROW(A$31)+1))),),"")</f>
        <v>0</v>
      </c>
      <c r="AE44">
        <f t="array" ref="AE44">IFERROR(CONCATENATE((INDEX($A$7:$A$29,SMALL(IF($AF$7:$AF$29&lt;&gt;"",IF($AC$7:$AC$29&lt;&gt;"",ROW($AC$7:$AC$29)-MIN(ROW($AC$7:$AC$29))+1,""),""),ROW()-ROW(A$31)+1))),),"")</f>
        <v>0</v>
      </c>
      <c r="AI44">
        <f t="array" ref="AI44">IFERROR(CONCATENATE(TEXT(INDEX($AI$7:$AI$29,SMALL(IF($AL$7:$AL$29&lt;&gt;"",IF($AI$7:$AI$29&lt;&gt;"",ROW($AI$7:$AI$29)-MIN(ROW($AI$7:$AI$29))+1,""),""),ROW()-ROW(A$31)+1)),"##0"),),"")</f>
        <v>0</v>
      </c>
      <c r="AJ44">
        <f t="array" ref="AJ44">IFERROR(CONCATENATE((INDEX($AL$7:$AL$29,SMALL(IF($AL$7:$AL$29&lt;&gt;"",IF($AI$7:$AI$29&lt;&gt;"",ROW($AI$7:$AI$29)-MIN(ROW($AI$7:$AI$29))+1,""),""),ROW()-ROW(A$31)+1))),),"")</f>
        <v>0</v>
      </c>
      <c r="AK44">
        <f t="array" ref="AK44">IFERROR(CONCATENATE((INDEX($A$7:$A$29,SMALL(IF($AL$7:$AL$29&lt;&gt;"",IF($AI$7:$AI$29&lt;&gt;"",ROW($AI$7:$AI$29)-MIN(ROW($AI$7:$AI$29))+1,""),""),ROW()-ROW(A$31)+1))),),"")</f>
        <v>0</v>
      </c>
    </row>
    <row r="45" spans="11:37">
      <c r="K45">
        <f t="array" ref="K45">IFERROR(CONCATENATE(TEXT(INDEX($K$7:$K$29,SMALL(IF($N$7:$N$29&lt;&gt;"",IF($K$7:$K$29&lt;&gt;"",ROW($K$7:$K$29)-MIN(ROW($K$7:$K$29))+1,""),""),ROW()-ROW(A$31)+1)),"##0"),","),"")</f>
        <v>0</v>
      </c>
      <c r="L45">
        <f t="array" ref="L45">IFERROR(CONCATENATE((INDEX($N$7:$N$29,SMALL(IF($N$7:$N$29&lt;&gt;"",IF($K$7:$K$29&lt;&gt;"",ROW($K$7:$K$29)-MIN(ROW($K$7:$K$29))+1,""),""),ROW()-ROW(A$31)+1))),","),"")</f>
        <v>0</v>
      </c>
      <c r="M45">
        <f t="array" ref="M45">IFERROR(CONCATENATE((INDEX($A$7:$A$29,SMALL(IF($N$7:$N$29&lt;&gt;"",IF($K$7:$K$29&lt;&gt;"",ROW($K$7:$K$29)-MIN(ROW($K$7:$K$29))+1,""),""),ROW()-ROW(A$31)+1))),),"")</f>
        <v>0</v>
      </c>
      <c r="Q45">
        <f t="array" ref="Q45">IFERROR(CONCATENATE((INDEX($T$7:$T$29,SMALL(IF($T$7:$T$29&lt;&gt;"",IF($Q$7:$Q$29&lt;&gt;"",ROW($Q$7:$Q$29)-MIN(ROW($Q$7:$Q$29))+1,""),""),ROW()-ROW(A$31)+1)))," "),"")</f>
        <v>0</v>
      </c>
      <c r="R45">
        <f t="array" ref="R45">IFERROR(CONCATENATE(TEXT(INDEX($Q$7:$Q$29,SMALL(IF($T$7:$T$29&lt;&gt;"",IF($Q$7:$Q$29&lt;&gt;"",ROW($Q$7:$Q$29)-MIN(ROW($Q$7:$Q$29))+1,""),""),ROW()-ROW(A$31)+1)),"##0")," "),"")</f>
        <v>0</v>
      </c>
      <c r="S45">
        <f t="array" ref="S45">IFERROR(CONCATENATE((INDEX($A$7:$A$29,SMALL(IF($T$7:$T$29&lt;&gt;"",IF($Q$7:$Q$29&lt;&gt;"",ROW($Q$7:$Q$29)-MIN(ROW($Q$7:$Q$29))+1,""),""),ROW()-ROW(A$31)+1))),),"")</f>
        <v>0</v>
      </c>
      <c r="W45">
        <f t="array" ref="W45">IFERROR(CONCATENATE((INDEX($Z$7:$Z$29,SMALL(IF($Z$7:$Z$29&lt;&gt;"",IF($W$7:$W$29&lt;&gt;"",ROW($W$7:$W$29)-MIN(ROW($W$7:$W$29))+1,""),""),ROW()-ROW(A$31)+1))),","),"")</f>
        <v>0</v>
      </c>
      <c r="X45">
        <f t="array" ref="X45">IFERROR(CONCATENATE(TEXT(INDEX($W$7:$W$29,SMALL(IF($Z$7:$Z$29&lt;&gt;"",IF($W$7:$W$29&lt;&gt;"",ROW($W$7:$W$29)-MIN(ROW($W$7:$W$29))+1,""),""),ROW()-ROW(A$31)+1)),"##0"),","),"")</f>
        <v>0</v>
      </c>
      <c r="Y45">
        <f t="array" ref="Y45">IFERROR(CONCATENATE((INDEX($A$7:$A$29,SMALL(IF($Z$7:$Z$29&lt;&gt;"",IF($W$7:$W$29&lt;&gt;"",ROW($W$7:$W$29)-MIN(ROW($W$7:$W$29))+1,""),""),ROW()-ROW(A$31)+1))),),"")</f>
        <v>0</v>
      </c>
      <c r="AC45">
        <f t="array" ref="AC45">IFERROR(CONCATENATE(TEXT(INDEX($AC$7:$AC$29,SMALL(IF($AF$7:$AF$29&lt;&gt;"",IF($AC$7:$AC$29&lt;&gt;"",ROW($AC$7:$AC$29)-MIN(ROW($AC$7:$AC$29))+1,""),""),ROW()-ROW(A$31)+1)),"##0"),),"")</f>
        <v>0</v>
      </c>
      <c r="AD45">
        <f t="array" ref="AD45">IFERROR(CONCATENATE((INDEX($AF$7:$AF$29,SMALL(IF($AF$7:$AF$29&lt;&gt;"",IF($AC$7:$AC$29&lt;&gt;"",ROW($AC$7:$AC$29)-MIN(ROW($AC$7:$AC$29))+1,""),""),ROW()-ROW(A$31)+1))),),"")</f>
        <v>0</v>
      </c>
      <c r="AE45">
        <f t="array" ref="AE45">IFERROR(CONCATENATE((INDEX($A$7:$A$29,SMALL(IF($AF$7:$AF$29&lt;&gt;"",IF($AC$7:$AC$29&lt;&gt;"",ROW($AC$7:$AC$29)-MIN(ROW($AC$7:$AC$29))+1,""),""),ROW()-ROW(A$31)+1))),),"")</f>
        <v>0</v>
      </c>
      <c r="AI45">
        <f t="array" ref="AI45">IFERROR(CONCATENATE(TEXT(INDEX($AI$7:$AI$29,SMALL(IF($AL$7:$AL$29&lt;&gt;"",IF($AI$7:$AI$29&lt;&gt;"",ROW($AI$7:$AI$29)-MIN(ROW($AI$7:$AI$29))+1,""),""),ROW()-ROW(A$31)+1)),"##0"),),"")</f>
        <v>0</v>
      </c>
      <c r="AJ45">
        <f t="array" ref="AJ45">IFERROR(CONCATENATE((INDEX($AL$7:$AL$29,SMALL(IF($AL$7:$AL$29&lt;&gt;"",IF($AI$7:$AI$29&lt;&gt;"",ROW($AI$7:$AI$29)-MIN(ROW($AI$7:$AI$29))+1,""),""),ROW()-ROW(A$31)+1))),),"")</f>
        <v>0</v>
      </c>
      <c r="AK45">
        <f t="array" ref="AK45">IFERROR(CONCATENATE((INDEX($A$7:$A$29,SMALL(IF($AL$7:$AL$29&lt;&gt;"",IF($AI$7:$AI$29&lt;&gt;"",ROW($AI$7:$AI$29)-MIN(ROW($AI$7:$AI$29))+1,""),""),ROW()-ROW(A$31)+1))),),"")</f>
        <v>0</v>
      </c>
    </row>
    <row r="46" spans="11:37">
      <c r="K46">
        <f t="array" ref="K46">IFERROR(CONCATENATE(TEXT(INDEX($K$7:$K$29,SMALL(IF($N$7:$N$29&lt;&gt;"",IF($K$7:$K$29&lt;&gt;"",ROW($K$7:$K$29)-MIN(ROW($K$7:$K$29))+1,""),""),ROW()-ROW(A$31)+1)),"##0"),","),"")</f>
        <v>0</v>
      </c>
      <c r="L46">
        <f t="array" ref="L46">IFERROR(CONCATENATE((INDEX($N$7:$N$29,SMALL(IF($N$7:$N$29&lt;&gt;"",IF($K$7:$K$29&lt;&gt;"",ROW($K$7:$K$29)-MIN(ROW($K$7:$K$29))+1,""),""),ROW()-ROW(A$31)+1))),","),"")</f>
        <v>0</v>
      </c>
      <c r="M46">
        <f t="array" ref="M46">IFERROR(CONCATENATE((INDEX($A$7:$A$29,SMALL(IF($N$7:$N$29&lt;&gt;"",IF($K$7:$K$29&lt;&gt;"",ROW($K$7:$K$29)-MIN(ROW($K$7:$K$29))+1,""),""),ROW()-ROW(A$31)+1))),),"")</f>
        <v>0</v>
      </c>
      <c r="Q46">
        <f t="array" ref="Q46">IFERROR(CONCATENATE((INDEX($T$7:$T$29,SMALL(IF($T$7:$T$29&lt;&gt;"",IF($Q$7:$Q$29&lt;&gt;"",ROW($Q$7:$Q$29)-MIN(ROW($Q$7:$Q$29))+1,""),""),ROW()-ROW(A$31)+1)))," "),"")</f>
        <v>0</v>
      </c>
      <c r="R46">
        <f t="array" ref="R46">IFERROR(CONCATENATE(TEXT(INDEX($Q$7:$Q$29,SMALL(IF($T$7:$T$29&lt;&gt;"",IF($Q$7:$Q$29&lt;&gt;"",ROW($Q$7:$Q$29)-MIN(ROW($Q$7:$Q$29))+1,""),""),ROW()-ROW(A$31)+1)),"##0")," "),"")</f>
        <v>0</v>
      </c>
      <c r="S46">
        <f t="array" ref="S46">IFERROR(CONCATENATE((INDEX($A$7:$A$29,SMALL(IF($T$7:$T$29&lt;&gt;"",IF($Q$7:$Q$29&lt;&gt;"",ROW($Q$7:$Q$29)-MIN(ROW($Q$7:$Q$29))+1,""),""),ROW()-ROW(A$31)+1))),),"")</f>
        <v>0</v>
      </c>
      <c r="W46">
        <f t="array" ref="W46">IFERROR(CONCATENATE((INDEX($Z$7:$Z$29,SMALL(IF($Z$7:$Z$29&lt;&gt;"",IF($W$7:$W$29&lt;&gt;"",ROW($W$7:$W$29)-MIN(ROW($W$7:$W$29))+1,""),""),ROW()-ROW(A$31)+1))),","),"")</f>
        <v>0</v>
      </c>
      <c r="X46">
        <f t="array" ref="X46">IFERROR(CONCATENATE(TEXT(INDEX($W$7:$W$29,SMALL(IF($Z$7:$Z$29&lt;&gt;"",IF($W$7:$W$29&lt;&gt;"",ROW($W$7:$W$29)-MIN(ROW($W$7:$W$29))+1,""),""),ROW()-ROW(A$31)+1)),"##0"),","),"")</f>
        <v>0</v>
      </c>
      <c r="Y46">
        <f t="array" ref="Y46">IFERROR(CONCATENATE((INDEX($A$7:$A$29,SMALL(IF($Z$7:$Z$29&lt;&gt;"",IF($W$7:$W$29&lt;&gt;"",ROW($W$7:$W$29)-MIN(ROW($W$7:$W$29))+1,""),""),ROW()-ROW(A$31)+1))),),"")</f>
        <v>0</v>
      </c>
      <c r="AC46">
        <f t="array" ref="AC46">IFERROR(CONCATENATE(TEXT(INDEX($AC$7:$AC$29,SMALL(IF($AF$7:$AF$29&lt;&gt;"",IF($AC$7:$AC$29&lt;&gt;"",ROW($AC$7:$AC$29)-MIN(ROW($AC$7:$AC$29))+1,""),""),ROW()-ROW(A$31)+1)),"##0"),),"")</f>
        <v>0</v>
      </c>
      <c r="AD46">
        <f t="array" ref="AD46">IFERROR(CONCATENATE((INDEX($AF$7:$AF$29,SMALL(IF($AF$7:$AF$29&lt;&gt;"",IF($AC$7:$AC$29&lt;&gt;"",ROW($AC$7:$AC$29)-MIN(ROW($AC$7:$AC$29))+1,""),""),ROW()-ROW(A$31)+1))),),"")</f>
        <v>0</v>
      </c>
      <c r="AE46">
        <f t="array" ref="AE46">IFERROR(CONCATENATE((INDEX($A$7:$A$29,SMALL(IF($AF$7:$AF$29&lt;&gt;"",IF($AC$7:$AC$29&lt;&gt;"",ROW($AC$7:$AC$29)-MIN(ROW($AC$7:$AC$29))+1,""),""),ROW()-ROW(A$31)+1))),),"")</f>
        <v>0</v>
      </c>
      <c r="AI46">
        <f t="array" ref="AI46">IFERROR(CONCATENATE(TEXT(INDEX($AI$7:$AI$29,SMALL(IF($AL$7:$AL$29&lt;&gt;"",IF($AI$7:$AI$29&lt;&gt;"",ROW($AI$7:$AI$29)-MIN(ROW($AI$7:$AI$29))+1,""),""),ROW()-ROW(A$31)+1)),"##0"),),"")</f>
        <v>0</v>
      </c>
      <c r="AJ46">
        <f t="array" ref="AJ46">IFERROR(CONCATENATE((INDEX($AL$7:$AL$29,SMALL(IF($AL$7:$AL$29&lt;&gt;"",IF($AI$7:$AI$29&lt;&gt;"",ROW($AI$7:$AI$29)-MIN(ROW($AI$7:$AI$29))+1,""),""),ROW()-ROW(A$31)+1))),),"")</f>
        <v>0</v>
      </c>
      <c r="AK46">
        <f t="array" ref="AK46">IFERROR(CONCATENATE((INDEX($A$7:$A$29,SMALL(IF($AL$7:$AL$29&lt;&gt;"",IF($AI$7:$AI$29&lt;&gt;"",ROW($AI$7:$AI$29)-MIN(ROW($AI$7:$AI$29))+1,""),""),ROW()-ROW(A$31)+1))),),"")</f>
        <v>0</v>
      </c>
    </row>
    <row r="47" spans="11:37">
      <c r="K47">
        <f t="array" ref="K47">IFERROR(CONCATENATE(TEXT(INDEX($K$7:$K$29,SMALL(IF($N$7:$N$29&lt;&gt;"",IF($K$7:$K$29&lt;&gt;"",ROW($K$7:$K$29)-MIN(ROW($K$7:$K$29))+1,""),""),ROW()-ROW(A$31)+1)),"##0"),","),"")</f>
        <v>0</v>
      </c>
      <c r="L47">
        <f t="array" ref="L47">IFERROR(CONCATENATE((INDEX($N$7:$N$29,SMALL(IF($N$7:$N$29&lt;&gt;"",IF($K$7:$K$29&lt;&gt;"",ROW($K$7:$K$29)-MIN(ROW($K$7:$K$29))+1,""),""),ROW()-ROW(A$31)+1))),","),"")</f>
        <v>0</v>
      </c>
      <c r="M47">
        <f t="array" ref="M47">IFERROR(CONCATENATE((INDEX($A$7:$A$29,SMALL(IF($N$7:$N$29&lt;&gt;"",IF($K$7:$K$29&lt;&gt;"",ROW($K$7:$K$29)-MIN(ROW($K$7:$K$29))+1,""),""),ROW()-ROW(A$31)+1))),),"")</f>
        <v>0</v>
      </c>
      <c r="Q47">
        <f t="array" ref="Q47">IFERROR(CONCATENATE((INDEX($T$7:$T$29,SMALL(IF($T$7:$T$29&lt;&gt;"",IF($Q$7:$Q$29&lt;&gt;"",ROW($Q$7:$Q$29)-MIN(ROW($Q$7:$Q$29))+1,""),""),ROW()-ROW(A$31)+1)))," "),"")</f>
        <v>0</v>
      </c>
      <c r="R47">
        <f t="array" ref="R47">IFERROR(CONCATENATE(TEXT(INDEX($Q$7:$Q$29,SMALL(IF($T$7:$T$29&lt;&gt;"",IF($Q$7:$Q$29&lt;&gt;"",ROW($Q$7:$Q$29)-MIN(ROW($Q$7:$Q$29))+1,""),""),ROW()-ROW(A$31)+1)),"##0")," "),"")</f>
        <v>0</v>
      </c>
      <c r="S47">
        <f t="array" ref="S47">IFERROR(CONCATENATE((INDEX($A$7:$A$29,SMALL(IF($T$7:$T$29&lt;&gt;"",IF($Q$7:$Q$29&lt;&gt;"",ROW($Q$7:$Q$29)-MIN(ROW($Q$7:$Q$29))+1,""),""),ROW()-ROW(A$31)+1))),),"")</f>
        <v>0</v>
      </c>
      <c r="W47">
        <f t="array" ref="W47">IFERROR(CONCATENATE((INDEX($Z$7:$Z$29,SMALL(IF($Z$7:$Z$29&lt;&gt;"",IF($W$7:$W$29&lt;&gt;"",ROW($W$7:$W$29)-MIN(ROW($W$7:$W$29))+1,""),""),ROW()-ROW(A$31)+1))),","),"")</f>
        <v>0</v>
      </c>
      <c r="X47">
        <f t="array" ref="X47">IFERROR(CONCATENATE(TEXT(INDEX($W$7:$W$29,SMALL(IF($Z$7:$Z$29&lt;&gt;"",IF($W$7:$W$29&lt;&gt;"",ROW($W$7:$W$29)-MIN(ROW($W$7:$W$29))+1,""),""),ROW()-ROW(A$31)+1)),"##0"),","),"")</f>
        <v>0</v>
      </c>
      <c r="Y47">
        <f t="array" ref="Y47">IFERROR(CONCATENATE((INDEX($A$7:$A$29,SMALL(IF($Z$7:$Z$29&lt;&gt;"",IF($W$7:$W$29&lt;&gt;"",ROW($W$7:$W$29)-MIN(ROW($W$7:$W$29))+1,""),""),ROW()-ROW(A$31)+1))),),"")</f>
        <v>0</v>
      </c>
      <c r="AC47">
        <f t="array" ref="AC47">IFERROR(CONCATENATE(TEXT(INDEX($AC$7:$AC$29,SMALL(IF($AF$7:$AF$29&lt;&gt;"",IF($AC$7:$AC$29&lt;&gt;"",ROW($AC$7:$AC$29)-MIN(ROW($AC$7:$AC$29))+1,""),""),ROW()-ROW(A$31)+1)),"##0"),),"")</f>
        <v>0</v>
      </c>
      <c r="AD47">
        <f t="array" ref="AD47">IFERROR(CONCATENATE((INDEX($AF$7:$AF$29,SMALL(IF($AF$7:$AF$29&lt;&gt;"",IF($AC$7:$AC$29&lt;&gt;"",ROW($AC$7:$AC$29)-MIN(ROW($AC$7:$AC$29))+1,""),""),ROW()-ROW(A$31)+1))),),"")</f>
        <v>0</v>
      </c>
      <c r="AE47">
        <f t="array" ref="AE47">IFERROR(CONCATENATE((INDEX($A$7:$A$29,SMALL(IF($AF$7:$AF$29&lt;&gt;"",IF($AC$7:$AC$29&lt;&gt;"",ROW($AC$7:$AC$29)-MIN(ROW($AC$7:$AC$29))+1,""),""),ROW()-ROW(A$31)+1))),),"")</f>
        <v>0</v>
      </c>
      <c r="AI47">
        <f t="array" ref="AI47">IFERROR(CONCATENATE(TEXT(INDEX($AI$7:$AI$29,SMALL(IF($AL$7:$AL$29&lt;&gt;"",IF($AI$7:$AI$29&lt;&gt;"",ROW($AI$7:$AI$29)-MIN(ROW($AI$7:$AI$29))+1,""),""),ROW()-ROW(A$31)+1)),"##0"),),"")</f>
        <v>0</v>
      </c>
      <c r="AJ47">
        <f t="array" ref="AJ47">IFERROR(CONCATENATE((INDEX($AL$7:$AL$29,SMALL(IF($AL$7:$AL$29&lt;&gt;"",IF($AI$7:$AI$29&lt;&gt;"",ROW($AI$7:$AI$29)-MIN(ROW($AI$7:$AI$29))+1,""),""),ROW()-ROW(A$31)+1))),),"")</f>
        <v>0</v>
      </c>
      <c r="AK47">
        <f t="array" ref="AK47">IFERROR(CONCATENATE((INDEX($A$7:$A$29,SMALL(IF($AL$7:$AL$29&lt;&gt;"",IF($AI$7:$AI$29&lt;&gt;"",ROW($AI$7:$AI$29)-MIN(ROW($AI$7:$AI$29))+1,""),""),ROW()-ROW(A$31)+1))),),"")</f>
        <v>0</v>
      </c>
    </row>
    <row r="48" spans="11:37">
      <c r="K48">
        <f t="array" ref="K48">IFERROR(CONCATENATE(TEXT(INDEX($K$7:$K$29,SMALL(IF($N$7:$N$29&lt;&gt;"",IF($K$7:$K$29&lt;&gt;"",ROW($K$7:$K$29)-MIN(ROW($K$7:$K$29))+1,""),""),ROW()-ROW(A$31)+1)),"##0"),","),"")</f>
        <v>0</v>
      </c>
      <c r="L48">
        <f t="array" ref="L48">IFERROR(CONCATENATE((INDEX($N$7:$N$29,SMALL(IF($N$7:$N$29&lt;&gt;"",IF($K$7:$K$29&lt;&gt;"",ROW($K$7:$K$29)-MIN(ROW($K$7:$K$29))+1,""),""),ROW()-ROW(A$31)+1))),","),"")</f>
        <v>0</v>
      </c>
      <c r="M48">
        <f t="array" ref="M48">IFERROR(CONCATENATE((INDEX($A$7:$A$29,SMALL(IF($N$7:$N$29&lt;&gt;"",IF($K$7:$K$29&lt;&gt;"",ROW($K$7:$K$29)-MIN(ROW($K$7:$K$29))+1,""),""),ROW()-ROW(A$31)+1))),),"")</f>
        <v>0</v>
      </c>
      <c r="Q48">
        <f t="array" ref="Q48">IFERROR(CONCATENATE((INDEX($T$7:$T$29,SMALL(IF($T$7:$T$29&lt;&gt;"",IF($Q$7:$Q$29&lt;&gt;"",ROW($Q$7:$Q$29)-MIN(ROW($Q$7:$Q$29))+1,""),""),ROW()-ROW(A$31)+1)))," "),"")</f>
        <v>0</v>
      </c>
      <c r="R48">
        <f t="array" ref="R48">IFERROR(CONCATENATE(TEXT(INDEX($Q$7:$Q$29,SMALL(IF($T$7:$T$29&lt;&gt;"",IF($Q$7:$Q$29&lt;&gt;"",ROW($Q$7:$Q$29)-MIN(ROW($Q$7:$Q$29))+1,""),""),ROW()-ROW(A$31)+1)),"##0")," "),"")</f>
        <v>0</v>
      </c>
      <c r="S48">
        <f t="array" ref="S48">IFERROR(CONCATENATE((INDEX($A$7:$A$29,SMALL(IF($T$7:$T$29&lt;&gt;"",IF($Q$7:$Q$29&lt;&gt;"",ROW($Q$7:$Q$29)-MIN(ROW($Q$7:$Q$29))+1,""),""),ROW()-ROW(A$31)+1))),),"")</f>
        <v>0</v>
      </c>
      <c r="W48">
        <f t="array" ref="W48">IFERROR(CONCATENATE((INDEX($Z$7:$Z$29,SMALL(IF($Z$7:$Z$29&lt;&gt;"",IF($W$7:$W$29&lt;&gt;"",ROW($W$7:$W$29)-MIN(ROW($W$7:$W$29))+1,""),""),ROW()-ROW(A$31)+1))),","),"")</f>
        <v>0</v>
      </c>
      <c r="X48">
        <f t="array" ref="X48">IFERROR(CONCATENATE(TEXT(INDEX($W$7:$W$29,SMALL(IF($Z$7:$Z$29&lt;&gt;"",IF($W$7:$W$29&lt;&gt;"",ROW($W$7:$W$29)-MIN(ROW($W$7:$W$29))+1,""),""),ROW()-ROW(A$31)+1)),"##0"),","),"")</f>
        <v>0</v>
      </c>
      <c r="Y48">
        <f t="array" ref="Y48">IFERROR(CONCATENATE((INDEX($A$7:$A$29,SMALL(IF($Z$7:$Z$29&lt;&gt;"",IF($W$7:$W$29&lt;&gt;"",ROW($W$7:$W$29)-MIN(ROW($W$7:$W$29))+1,""),""),ROW()-ROW(A$31)+1))),),"")</f>
        <v>0</v>
      </c>
      <c r="AC48">
        <f t="array" ref="AC48">IFERROR(CONCATENATE(TEXT(INDEX($AC$7:$AC$29,SMALL(IF($AF$7:$AF$29&lt;&gt;"",IF($AC$7:$AC$29&lt;&gt;"",ROW($AC$7:$AC$29)-MIN(ROW($AC$7:$AC$29))+1,""),""),ROW()-ROW(A$31)+1)),"##0"),),"")</f>
        <v>0</v>
      </c>
      <c r="AD48">
        <f t="array" ref="AD48">IFERROR(CONCATENATE((INDEX($AF$7:$AF$29,SMALL(IF($AF$7:$AF$29&lt;&gt;"",IF($AC$7:$AC$29&lt;&gt;"",ROW($AC$7:$AC$29)-MIN(ROW($AC$7:$AC$29))+1,""),""),ROW()-ROW(A$31)+1))),),"")</f>
        <v>0</v>
      </c>
      <c r="AE48">
        <f t="array" ref="AE48">IFERROR(CONCATENATE((INDEX($A$7:$A$29,SMALL(IF($AF$7:$AF$29&lt;&gt;"",IF($AC$7:$AC$29&lt;&gt;"",ROW($AC$7:$AC$29)-MIN(ROW($AC$7:$AC$29))+1,""),""),ROW()-ROW(A$31)+1))),),"")</f>
        <v>0</v>
      </c>
      <c r="AI48">
        <f t="array" ref="AI48">IFERROR(CONCATENATE(TEXT(INDEX($AI$7:$AI$29,SMALL(IF($AL$7:$AL$29&lt;&gt;"",IF($AI$7:$AI$29&lt;&gt;"",ROW($AI$7:$AI$29)-MIN(ROW($AI$7:$AI$29))+1,""),""),ROW()-ROW(A$31)+1)),"##0"),),"")</f>
        <v>0</v>
      </c>
      <c r="AJ48">
        <f t="array" ref="AJ48">IFERROR(CONCATENATE((INDEX($AL$7:$AL$29,SMALL(IF($AL$7:$AL$29&lt;&gt;"",IF($AI$7:$AI$29&lt;&gt;"",ROW($AI$7:$AI$29)-MIN(ROW($AI$7:$AI$29))+1,""),""),ROW()-ROW(A$31)+1))),),"")</f>
        <v>0</v>
      </c>
      <c r="AK48">
        <f t="array" ref="AK48">IFERROR(CONCATENATE((INDEX($A$7:$A$29,SMALL(IF($AL$7:$AL$29&lt;&gt;"",IF($AI$7:$AI$29&lt;&gt;"",ROW($AI$7:$AI$29)-MIN(ROW($AI$7:$AI$29))+1,""),""),ROW()-ROW(A$31)+1))),),"")</f>
        <v>0</v>
      </c>
    </row>
    <row r="49" spans="11:37">
      <c r="K49">
        <f t="array" ref="K49">IFERROR(CONCATENATE(TEXT(INDEX($K$7:$K$29,SMALL(IF($N$7:$N$29&lt;&gt;"",IF($K$7:$K$29&lt;&gt;"",ROW($K$7:$K$29)-MIN(ROW($K$7:$K$29))+1,""),""),ROW()-ROW(A$31)+1)),"##0"),","),"")</f>
        <v>0</v>
      </c>
      <c r="L49">
        <f t="array" ref="L49">IFERROR(CONCATENATE((INDEX($N$7:$N$29,SMALL(IF($N$7:$N$29&lt;&gt;"",IF($K$7:$K$29&lt;&gt;"",ROW($K$7:$K$29)-MIN(ROW($K$7:$K$29))+1,""),""),ROW()-ROW(A$31)+1))),","),"")</f>
        <v>0</v>
      </c>
      <c r="M49">
        <f t="array" ref="M49">IFERROR(CONCATENATE((INDEX($A$7:$A$29,SMALL(IF($N$7:$N$29&lt;&gt;"",IF($K$7:$K$29&lt;&gt;"",ROW($K$7:$K$29)-MIN(ROW($K$7:$K$29))+1,""),""),ROW()-ROW(A$31)+1))),),"")</f>
        <v>0</v>
      </c>
      <c r="Q49">
        <f t="array" ref="Q49">IFERROR(CONCATENATE((INDEX($T$7:$T$29,SMALL(IF($T$7:$T$29&lt;&gt;"",IF($Q$7:$Q$29&lt;&gt;"",ROW($Q$7:$Q$29)-MIN(ROW($Q$7:$Q$29))+1,""),""),ROW()-ROW(A$31)+1)))," "),"")</f>
        <v>0</v>
      </c>
      <c r="R49">
        <f t="array" ref="R49">IFERROR(CONCATENATE(TEXT(INDEX($Q$7:$Q$29,SMALL(IF($T$7:$T$29&lt;&gt;"",IF($Q$7:$Q$29&lt;&gt;"",ROW($Q$7:$Q$29)-MIN(ROW($Q$7:$Q$29))+1,""),""),ROW()-ROW(A$31)+1)),"##0")," "),"")</f>
        <v>0</v>
      </c>
      <c r="S49">
        <f t="array" ref="S49">IFERROR(CONCATENATE((INDEX($A$7:$A$29,SMALL(IF($T$7:$T$29&lt;&gt;"",IF($Q$7:$Q$29&lt;&gt;"",ROW($Q$7:$Q$29)-MIN(ROW($Q$7:$Q$29))+1,""),""),ROW()-ROW(A$31)+1))),),"")</f>
        <v>0</v>
      </c>
      <c r="W49">
        <f t="array" ref="W49">IFERROR(CONCATENATE((INDEX($Z$7:$Z$29,SMALL(IF($Z$7:$Z$29&lt;&gt;"",IF($W$7:$W$29&lt;&gt;"",ROW($W$7:$W$29)-MIN(ROW($W$7:$W$29))+1,""),""),ROW()-ROW(A$31)+1))),","),"")</f>
        <v>0</v>
      </c>
      <c r="X49">
        <f t="array" ref="X49">IFERROR(CONCATENATE(TEXT(INDEX($W$7:$W$29,SMALL(IF($Z$7:$Z$29&lt;&gt;"",IF($W$7:$W$29&lt;&gt;"",ROW($W$7:$W$29)-MIN(ROW($W$7:$W$29))+1,""),""),ROW()-ROW(A$31)+1)),"##0"),","),"")</f>
        <v>0</v>
      </c>
      <c r="Y49">
        <f t="array" ref="Y49">IFERROR(CONCATENATE((INDEX($A$7:$A$29,SMALL(IF($Z$7:$Z$29&lt;&gt;"",IF($W$7:$W$29&lt;&gt;"",ROW($W$7:$W$29)-MIN(ROW($W$7:$W$29))+1,""),""),ROW()-ROW(A$31)+1))),),"")</f>
        <v>0</v>
      </c>
      <c r="AC49">
        <f t="array" ref="AC49">IFERROR(CONCATENATE(TEXT(INDEX($AC$7:$AC$29,SMALL(IF($AF$7:$AF$29&lt;&gt;"",IF($AC$7:$AC$29&lt;&gt;"",ROW($AC$7:$AC$29)-MIN(ROW($AC$7:$AC$29))+1,""),""),ROW()-ROW(A$31)+1)),"##0"),),"")</f>
        <v>0</v>
      </c>
      <c r="AD49">
        <f t="array" ref="AD49">IFERROR(CONCATENATE((INDEX($AF$7:$AF$29,SMALL(IF($AF$7:$AF$29&lt;&gt;"",IF($AC$7:$AC$29&lt;&gt;"",ROW($AC$7:$AC$29)-MIN(ROW($AC$7:$AC$29))+1,""),""),ROW()-ROW(A$31)+1))),),"")</f>
        <v>0</v>
      </c>
      <c r="AE49">
        <f t="array" ref="AE49">IFERROR(CONCATENATE((INDEX($A$7:$A$29,SMALL(IF($AF$7:$AF$29&lt;&gt;"",IF($AC$7:$AC$29&lt;&gt;"",ROW($AC$7:$AC$29)-MIN(ROW($AC$7:$AC$29))+1,""),""),ROW()-ROW(A$31)+1))),),"")</f>
        <v>0</v>
      </c>
      <c r="AI49">
        <f t="array" ref="AI49">IFERROR(CONCATENATE(TEXT(INDEX($AI$7:$AI$29,SMALL(IF($AL$7:$AL$29&lt;&gt;"",IF($AI$7:$AI$29&lt;&gt;"",ROW($AI$7:$AI$29)-MIN(ROW($AI$7:$AI$29))+1,""),""),ROW()-ROW(A$31)+1)),"##0"),),"")</f>
        <v>0</v>
      </c>
      <c r="AJ49">
        <f t="array" ref="AJ49">IFERROR(CONCATENATE((INDEX($AL$7:$AL$29,SMALL(IF($AL$7:$AL$29&lt;&gt;"",IF($AI$7:$AI$29&lt;&gt;"",ROW($AI$7:$AI$29)-MIN(ROW($AI$7:$AI$29))+1,""),""),ROW()-ROW(A$31)+1))),),"")</f>
        <v>0</v>
      </c>
      <c r="AK49">
        <f t="array" ref="AK49">IFERROR(CONCATENATE((INDEX($A$7:$A$29,SMALL(IF($AL$7:$AL$29&lt;&gt;"",IF($AI$7:$AI$29&lt;&gt;"",ROW($AI$7:$AI$29)-MIN(ROW($AI$7:$AI$29))+1,""),""),ROW()-ROW(A$31)+1))),),"")</f>
        <v>0</v>
      </c>
    </row>
    <row r="50" spans="11:37">
      <c r="K50">
        <f t="array" ref="K50">IFERROR(CONCATENATE(TEXT(INDEX($K$7:$K$29,SMALL(IF($N$7:$N$29&lt;&gt;"",IF($K$7:$K$29&lt;&gt;"",ROW($K$7:$K$29)-MIN(ROW($K$7:$K$29))+1,""),""),ROW()-ROW(A$31)+1)),"##0"),","),"")</f>
        <v>0</v>
      </c>
      <c r="L50">
        <f t="array" ref="L50">IFERROR(CONCATENATE((INDEX($N$7:$N$29,SMALL(IF($N$7:$N$29&lt;&gt;"",IF($K$7:$K$29&lt;&gt;"",ROW($K$7:$K$29)-MIN(ROW($K$7:$K$29))+1,""),""),ROW()-ROW(A$31)+1))),","),"")</f>
        <v>0</v>
      </c>
      <c r="M50">
        <f t="array" ref="M50">IFERROR(CONCATENATE((INDEX($A$7:$A$29,SMALL(IF($N$7:$N$29&lt;&gt;"",IF($K$7:$K$29&lt;&gt;"",ROW($K$7:$K$29)-MIN(ROW($K$7:$K$29))+1,""),""),ROW()-ROW(A$31)+1))),),"")</f>
        <v>0</v>
      </c>
      <c r="Q50">
        <f t="array" ref="Q50">IFERROR(CONCATENATE((INDEX($T$7:$T$29,SMALL(IF($T$7:$T$29&lt;&gt;"",IF($Q$7:$Q$29&lt;&gt;"",ROW($Q$7:$Q$29)-MIN(ROW($Q$7:$Q$29))+1,""),""),ROW()-ROW(A$31)+1)))," "),"")</f>
        <v>0</v>
      </c>
      <c r="R50">
        <f t="array" ref="R50">IFERROR(CONCATENATE(TEXT(INDEX($Q$7:$Q$29,SMALL(IF($T$7:$T$29&lt;&gt;"",IF($Q$7:$Q$29&lt;&gt;"",ROW($Q$7:$Q$29)-MIN(ROW($Q$7:$Q$29))+1,""),""),ROW()-ROW(A$31)+1)),"##0")," "),"")</f>
        <v>0</v>
      </c>
      <c r="S50">
        <f t="array" ref="S50">IFERROR(CONCATENATE((INDEX($A$7:$A$29,SMALL(IF($T$7:$T$29&lt;&gt;"",IF($Q$7:$Q$29&lt;&gt;"",ROW($Q$7:$Q$29)-MIN(ROW($Q$7:$Q$29))+1,""),""),ROW()-ROW(A$31)+1))),),"")</f>
        <v>0</v>
      </c>
      <c r="W50">
        <f t="array" ref="W50">IFERROR(CONCATENATE((INDEX($Z$7:$Z$29,SMALL(IF($Z$7:$Z$29&lt;&gt;"",IF($W$7:$W$29&lt;&gt;"",ROW($W$7:$W$29)-MIN(ROW($W$7:$W$29))+1,""),""),ROW()-ROW(A$31)+1))),","),"")</f>
        <v>0</v>
      </c>
      <c r="X50">
        <f t="array" ref="X50">IFERROR(CONCATENATE(TEXT(INDEX($W$7:$W$29,SMALL(IF($Z$7:$Z$29&lt;&gt;"",IF($W$7:$W$29&lt;&gt;"",ROW($W$7:$W$29)-MIN(ROW($W$7:$W$29))+1,""),""),ROW()-ROW(A$31)+1)),"##0"),","),"")</f>
        <v>0</v>
      </c>
      <c r="Y50">
        <f t="array" ref="Y50">IFERROR(CONCATENATE((INDEX($A$7:$A$29,SMALL(IF($Z$7:$Z$29&lt;&gt;"",IF($W$7:$W$29&lt;&gt;"",ROW($W$7:$W$29)-MIN(ROW($W$7:$W$29))+1,""),""),ROW()-ROW(A$31)+1))),),"")</f>
        <v>0</v>
      </c>
      <c r="AC50">
        <f t="array" ref="AC50">IFERROR(CONCATENATE(TEXT(INDEX($AC$7:$AC$29,SMALL(IF($AF$7:$AF$29&lt;&gt;"",IF($AC$7:$AC$29&lt;&gt;"",ROW($AC$7:$AC$29)-MIN(ROW($AC$7:$AC$29))+1,""),""),ROW()-ROW(A$31)+1)),"##0"),),"")</f>
        <v>0</v>
      </c>
      <c r="AD50">
        <f t="array" ref="AD50">IFERROR(CONCATENATE((INDEX($AF$7:$AF$29,SMALL(IF($AF$7:$AF$29&lt;&gt;"",IF($AC$7:$AC$29&lt;&gt;"",ROW($AC$7:$AC$29)-MIN(ROW($AC$7:$AC$29))+1,""),""),ROW()-ROW(A$31)+1))),),"")</f>
        <v>0</v>
      </c>
      <c r="AE50">
        <f t="array" ref="AE50">IFERROR(CONCATENATE((INDEX($A$7:$A$29,SMALL(IF($AF$7:$AF$29&lt;&gt;"",IF($AC$7:$AC$29&lt;&gt;"",ROW($AC$7:$AC$29)-MIN(ROW($AC$7:$AC$29))+1,""),""),ROW()-ROW(A$31)+1))),),"")</f>
        <v>0</v>
      </c>
      <c r="AI50">
        <f t="array" ref="AI50">IFERROR(CONCATENATE(TEXT(INDEX($AI$7:$AI$29,SMALL(IF($AL$7:$AL$29&lt;&gt;"",IF($AI$7:$AI$29&lt;&gt;"",ROW($AI$7:$AI$29)-MIN(ROW($AI$7:$AI$29))+1,""),""),ROW()-ROW(A$31)+1)),"##0"),),"")</f>
        <v>0</v>
      </c>
      <c r="AJ50">
        <f t="array" ref="AJ50">IFERROR(CONCATENATE((INDEX($AL$7:$AL$29,SMALL(IF($AL$7:$AL$29&lt;&gt;"",IF($AI$7:$AI$29&lt;&gt;"",ROW($AI$7:$AI$29)-MIN(ROW($AI$7:$AI$29))+1,""),""),ROW()-ROW(A$31)+1))),),"")</f>
        <v>0</v>
      </c>
      <c r="AK50">
        <f t="array" ref="AK50">IFERROR(CONCATENATE((INDEX($A$7:$A$29,SMALL(IF($AL$7:$AL$29&lt;&gt;"",IF($AI$7:$AI$29&lt;&gt;"",ROW($AI$7:$AI$29)-MIN(ROW($AI$7:$AI$29))+1,""),""),ROW()-ROW(A$31)+1))),),"")</f>
        <v>0</v>
      </c>
    </row>
    <row r="51" spans="11:37">
      <c r="K51">
        <f t="array" ref="K51">IFERROR(CONCATENATE(TEXT(INDEX($K$7:$K$29,SMALL(IF($N$7:$N$29&lt;&gt;"",IF($K$7:$K$29&lt;&gt;"",ROW($K$7:$K$29)-MIN(ROW($K$7:$K$29))+1,""),""),ROW()-ROW(A$31)+1)),"##0"),","),"")</f>
        <v>0</v>
      </c>
      <c r="L51">
        <f t="array" ref="L51">IFERROR(CONCATENATE((INDEX($N$7:$N$29,SMALL(IF($N$7:$N$29&lt;&gt;"",IF($K$7:$K$29&lt;&gt;"",ROW($K$7:$K$29)-MIN(ROW($K$7:$K$29))+1,""),""),ROW()-ROW(A$31)+1))),","),"")</f>
        <v>0</v>
      </c>
      <c r="M51">
        <f t="array" ref="M51">IFERROR(CONCATENATE((INDEX($A$7:$A$29,SMALL(IF($N$7:$N$29&lt;&gt;"",IF($K$7:$K$29&lt;&gt;"",ROW($K$7:$K$29)-MIN(ROW($K$7:$K$29))+1,""),""),ROW()-ROW(A$31)+1))),),"")</f>
        <v>0</v>
      </c>
      <c r="Q51">
        <f t="array" ref="Q51">IFERROR(CONCATENATE((INDEX($T$7:$T$29,SMALL(IF($T$7:$T$29&lt;&gt;"",IF($Q$7:$Q$29&lt;&gt;"",ROW($Q$7:$Q$29)-MIN(ROW($Q$7:$Q$29))+1,""),""),ROW()-ROW(A$31)+1)))," "),"")</f>
        <v>0</v>
      </c>
      <c r="R51">
        <f t="array" ref="R51">IFERROR(CONCATENATE(TEXT(INDEX($Q$7:$Q$29,SMALL(IF($T$7:$T$29&lt;&gt;"",IF($Q$7:$Q$29&lt;&gt;"",ROW($Q$7:$Q$29)-MIN(ROW($Q$7:$Q$29))+1,""),""),ROW()-ROW(A$31)+1)),"##0")," "),"")</f>
        <v>0</v>
      </c>
      <c r="S51">
        <f t="array" ref="S51">IFERROR(CONCATENATE((INDEX($A$7:$A$29,SMALL(IF($T$7:$T$29&lt;&gt;"",IF($Q$7:$Q$29&lt;&gt;"",ROW($Q$7:$Q$29)-MIN(ROW($Q$7:$Q$29))+1,""),""),ROW()-ROW(A$31)+1))),),"")</f>
        <v>0</v>
      </c>
      <c r="W51">
        <f t="array" ref="W51">IFERROR(CONCATENATE((INDEX($Z$7:$Z$29,SMALL(IF($Z$7:$Z$29&lt;&gt;"",IF($W$7:$W$29&lt;&gt;"",ROW($W$7:$W$29)-MIN(ROW($W$7:$W$29))+1,""),""),ROW()-ROW(A$31)+1))),","),"")</f>
        <v>0</v>
      </c>
      <c r="X51">
        <f t="array" ref="X51">IFERROR(CONCATENATE(TEXT(INDEX($W$7:$W$29,SMALL(IF($Z$7:$Z$29&lt;&gt;"",IF($W$7:$W$29&lt;&gt;"",ROW($W$7:$W$29)-MIN(ROW($W$7:$W$29))+1,""),""),ROW()-ROW(A$31)+1)),"##0"),","),"")</f>
        <v>0</v>
      </c>
      <c r="Y51">
        <f t="array" ref="Y51">IFERROR(CONCATENATE((INDEX($A$7:$A$29,SMALL(IF($Z$7:$Z$29&lt;&gt;"",IF($W$7:$W$29&lt;&gt;"",ROW($W$7:$W$29)-MIN(ROW($W$7:$W$29))+1,""),""),ROW()-ROW(A$31)+1))),),"")</f>
        <v>0</v>
      </c>
      <c r="AC51">
        <f t="array" ref="AC51">IFERROR(CONCATENATE(TEXT(INDEX($AC$7:$AC$29,SMALL(IF($AF$7:$AF$29&lt;&gt;"",IF($AC$7:$AC$29&lt;&gt;"",ROW($AC$7:$AC$29)-MIN(ROW($AC$7:$AC$29))+1,""),""),ROW()-ROW(A$31)+1)),"##0"),),"")</f>
        <v>0</v>
      </c>
      <c r="AD51">
        <f t="array" ref="AD51">IFERROR(CONCATENATE((INDEX($AF$7:$AF$29,SMALL(IF($AF$7:$AF$29&lt;&gt;"",IF($AC$7:$AC$29&lt;&gt;"",ROW($AC$7:$AC$29)-MIN(ROW($AC$7:$AC$29))+1,""),""),ROW()-ROW(A$31)+1))),),"")</f>
        <v>0</v>
      </c>
      <c r="AE51">
        <f t="array" ref="AE51">IFERROR(CONCATENATE((INDEX($A$7:$A$29,SMALL(IF($AF$7:$AF$29&lt;&gt;"",IF($AC$7:$AC$29&lt;&gt;"",ROW($AC$7:$AC$29)-MIN(ROW($AC$7:$AC$29))+1,""),""),ROW()-ROW(A$31)+1))),),"")</f>
        <v>0</v>
      </c>
      <c r="AI51">
        <f t="array" ref="AI51">IFERROR(CONCATENATE(TEXT(INDEX($AI$7:$AI$29,SMALL(IF($AL$7:$AL$29&lt;&gt;"",IF($AI$7:$AI$29&lt;&gt;"",ROW($AI$7:$AI$29)-MIN(ROW($AI$7:$AI$29))+1,""),""),ROW()-ROW(A$31)+1)),"##0"),),"")</f>
        <v>0</v>
      </c>
      <c r="AJ51">
        <f t="array" ref="AJ51">IFERROR(CONCATENATE((INDEX($AL$7:$AL$29,SMALL(IF($AL$7:$AL$29&lt;&gt;"",IF($AI$7:$AI$29&lt;&gt;"",ROW($AI$7:$AI$29)-MIN(ROW($AI$7:$AI$29))+1,""),""),ROW()-ROW(A$31)+1))),),"")</f>
        <v>0</v>
      </c>
      <c r="AK51">
        <f t="array" ref="AK51">IFERROR(CONCATENATE((INDEX($A$7:$A$29,SMALL(IF($AL$7:$AL$29&lt;&gt;"",IF($AI$7:$AI$29&lt;&gt;"",ROW($AI$7:$AI$29)-MIN(ROW($AI$7:$AI$29))+1,""),""),ROW()-ROW(A$31)+1))),),"")</f>
        <v>0</v>
      </c>
    </row>
    <row r="52" spans="11:37">
      <c r="K52">
        <f t="array" ref="K52">IFERROR(CONCATENATE(TEXT(INDEX($K$7:$K$29,SMALL(IF($N$7:$N$29&lt;&gt;"",IF($K$7:$K$29&lt;&gt;"",ROW($K$7:$K$29)-MIN(ROW($K$7:$K$29))+1,""),""),ROW()-ROW(A$31)+1)),"##0"),","),"")</f>
        <v>0</v>
      </c>
      <c r="L52">
        <f t="array" ref="L52">IFERROR(CONCATENATE((INDEX($N$7:$N$29,SMALL(IF($N$7:$N$29&lt;&gt;"",IF($K$7:$K$29&lt;&gt;"",ROW($K$7:$K$29)-MIN(ROW($K$7:$K$29))+1,""),""),ROW()-ROW(A$31)+1))),","),"")</f>
        <v>0</v>
      </c>
      <c r="M52">
        <f t="array" ref="M52">IFERROR(CONCATENATE((INDEX($A$7:$A$29,SMALL(IF($N$7:$N$29&lt;&gt;"",IF($K$7:$K$29&lt;&gt;"",ROW($K$7:$K$29)-MIN(ROW($K$7:$K$29))+1,""),""),ROW()-ROW(A$31)+1))),),"")</f>
        <v>0</v>
      </c>
      <c r="Q52">
        <f t="array" ref="Q52">IFERROR(CONCATENATE((INDEX($T$7:$T$29,SMALL(IF($T$7:$T$29&lt;&gt;"",IF($Q$7:$Q$29&lt;&gt;"",ROW($Q$7:$Q$29)-MIN(ROW($Q$7:$Q$29))+1,""),""),ROW()-ROW(A$31)+1)))," "),"")</f>
        <v>0</v>
      </c>
      <c r="R52">
        <f t="array" ref="R52">IFERROR(CONCATENATE(TEXT(INDEX($Q$7:$Q$29,SMALL(IF($T$7:$T$29&lt;&gt;"",IF($Q$7:$Q$29&lt;&gt;"",ROW($Q$7:$Q$29)-MIN(ROW($Q$7:$Q$29))+1,""),""),ROW()-ROW(A$31)+1)),"##0")," "),"")</f>
        <v>0</v>
      </c>
      <c r="S52">
        <f t="array" ref="S52">IFERROR(CONCATENATE((INDEX($A$7:$A$29,SMALL(IF($T$7:$T$29&lt;&gt;"",IF($Q$7:$Q$29&lt;&gt;"",ROW($Q$7:$Q$29)-MIN(ROW($Q$7:$Q$29))+1,""),""),ROW()-ROW(A$31)+1))),),"")</f>
        <v>0</v>
      </c>
      <c r="W52">
        <f t="array" ref="W52">IFERROR(CONCATENATE((INDEX($Z$7:$Z$29,SMALL(IF($Z$7:$Z$29&lt;&gt;"",IF($W$7:$W$29&lt;&gt;"",ROW($W$7:$W$29)-MIN(ROW($W$7:$W$29))+1,""),""),ROW()-ROW(A$31)+1))),","),"")</f>
        <v>0</v>
      </c>
      <c r="X52">
        <f t="array" ref="X52">IFERROR(CONCATENATE(TEXT(INDEX($W$7:$W$29,SMALL(IF($Z$7:$Z$29&lt;&gt;"",IF($W$7:$W$29&lt;&gt;"",ROW($W$7:$W$29)-MIN(ROW($W$7:$W$29))+1,""),""),ROW()-ROW(A$31)+1)),"##0"),","),"")</f>
        <v>0</v>
      </c>
      <c r="Y52">
        <f t="array" ref="Y52">IFERROR(CONCATENATE((INDEX($A$7:$A$29,SMALL(IF($Z$7:$Z$29&lt;&gt;"",IF($W$7:$W$29&lt;&gt;"",ROW($W$7:$W$29)-MIN(ROW($W$7:$W$29))+1,""),""),ROW()-ROW(A$31)+1))),),"")</f>
        <v>0</v>
      </c>
      <c r="AC52">
        <f t="array" ref="AC52">IFERROR(CONCATENATE(TEXT(INDEX($AC$7:$AC$29,SMALL(IF($AF$7:$AF$29&lt;&gt;"",IF($AC$7:$AC$29&lt;&gt;"",ROW($AC$7:$AC$29)-MIN(ROW($AC$7:$AC$29))+1,""),""),ROW()-ROW(A$31)+1)),"##0"),),"")</f>
        <v>0</v>
      </c>
      <c r="AD52">
        <f t="array" ref="AD52">IFERROR(CONCATENATE((INDEX($AF$7:$AF$29,SMALL(IF($AF$7:$AF$29&lt;&gt;"",IF($AC$7:$AC$29&lt;&gt;"",ROW($AC$7:$AC$29)-MIN(ROW($AC$7:$AC$29))+1,""),""),ROW()-ROW(A$31)+1))),),"")</f>
        <v>0</v>
      </c>
      <c r="AE52">
        <f t="array" ref="AE52">IFERROR(CONCATENATE((INDEX($A$7:$A$29,SMALL(IF($AF$7:$AF$29&lt;&gt;"",IF($AC$7:$AC$29&lt;&gt;"",ROW($AC$7:$AC$29)-MIN(ROW($AC$7:$AC$29))+1,""),""),ROW()-ROW(A$31)+1))),),"")</f>
        <v>0</v>
      </c>
      <c r="AI52">
        <f t="array" ref="AI52">IFERROR(CONCATENATE(TEXT(INDEX($AI$7:$AI$29,SMALL(IF($AL$7:$AL$29&lt;&gt;"",IF($AI$7:$AI$29&lt;&gt;"",ROW($AI$7:$AI$29)-MIN(ROW($AI$7:$AI$29))+1,""),""),ROW()-ROW(A$31)+1)),"##0"),),"")</f>
        <v>0</v>
      </c>
      <c r="AJ52">
        <f t="array" ref="AJ52">IFERROR(CONCATENATE((INDEX($AL$7:$AL$29,SMALL(IF($AL$7:$AL$29&lt;&gt;"",IF($AI$7:$AI$29&lt;&gt;"",ROW($AI$7:$AI$29)-MIN(ROW($AI$7:$AI$29))+1,""),""),ROW()-ROW(A$31)+1))),),"")</f>
        <v>0</v>
      </c>
      <c r="AK52">
        <f t="array" ref="AK52">IFERROR(CONCATENATE((INDEX($A$7:$A$29,SMALL(IF($AL$7:$AL$29&lt;&gt;"",IF($AI$7:$AI$29&lt;&gt;"",ROW($AI$7:$AI$29)-MIN(ROW($AI$7:$AI$29))+1,""),""),ROW()-ROW(A$31)+1))),),"")</f>
        <v>0</v>
      </c>
    </row>
    <row r="53" spans="11:37">
      <c r="K53">
        <f t="array" ref="K53">IFERROR(CONCATENATE(TEXT(INDEX($K$7:$K$29,SMALL(IF($N$7:$N$29&lt;&gt;"",IF($K$7:$K$29&lt;&gt;"",ROW($K$7:$K$29)-MIN(ROW($K$7:$K$29))+1,""),""),ROW()-ROW(A$31)+1)),"##0"),","),"")</f>
        <v>0</v>
      </c>
      <c r="L53">
        <f t="array" ref="L53">IFERROR(CONCATENATE((INDEX($N$7:$N$29,SMALL(IF($N$7:$N$29&lt;&gt;"",IF($K$7:$K$29&lt;&gt;"",ROW($K$7:$K$29)-MIN(ROW($K$7:$K$29))+1,""),""),ROW()-ROW(A$31)+1))),","),"")</f>
        <v>0</v>
      </c>
      <c r="M53">
        <f t="array" ref="M53">IFERROR(CONCATENATE((INDEX($A$7:$A$29,SMALL(IF($N$7:$N$29&lt;&gt;"",IF($K$7:$K$29&lt;&gt;"",ROW($K$7:$K$29)-MIN(ROW($K$7:$K$29))+1,""),""),ROW()-ROW(A$31)+1))),),"")</f>
        <v>0</v>
      </c>
      <c r="Q53">
        <f t="array" ref="Q53">IFERROR(CONCATENATE((INDEX($T$7:$T$29,SMALL(IF($T$7:$T$29&lt;&gt;"",IF($Q$7:$Q$29&lt;&gt;"",ROW($Q$7:$Q$29)-MIN(ROW($Q$7:$Q$29))+1,""),""),ROW()-ROW(A$31)+1)))," "),"")</f>
        <v>0</v>
      </c>
      <c r="R53">
        <f t="array" ref="R53">IFERROR(CONCATENATE(TEXT(INDEX($Q$7:$Q$29,SMALL(IF($T$7:$T$29&lt;&gt;"",IF($Q$7:$Q$29&lt;&gt;"",ROW($Q$7:$Q$29)-MIN(ROW($Q$7:$Q$29))+1,""),""),ROW()-ROW(A$31)+1)),"##0")," "),"")</f>
        <v>0</v>
      </c>
      <c r="S53">
        <f t="array" ref="S53">IFERROR(CONCATENATE((INDEX($A$7:$A$29,SMALL(IF($T$7:$T$29&lt;&gt;"",IF($Q$7:$Q$29&lt;&gt;"",ROW($Q$7:$Q$29)-MIN(ROW($Q$7:$Q$29))+1,""),""),ROW()-ROW(A$31)+1))),),"")</f>
        <v>0</v>
      </c>
      <c r="W53">
        <f t="array" ref="W53">IFERROR(CONCATENATE((INDEX($Z$7:$Z$29,SMALL(IF($Z$7:$Z$29&lt;&gt;"",IF($W$7:$W$29&lt;&gt;"",ROW($W$7:$W$29)-MIN(ROW($W$7:$W$29))+1,""),""),ROW()-ROW(A$31)+1))),","),"")</f>
        <v>0</v>
      </c>
      <c r="X53">
        <f t="array" ref="X53">IFERROR(CONCATENATE(TEXT(INDEX($W$7:$W$29,SMALL(IF($Z$7:$Z$29&lt;&gt;"",IF($W$7:$W$29&lt;&gt;"",ROW($W$7:$W$29)-MIN(ROW($W$7:$W$29))+1,""),""),ROW()-ROW(A$31)+1)),"##0"),","),"")</f>
        <v>0</v>
      </c>
      <c r="Y53">
        <f t="array" ref="Y53">IFERROR(CONCATENATE((INDEX($A$7:$A$29,SMALL(IF($Z$7:$Z$29&lt;&gt;"",IF($W$7:$W$29&lt;&gt;"",ROW($W$7:$W$29)-MIN(ROW($W$7:$W$29))+1,""),""),ROW()-ROW(A$31)+1))),),"")</f>
        <v>0</v>
      </c>
      <c r="AC53">
        <f t="array" ref="AC53">IFERROR(CONCATENATE(TEXT(INDEX($AC$7:$AC$29,SMALL(IF($AF$7:$AF$29&lt;&gt;"",IF($AC$7:$AC$29&lt;&gt;"",ROW($AC$7:$AC$29)-MIN(ROW($AC$7:$AC$29))+1,""),""),ROW()-ROW(A$31)+1)),"##0"),),"")</f>
        <v>0</v>
      </c>
      <c r="AD53">
        <f t="array" ref="AD53">IFERROR(CONCATENATE((INDEX($AF$7:$AF$29,SMALL(IF($AF$7:$AF$29&lt;&gt;"",IF($AC$7:$AC$29&lt;&gt;"",ROW($AC$7:$AC$29)-MIN(ROW($AC$7:$AC$29))+1,""),""),ROW()-ROW(A$31)+1))),),"")</f>
        <v>0</v>
      </c>
      <c r="AE53">
        <f t="array" ref="AE53">IFERROR(CONCATENATE((INDEX($A$7:$A$29,SMALL(IF($AF$7:$AF$29&lt;&gt;"",IF($AC$7:$AC$29&lt;&gt;"",ROW($AC$7:$AC$29)-MIN(ROW($AC$7:$AC$29))+1,""),""),ROW()-ROW(A$31)+1))),),"")</f>
        <v>0</v>
      </c>
      <c r="AI53">
        <f t="array" ref="AI53">IFERROR(CONCATENATE(TEXT(INDEX($AI$7:$AI$29,SMALL(IF($AL$7:$AL$29&lt;&gt;"",IF($AI$7:$AI$29&lt;&gt;"",ROW($AI$7:$AI$29)-MIN(ROW($AI$7:$AI$29))+1,""),""),ROW()-ROW(A$31)+1)),"##0"),),"")</f>
        <v>0</v>
      </c>
      <c r="AJ53">
        <f t="array" ref="AJ53">IFERROR(CONCATENATE((INDEX($AL$7:$AL$29,SMALL(IF($AL$7:$AL$29&lt;&gt;"",IF($AI$7:$AI$29&lt;&gt;"",ROW($AI$7:$AI$29)-MIN(ROW($AI$7:$AI$29))+1,""),""),ROW()-ROW(A$31)+1))),),"")</f>
        <v>0</v>
      </c>
      <c r="AK53">
        <f t="array" ref="AK53">IFERROR(CONCATENATE((INDEX($A$7:$A$29,SMALL(IF($AL$7:$AL$29&lt;&gt;"",IF($AI$7:$AI$29&lt;&gt;"",ROW($AI$7:$AI$29)-MIN(ROW($AI$7:$AI$29))+1,""),""),ROW()-ROW(A$31)+1))),),"")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20">
    <cfRule type="cellIs" dxfId="0" priority="21" operator="lessThanOrEqual">
      <formula>H20</formula>
    </cfRule>
  </conditionalFormatting>
  <conditionalFormatting sqref="L21">
    <cfRule type="cellIs" dxfId="0" priority="23" operator="lessThanOrEqual">
      <formula>H21</formula>
    </cfRule>
  </conditionalFormatting>
  <conditionalFormatting sqref="L22">
    <cfRule type="cellIs" dxfId="0" priority="25" operator="lessThanOrEqual">
      <formula>H22</formula>
    </cfRule>
  </conditionalFormatting>
  <conditionalFormatting sqref="L23">
    <cfRule type="cellIs" dxfId="0" priority="27" operator="lessThanOrEqual">
      <formula>H23</formula>
    </cfRule>
  </conditionalFormatting>
  <conditionalFormatting sqref="L24">
    <cfRule type="cellIs" dxfId="0" priority="29" operator="lessThanOrEqual">
      <formula>H24</formula>
    </cfRule>
  </conditionalFormatting>
  <conditionalFormatting sqref="L26">
    <cfRule type="cellIs" dxfId="0" priority="31" operator="lessThanOrEqual">
      <formula>H26</formula>
    </cfRule>
  </conditionalFormatting>
  <conditionalFormatting sqref="L27">
    <cfRule type="cellIs" dxfId="0" priority="33" operator="lessThanOrEqual">
      <formula>H27</formula>
    </cfRule>
  </conditionalFormatting>
  <conditionalFormatting sqref="L29">
    <cfRule type="cellIs" dxfId="0" priority="35" operator="lessThanOrEqual">
      <formula>H29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20">
    <cfRule type="cellIs" dxfId="0" priority="22" operator="lessThanOrEqual">
      <formula>I20</formula>
    </cfRule>
  </conditionalFormatting>
  <conditionalFormatting sqref="M21">
    <cfRule type="cellIs" dxfId="0" priority="24" operator="lessThanOrEqual">
      <formula>I21</formula>
    </cfRule>
  </conditionalFormatting>
  <conditionalFormatting sqref="M22">
    <cfRule type="cellIs" dxfId="0" priority="26" operator="lessThanOrEqual">
      <formula>I22</formula>
    </cfRule>
  </conditionalFormatting>
  <conditionalFormatting sqref="M23">
    <cfRule type="cellIs" dxfId="0" priority="28" operator="lessThanOrEqual">
      <formula>I23</formula>
    </cfRule>
  </conditionalFormatting>
  <conditionalFormatting sqref="M24">
    <cfRule type="cellIs" dxfId="0" priority="30" operator="lessThanOrEqual">
      <formula>I24</formula>
    </cfRule>
  </conditionalFormatting>
  <conditionalFormatting sqref="M26">
    <cfRule type="cellIs" dxfId="0" priority="32" operator="lessThanOrEqual">
      <formula>I26</formula>
    </cfRule>
  </conditionalFormatting>
  <conditionalFormatting sqref="M27">
    <cfRule type="cellIs" dxfId="0" priority="34" operator="lessThanOrEqual">
      <formula>I27</formula>
    </cfRule>
  </conditionalFormatting>
  <conditionalFormatting sqref="M29">
    <cfRule type="cellIs" dxfId="0" priority="36" operator="lessThanOrEqual">
      <formula>I29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43" operator="lessThanOrEqual">
      <formula>H10</formula>
    </cfRule>
  </conditionalFormatting>
  <conditionalFormatting sqref="R11">
    <cfRule type="cellIs" dxfId="0" priority="45" operator="lessThanOrEqual">
      <formula>H11</formula>
    </cfRule>
  </conditionalFormatting>
  <conditionalFormatting sqref="R12">
    <cfRule type="cellIs" dxfId="0" priority="47" operator="lessThanOrEqual">
      <formula>H12</formula>
    </cfRule>
  </conditionalFormatting>
  <conditionalFormatting sqref="R13">
    <cfRule type="cellIs" dxfId="0" priority="49" operator="lessThanOrEqual">
      <formula>H13</formula>
    </cfRule>
  </conditionalFormatting>
  <conditionalFormatting sqref="R14">
    <cfRule type="cellIs" dxfId="0" priority="51" operator="lessThanOrEqual">
      <formula>H14</formula>
    </cfRule>
  </conditionalFormatting>
  <conditionalFormatting sqref="R16">
    <cfRule type="cellIs" dxfId="0" priority="53" operator="lessThanOrEqual">
      <formula>H16</formula>
    </cfRule>
  </conditionalFormatting>
  <conditionalFormatting sqref="R17">
    <cfRule type="cellIs" dxfId="0" priority="55" operator="lessThanOrEqual">
      <formula>H17</formula>
    </cfRule>
  </conditionalFormatting>
  <conditionalFormatting sqref="R20">
    <cfRule type="cellIs" dxfId="0" priority="57" operator="lessThanOrEqual">
      <formula>H20</formula>
    </cfRule>
  </conditionalFormatting>
  <conditionalFormatting sqref="R21">
    <cfRule type="cellIs" dxfId="0" priority="59" operator="lessThanOrEqual">
      <formula>H21</formula>
    </cfRule>
  </conditionalFormatting>
  <conditionalFormatting sqref="R22">
    <cfRule type="cellIs" dxfId="0" priority="61" operator="lessThanOrEqual">
      <formula>H22</formula>
    </cfRule>
  </conditionalFormatting>
  <conditionalFormatting sqref="R23">
    <cfRule type="cellIs" dxfId="0" priority="63" operator="lessThanOrEqual">
      <formula>H23</formula>
    </cfRule>
  </conditionalFormatting>
  <conditionalFormatting sqref="R24">
    <cfRule type="cellIs" dxfId="0" priority="65" operator="lessThanOrEqual">
      <formula>H24</formula>
    </cfRule>
  </conditionalFormatting>
  <conditionalFormatting sqref="R26">
    <cfRule type="cellIs" dxfId="0" priority="67" operator="lessThanOrEqual">
      <formula>H26</formula>
    </cfRule>
  </conditionalFormatting>
  <conditionalFormatting sqref="R29">
    <cfRule type="cellIs" dxfId="0" priority="69" operator="lessThanOrEqual">
      <formula>H29</formula>
    </cfRule>
  </conditionalFormatting>
  <conditionalFormatting sqref="R7">
    <cfRule type="cellIs" dxfId="0" priority="37" operator="lessThanOrEqual">
      <formula>H7</formula>
    </cfRule>
  </conditionalFormatting>
  <conditionalFormatting sqref="R8">
    <cfRule type="cellIs" dxfId="0" priority="39" operator="lessThanOrEqual">
      <formula>H8</formula>
    </cfRule>
  </conditionalFormatting>
  <conditionalFormatting sqref="R9">
    <cfRule type="cellIs" dxfId="0" priority="41" operator="lessThanOrEqual">
      <formula>H9</formula>
    </cfRule>
  </conditionalFormatting>
  <conditionalFormatting sqref="S10">
    <cfRule type="cellIs" dxfId="0" priority="44" operator="lessThanOrEqual">
      <formula>I10</formula>
    </cfRule>
  </conditionalFormatting>
  <conditionalFormatting sqref="S11">
    <cfRule type="cellIs" dxfId="0" priority="46" operator="lessThanOrEqual">
      <formula>I11</formula>
    </cfRule>
  </conditionalFormatting>
  <conditionalFormatting sqref="S12">
    <cfRule type="cellIs" dxfId="0" priority="48" operator="lessThanOrEqual">
      <formula>I12</formula>
    </cfRule>
  </conditionalFormatting>
  <conditionalFormatting sqref="S13">
    <cfRule type="cellIs" dxfId="0" priority="50" operator="lessThanOrEqual">
      <formula>I13</formula>
    </cfRule>
  </conditionalFormatting>
  <conditionalFormatting sqref="S14">
    <cfRule type="cellIs" dxfId="0" priority="52" operator="lessThanOrEqual">
      <formula>I14</formula>
    </cfRule>
  </conditionalFormatting>
  <conditionalFormatting sqref="S16">
    <cfRule type="cellIs" dxfId="0" priority="54" operator="lessThanOrEqual">
      <formula>I16</formula>
    </cfRule>
  </conditionalFormatting>
  <conditionalFormatting sqref="S17">
    <cfRule type="cellIs" dxfId="0" priority="56" operator="lessThanOrEqual">
      <formula>I17</formula>
    </cfRule>
  </conditionalFormatting>
  <conditionalFormatting sqref="S20">
    <cfRule type="cellIs" dxfId="0" priority="58" operator="lessThanOrEqual">
      <formula>I20</formula>
    </cfRule>
  </conditionalFormatting>
  <conditionalFormatting sqref="S21">
    <cfRule type="cellIs" dxfId="0" priority="60" operator="lessThanOrEqual">
      <formula>I21</formula>
    </cfRule>
  </conditionalFormatting>
  <conditionalFormatting sqref="S22">
    <cfRule type="cellIs" dxfId="0" priority="62" operator="lessThanOrEqual">
      <formula>I22</formula>
    </cfRule>
  </conditionalFormatting>
  <conditionalFormatting sqref="S23">
    <cfRule type="cellIs" dxfId="0" priority="64" operator="lessThanOrEqual">
      <formula>I23</formula>
    </cfRule>
  </conditionalFormatting>
  <conditionalFormatting sqref="S24">
    <cfRule type="cellIs" dxfId="0" priority="66" operator="lessThanOrEqual">
      <formula>I24</formula>
    </cfRule>
  </conditionalFormatting>
  <conditionalFormatting sqref="S26">
    <cfRule type="cellIs" dxfId="0" priority="68" operator="lessThanOrEqual">
      <formula>I26</formula>
    </cfRule>
  </conditionalFormatting>
  <conditionalFormatting sqref="S29">
    <cfRule type="cellIs" dxfId="0" priority="70" operator="lessThanOrEqual">
      <formula>I29</formula>
    </cfRule>
  </conditionalFormatting>
  <conditionalFormatting sqref="S7">
    <cfRule type="cellIs" dxfId="0" priority="38" operator="lessThanOrEqual">
      <formula>I7</formula>
    </cfRule>
  </conditionalFormatting>
  <conditionalFormatting sqref="S8">
    <cfRule type="cellIs" dxfId="0" priority="40" operator="lessThanOrEqual">
      <formula>I8</formula>
    </cfRule>
  </conditionalFormatting>
  <conditionalFormatting sqref="S9">
    <cfRule type="cellIs" dxfId="0" priority="42" operator="lessThanOrEqual">
      <formula>I9</formula>
    </cfRule>
  </conditionalFormatting>
  <conditionalFormatting sqref="X11">
    <cfRule type="cellIs" dxfId="0" priority="71" operator="lessThanOrEqual">
      <formula>H11</formula>
    </cfRule>
  </conditionalFormatting>
  <conditionalFormatting sqref="X12">
    <cfRule type="cellIs" dxfId="0" priority="73" operator="lessThanOrEqual">
      <formula>H12</formula>
    </cfRule>
  </conditionalFormatting>
  <conditionalFormatting sqref="X16">
    <cfRule type="cellIs" dxfId="0" priority="75" operator="lessThanOrEqual">
      <formula>H16</formula>
    </cfRule>
  </conditionalFormatting>
  <conditionalFormatting sqref="X17">
    <cfRule type="cellIs" dxfId="0" priority="77" operator="lessThanOrEqual">
      <formula>H17</formula>
    </cfRule>
  </conditionalFormatting>
  <conditionalFormatting sqref="X22">
    <cfRule type="cellIs" dxfId="0" priority="79" operator="lessThanOrEqual">
      <formula>H22</formula>
    </cfRule>
  </conditionalFormatting>
  <conditionalFormatting sqref="X23">
    <cfRule type="cellIs" dxfId="0" priority="81" operator="lessThanOrEqual">
      <formula>H23</formula>
    </cfRule>
  </conditionalFormatting>
  <conditionalFormatting sqref="X24">
    <cfRule type="cellIs" dxfId="0" priority="83" operator="lessThanOrEqual">
      <formula>H24</formula>
    </cfRule>
  </conditionalFormatting>
  <conditionalFormatting sqref="X26">
    <cfRule type="cellIs" dxfId="0" priority="85" operator="lessThanOrEqual">
      <formula>H26</formula>
    </cfRule>
  </conditionalFormatting>
  <conditionalFormatting sqref="X29">
    <cfRule type="cellIs" dxfId="0" priority="87" operator="lessThanOrEqual">
      <formula>H29</formula>
    </cfRule>
  </conditionalFormatting>
  <conditionalFormatting sqref="Y11">
    <cfRule type="cellIs" dxfId="0" priority="72" operator="lessThanOrEqual">
      <formula>I11</formula>
    </cfRule>
  </conditionalFormatting>
  <conditionalFormatting sqref="Y12">
    <cfRule type="cellIs" dxfId="0" priority="74" operator="lessThanOrEqual">
      <formula>I12</formula>
    </cfRule>
  </conditionalFormatting>
  <conditionalFormatting sqref="Y16">
    <cfRule type="cellIs" dxfId="0" priority="76" operator="lessThanOrEqual">
      <formula>I16</formula>
    </cfRule>
  </conditionalFormatting>
  <conditionalFormatting sqref="Y17">
    <cfRule type="cellIs" dxfId="0" priority="78" operator="lessThanOrEqual">
      <formula>I17</formula>
    </cfRule>
  </conditionalFormatting>
  <conditionalFormatting sqref="Y22">
    <cfRule type="cellIs" dxfId="0" priority="80" operator="lessThanOrEqual">
      <formula>I22</formula>
    </cfRule>
  </conditionalFormatting>
  <conditionalFormatting sqref="Y23">
    <cfRule type="cellIs" dxfId="0" priority="82" operator="lessThanOrEqual">
      <formula>I23</formula>
    </cfRule>
  </conditionalFormatting>
  <conditionalFormatting sqref="Y24">
    <cfRule type="cellIs" dxfId="0" priority="84" operator="lessThanOrEqual">
      <formula>I24</formula>
    </cfRule>
  </conditionalFormatting>
  <conditionalFormatting sqref="Y26">
    <cfRule type="cellIs" dxfId="0" priority="86" operator="lessThanOrEqual">
      <formula>I26</formula>
    </cfRule>
  </conditionalFormatting>
  <conditionalFormatting sqref="Y29">
    <cfRule type="cellIs" dxfId="0" priority="88" operator="lessThanOrEqual">
      <formula>I29</formula>
    </cfRule>
  </conditionalFormatting>
  <hyperlinks>
    <hyperlink ref="O7" r:id="rId1"/>
    <hyperlink ref="U7" r:id="rId2"/>
    <hyperlink ref="AA7" r:id="rId3"/>
    <hyperlink ref="O8" r:id="rId4"/>
    <hyperlink ref="U8" r:id="rId5"/>
    <hyperlink ref="O9" r:id="rId6"/>
    <hyperlink ref="U9" r:id="rId7"/>
    <hyperlink ref="AA9" r:id="rId8"/>
    <hyperlink ref="O10" r:id="rId9"/>
    <hyperlink ref="U10" r:id="rId10"/>
    <hyperlink ref="AA10" r:id="rId11"/>
    <hyperlink ref="O11" r:id="rId12"/>
    <hyperlink ref="U11" r:id="rId13"/>
    <hyperlink ref="AA11" r:id="rId14"/>
    <hyperlink ref="O12" r:id="rId15"/>
    <hyperlink ref="U12" r:id="rId16"/>
    <hyperlink ref="AA12" r:id="rId17"/>
    <hyperlink ref="O13" r:id="rId18"/>
    <hyperlink ref="U13" r:id="rId19"/>
    <hyperlink ref="AA13" r:id="rId20"/>
    <hyperlink ref="U14" r:id="rId21"/>
    <hyperlink ref="O15" r:id="rId22"/>
    <hyperlink ref="U15" r:id="rId23"/>
    <hyperlink ref="O16" r:id="rId24"/>
    <hyperlink ref="U16" r:id="rId25"/>
    <hyperlink ref="AA16" r:id="rId26"/>
    <hyperlink ref="O17" r:id="rId27"/>
    <hyperlink ref="U17" r:id="rId28"/>
    <hyperlink ref="AA17" r:id="rId29"/>
    <hyperlink ref="O20" r:id="rId30"/>
    <hyperlink ref="U20" r:id="rId31"/>
    <hyperlink ref="AA20" r:id="rId32"/>
    <hyperlink ref="O21" r:id="rId33"/>
    <hyperlink ref="U21" r:id="rId34"/>
    <hyperlink ref="AA21" r:id="rId35"/>
    <hyperlink ref="O22" r:id="rId36"/>
    <hyperlink ref="U22" r:id="rId37"/>
    <hyperlink ref="AA22" r:id="rId38"/>
    <hyperlink ref="O23" r:id="rId39"/>
    <hyperlink ref="U23" r:id="rId40"/>
    <hyperlink ref="AA23" r:id="rId41"/>
    <hyperlink ref="O24" r:id="rId42"/>
    <hyperlink ref="U24" r:id="rId43"/>
    <hyperlink ref="AA24" r:id="rId44"/>
    <hyperlink ref="AG25" r:id="rId45"/>
    <hyperlink ref="O26" r:id="rId46"/>
    <hyperlink ref="U26" r:id="rId47"/>
    <hyperlink ref="AA26" r:id="rId48"/>
    <hyperlink ref="O27" r:id="rId49"/>
    <hyperlink ref="U27" r:id="rId50"/>
    <hyperlink ref="U28" r:id="rId51"/>
    <hyperlink ref="AM28" r:id="rId52"/>
    <hyperlink ref="O29" r:id="rId53"/>
    <hyperlink ref="U29" r:id="rId54"/>
    <hyperlink ref="AA29" r:id="rId55"/>
  </hyperlinks>
  <pageMargins left="0.7" right="0.7" top="0.75" bottom="0.75" header="0.3" footer="0.3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KiCost</vt:lpstr>
      <vt:lpstr>BoardQty</vt:lpstr>
      <vt:lpstr>digikey_part_data</vt:lpstr>
      <vt:lpstr>global_part_data</vt:lpstr>
      <vt:lpstr>kitronik_part_data</vt:lpstr>
      <vt:lpstr>mouser_part_data</vt:lpstr>
      <vt:lpstr>newark_part_data</vt:lpstr>
      <vt:lpstr>precisionmicrodrives_part_data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2016-06-24T16:48:53Z</dcterms:created>
  <dcterms:modified xsi:type="dcterms:W3CDTF">2016-06-24T16:48:53Z</dcterms:modified>
</cp:coreProperties>
</file>