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C4\Desktop\"/>
    </mc:Choice>
  </mc:AlternateContent>
  <xr:revisionPtr revIDLastSave="0" documentId="13_ncr:1_{A7F8149C-BE30-46E8-A2AE-92F0FFCC14E2}" xr6:coauthVersionLast="47" xr6:coauthVersionMax="47" xr10:uidLastSave="{00000000-0000-0000-0000-000000000000}"/>
  <bookViews>
    <workbookView xWindow="4755" yWindow="3435" windowWidth="21600" windowHeight="11295" xr2:uid="{BF4B961A-3D9C-4DF6-95FD-1FC1252302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6" i="1" l="1"/>
  <c r="M25" i="1"/>
  <c r="M24" i="1"/>
  <c r="M23" i="1"/>
  <c r="M13" i="1"/>
  <c r="M22" i="1"/>
  <c r="M20" i="1" s="1"/>
  <c r="M16" i="1"/>
  <c r="M21" i="1" s="1"/>
  <c r="M19" i="1"/>
  <c r="F19" i="1"/>
  <c r="F16" i="1"/>
  <c r="F15" i="1"/>
  <c r="F17" i="1" l="1"/>
  <c r="F18" i="1" l="1"/>
  <c r="F20" i="1"/>
</calcChain>
</file>

<file path=xl/sharedStrings.xml><?xml version="1.0" encoding="utf-8"?>
<sst xmlns="http://schemas.openxmlformats.org/spreadsheetml/2006/main" count="75" uniqueCount="59">
  <si>
    <t>E</t>
  </si>
  <si>
    <t>b</t>
  </si>
  <si>
    <t>t</t>
  </si>
  <si>
    <t>l</t>
  </si>
  <si>
    <t>k</t>
  </si>
  <si>
    <t>turns</t>
  </si>
  <si>
    <t>M</t>
  </si>
  <si>
    <t>sigma</t>
  </si>
  <si>
    <t>Energy</t>
  </si>
  <si>
    <t>theta</t>
  </si>
  <si>
    <t>energy</t>
  </si>
  <si>
    <t>flat spiral spring</t>
  </si>
  <si>
    <t>Torsion Spring</t>
  </si>
  <si>
    <t>Longitudinal elastic modulus</t>
  </si>
  <si>
    <t>N/mm2</t>
  </si>
  <si>
    <t>Material width</t>
  </si>
  <si>
    <t>mm</t>
  </si>
  <si>
    <t>Meaning of Symbol</t>
  </si>
  <si>
    <t>Unit</t>
  </si>
  <si>
    <t>Plate thickness</t>
  </si>
  <si>
    <t>Total length</t>
  </si>
  <si>
    <t>Spring constant</t>
  </si>
  <si>
    <t>Stress</t>
  </si>
  <si>
    <t>Moment</t>
  </si>
  <si>
    <t>N・mm/rad</t>
  </si>
  <si>
    <t>N・mm</t>
  </si>
  <si>
    <t>rad</t>
  </si>
  <si>
    <t>U</t>
  </si>
  <si>
    <t>psi</t>
  </si>
  <si>
    <t>D</t>
  </si>
  <si>
    <t>Na</t>
  </si>
  <si>
    <t>Nb</t>
  </si>
  <si>
    <t>d</t>
  </si>
  <si>
    <t>OD</t>
  </si>
  <si>
    <t>leg</t>
  </si>
  <si>
    <t>Sut</t>
  </si>
  <si>
    <t>Sy</t>
  </si>
  <si>
    <t>in</t>
  </si>
  <si>
    <t>M_max</t>
  </si>
  <si>
    <t>Ki</t>
  </si>
  <si>
    <t>C</t>
  </si>
  <si>
    <t>D/d</t>
  </si>
  <si>
    <t>mean coil diameter</t>
  </si>
  <si>
    <t>wire diameter</t>
  </si>
  <si>
    <t>Outside diameter</t>
  </si>
  <si>
    <t>active numbers of turns</t>
  </si>
  <si>
    <t>body of turns</t>
  </si>
  <si>
    <t>moment</t>
  </si>
  <si>
    <t>bending stress-correction factor</t>
  </si>
  <si>
    <t>lbf.in/rad</t>
  </si>
  <si>
    <t xml:space="preserve">lbf.in </t>
  </si>
  <si>
    <t>Nm</t>
  </si>
  <si>
    <t>spring rate</t>
  </si>
  <si>
    <t>angular deflection</t>
  </si>
  <si>
    <t>Require</t>
  </si>
  <si>
    <t>10 watt hour</t>
  </si>
  <si>
    <t>3600Nm</t>
  </si>
  <si>
    <t>3600000Nmm</t>
  </si>
  <si>
    <t>at least 70 flat spiral springs or 200 torsion springs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</si>
</sst>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BDC1C6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5CDA2-35DB-4098-ACD6-DE2403314EE6}">
  <dimension ref="A9:M30"/>
  <sheetViews>
    <sheetView tabSelected="1" topLeftCell="A4" workbookViewId="0">
      <selection activeCell="G29" sqref="G29"/>
    </sheetView>
  </sheetViews>
  <sheetFormatPr defaultRowHeight="15" x14ac:dyDescent="0.25"/>
  <sheetData>
    <row r="9" spans="1:13" x14ac:dyDescent="0.25">
      <c r="C9" s="1"/>
    </row>
    <row r="10" spans="1:13" x14ac:dyDescent="0.25">
      <c r="A10" t="s">
        <v>17</v>
      </c>
      <c r="D10" t="s">
        <v>18</v>
      </c>
      <c r="E10" s="2" t="s">
        <v>11</v>
      </c>
      <c r="F10" s="2"/>
      <c r="L10" s="2" t="s">
        <v>12</v>
      </c>
      <c r="M10" s="2"/>
    </row>
    <row r="11" spans="1:13" x14ac:dyDescent="0.25">
      <c r="A11" t="s">
        <v>13</v>
      </c>
      <c r="D11" t="s">
        <v>14</v>
      </c>
      <c r="E11" t="s">
        <v>0</v>
      </c>
      <c r="F11">
        <v>206000</v>
      </c>
      <c r="H11" t="s">
        <v>13</v>
      </c>
      <c r="K11" t="s">
        <v>28</v>
      </c>
      <c r="L11" t="s">
        <v>0</v>
      </c>
      <c r="M11">
        <v>28500000</v>
      </c>
    </row>
    <row r="12" spans="1:13" x14ac:dyDescent="0.25">
      <c r="A12" t="s">
        <v>15</v>
      </c>
      <c r="D12" t="s">
        <v>16</v>
      </c>
      <c r="E12" t="s">
        <v>1</v>
      </c>
      <c r="F12">
        <v>25</v>
      </c>
      <c r="H12" t="s">
        <v>44</v>
      </c>
      <c r="K12" t="s">
        <v>37</v>
      </c>
      <c r="L12" t="s">
        <v>33</v>
      </c>
      <c r="M12">
        <v>1.7549999999999999</v>
      </c>
    </row>
    <row r="13" spans="1:13" x14ac:dyDescent="0.25">
      <c r="A13" t="s">
        <v>19</v>
      </c>
      <c r="D13" t="s">
        <v>16</v>
      </c>
      <c r="E13" t="s">
        <v>2</v>
      </c>
      <c r="F13">
        <v>1</v>
      </c>
      <c r="H13" t="s">
        <v>45</v>
      </c>
      <c r="L13" t="s">
        <v>30</v>
      </c>
      <c r="M13">
        <f>M14+M17*2/3/PI()/M16</f>
        <v>13.023966890837515</v>
      </c>
    </row>
    <row r="14" spans="1:13" x14ac:dyDescent="0.25">
      <c r="A14" t="s">
        <v>20</v>
      </c>
      <c r="D14" t="s">
        <v>16</v>
      </c>
      <c r="E14" t="s">
        <v>3</v>
      </c>
      <c r="F14">
        <v>4200</v>
      </c>
      <c r="H14" t="s">
        <v>46</v>
      </c>
      <c r="L14" t="s">
        <v>31</v>
      </c>
      <c r="M14">
        <v>12.5</v>
      </c>
    </row>
    <row r="15" spans="1:13" x14ac:dyDescent="0.25">
      <c r="A15" t="s">
        <v>21</v>
      </c>
      <c r="D15" t="s">
        <v>24</v>
      </c>
      <c r="E15" t="s">
        <v>4</v>
      </c>
      <c r="F15">
        <f>F11*F12*F13^3/12/F14</f>
        <v>102.18253968253968</v>
      </c>
      <c r="H15" t="s">
        <v>43</v>
      </c>
      <c r="K15" t="s">
        <v>37</v>
      </c>
      <c r="L15" t="s">
        <v>32</v>
      </c>
      <c r="M15">
        <v>0.13500000000000001</v>
      </c>
    </row>
    <row r="16" spans="1:13" x14ac:dyDescent="0.25">
      <c r="D16" t="s">
        <v>26</v>
      </c>
      <c r="E16" t="s">
        <v>5</v>
      </c>
      <c r="F16">
        <f>10*PI()</f>
        <v>31.415926535897931</v>
      </c>
      <c r="H16" t="s">
        <v>42</v>
      </c>
      <c r="K16" t="s">
        <v>37</v>
      </c>
      <c r="L16" t="s">
        <v>29</v>
      </c>
      <c r="M16">
        <f>M12-M15</f>
        <v>1.6199999999999999</v>
      </c>
    </row>
    <row r="17" spans="1:13" x14ac:dyDescent="0.25">
      <c r="A17" t="s">
        <v>23</v>
      </c>
      <c r="D17" t="s">
        <v>25</v>
      </c>
      <c r="E17" t="s">
        <v>6</v>
      </c>
      <c r="F17">
        <f>F15*F16</f>
        <v>3210.159159918142</v>
      </c>
      <c r="L17" t="s">
        <v>34</v>
      </c>
      <c r="M17">
        <v>4</v>
      </c>
    </row>
    <row r="18" spans="1:13" x14ac:dyDescent="0.25">
      <c r="A18" t="s">
        <v>22</v>
      </c>
      <c r="D18" t="s">
        <v>14</v>
      </c>
      <c r="E18" t="s">
        <v>7</v>
      </c>
      <c r="F18">
        <f>6*F17/F12/F13^2</f>
        <v>770.43819838035415</v>
      </c>
      <c r="K18" t="s">
        <v>28</v>
      </c>
      <c r="L18" t="s">
        <v>35</v>
      </c>
      <c r="M18">
        <v>268720</v>
      </c>
    </row>
    <row r="19" spans="1:13" x14ac:dyDescent="0.25">
      <c r="D19" t="s">
        <v>26</v>
      </c>
      <c r="E19" t="s">
        <v>9</v>
      </c>
      <c r="F19">
        <f>12*F17*F14/(F11*F12*F13^3)</f>
        <v>31.415926535897938</v>
      </c>
      <c r="K19" t="s">
        <v>28</v>
      </c>
      <c r="L19" t="s">
        <v>36</v>
      </c>
      <c r="M19">
        <f>0.78*M18</f>
        <v>209601.6</v>
      </c>
    </row>
    <row r="20" spans="1:13" x14ac:dyDescent="0.25">
      <c r="D20" t="s">
        <v>25</v>
      </c>
      <c r="E20" t="s">
        <v>10</v>
      </c>
      <c r="F20">
        <f>1/2*F17*F19</f>
        <v>50425.062168264092</v>
      </c>
      <c r="H20" t="s">
        <v>47</v>
      </c>
      <c r="L20" t="s">
        <v>38</v>
      </c>
      <c r="M20">
        <f>PI()*M15^3*M19/32/M22</f>
        <v>47.481160056514852</v>
      </c>
    </row>
    <row r="21" spans="1:13" x14ac:dyDescent="0.25">
      <c r="H21" t="s">
        <v>41</v>
      </c>
      <c r="L21" t="s">
        <v>40</v>
      </c>
      <c r="M21">
        <f>M16/M15</f>
        <v>11.999999999999998</v>
      </c>
    </row>
    <row r="22" spans="1:13" x14ac:dyDescent="0.25">
      <c r="H22" t="s">
        <v>48</v>
      </c>
      <c r="L22" t="s">
        <v>39</v>
      </c>
      <c r="M22">
        <f>(4*M21^2-M21-1)/(4*M21*(M21-1))</f>
        <v>1.0662878787878787</v>
      </c>
    </row>
    <row r="23" spans="1:13" x14ac:dyDescent="0.25">
      <c r="H23" t="s">
        <v>52</v>
      </c>
      <c r="K23" t="s">
        <v>49</v>
      </c>
      <c r="L23" t="s">
        <v>4</v>
      </c>
      <c r="M23">
        <f>M15^4*M11/64/M16/M13</f>
        <v>7.0103816510665071</v>
      </c>
    </row>
    <row r="24" spans="1:13" x14ac:dyDescent="0.25">
      <c r="H24" t="s">
        <v>53</v>
      </c>
      <c r="K24" t="s">
        <v>26</v>
      </c>
      <c r="L24" t="s">
        <v>9</v>
      </c>
      <c r="M24">
        <f>64*M20*M16*M13/M15^4/M11</f>
        <v>6.772977909026026</v>
      </c>
    </row>
    <row r="25" spans="1:13" x14ac:dyDescent="0.25">
      <c r="H25" t="s">
        <v>8</v>
      </c>
      <c r="K25" t="s">
        <v>50</v>
      </c>
      <c r="L25" t="s">
        <v>27</v>
      </c>
      <c r="M25">
        <f>0.5*M23*M24^2</f>
        <v>160.79442407885202</v>
      </c>
    </row>
    <row r="26" spans="1:13" x14ac:dyDescent="0.25">
      <c r="K26" t="s">
        <v>51</v>
      </c>
      <c r="L26" t="s">
        <v>27</v>
      </c>
      <c r="M26">
        <f>0.113*M25</f>
        <v>18.16976992091028</v>
      </c>
    </row>
    <row r="28" spans="1:13" x14ac:dyDescent="0.25">
      <c r="A28" t="s">
        <v>54</v>
      </c>
      <c r="B28" t="s">
        <v>27</v>
      </c>
      <c r="C28" t="s">
        <v>55</v>
      </c>
      <c r="E28" t="s">
        <v>56</v>
      </c>
      <c r="F28" t="s">
        <v>57</v>
      </c>
    </row>
    <row r="30" spans="1:13" x14ac:dyDescent="0.25">
      <c r="B30" t="s">
        <v>58</v>
      </c>
    </row>
  </sheetData>
  <mergeCells count="2">
    <mergeCell ref="E10:F10"/>
    <mergeCell ref="L10:M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Lynx</dc:creator>
  <cp:lastModifiedBy>Cai Lynx</cp:lastModifiedBy>
  <dcterms:created xsi:type="dcterms:W3CDTF">2022-03-03T21:53:02Z</dcterms:created>
  <dcterms:modified xsi:type="dcterms:W3CDTF">2022-03-12T10:23:46Z</dcterms:modified>
</cp:coreProperties>
</file>