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Flash_SRAM" sheetId="1" r:id="rId1"/>
    <sheet name="Size" sheetId="2" r:id="rId2"/>
    <sheet name="IO" sheetId="3" r:id="rId3"/>
    <sheet name="W25Q12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<sst xmlns="http://schemas.openxmlformats.org/spreadsheetml/2006/main" count="78" uniqueCount="73">
  <si>
    <t>Flash</t>
  </si>
  <si>
    <t>Code(KB)</t>
  </si>
  <si>
    <t>空间大小(KB)</t>
  </si>
  <si>
    <t>十六进制(KB)</t>
  </si>
  <si>
    <t>开始地址</t>
  </si>
  <si>
    <t>结束地址</t>
  </si>
  <si>
    <t>Data(KB)</t>
  </si>
  <si>
    <t>Bootloader</t>
  </si>
  <si>
    <t>0x08000000</t>
  </si>
  <si>
    <t>Total</t>
  </si>
  <si>
    <t>Application</t>
  </si>
  <si>
    <t>SRAM</t>
  </si>
  <si>
    <t>十六进制</t>
  </si>
  <si>
    <t>十进制</t>
  </si>
  <si>
    <t>KB</t>
  </si>
  <si>
    <t>0x00010000</t>
  </si>
  <si>
    <t>0x00000400</t>
  </si>
  <si>
    <t>0x00002000</t>
  </si>
  <si>
    <t>0x00000800</t>
  </si>
  <si>
    <t>0x00001000</t>
  </si>
  <si>
    <t>Usage</t>
  </si>
  <si>
    <t>Function</t>
  </si>
  <si>
    <t>IO</t>
  </si>
  <si>
    <t>485_1</t>
  </si>
  <si>
    <t>UART6_RX</t>
  </si>
  <si>
    <t>PE7</t>
  </si>
  <si>
    <t>UART6_TX</t>
  </si>
  <si>
    <t>PE8</t>
  </si>
  <si>
    <t>RS485_RTS2</t>
  </si>
  <si>
    <t>PE9</t>
  </si>
  <si>
    <t>485_2</t>
  </si>
  <si>
    <t>UART3_RX</t>
  </si>
  <si>
    <t>PA1</t>
  </si>
  <si>
    <t>RS485_RTS1</t>
  </si>
  <si>
    <t>PA2</t>
  </si>
  <si>
    <t>UART3_TX</t>
  </si>
  <si>
    <t>PA0</t>
  </si>
  <si>
    <t>485_3</t>
  </si>
  <si>
    <t>USART5_RX</t>
  </si>
  <si>
    <t>PC7</t>
  </si>
  <si>
    <t>USART5_TX</t>
  </si>
  <si>
    <t>PC6</t>
  </si>
  <si>
    <t>RS485_1_DE</t>
  </si>
  <si>
    <t>PA8</t>
  </si>
  <si>
    <r>
      <rPr>
        <sz val="11"/>
        <color theme="0"/>
        <rFont val="等线"/>
        <charset val="134"/>
      </rPr>
      <t>区段开始</t>
    </r>
  </si>
  <si>
    <r>
      <rPr>
        <sz val="11"/>
        <color theme="0"/>
        <rFont val="等线"/>
        <charset val="134"/>
      </rPr>
      <t>信息容量</t>
    </r>
    <r>
      <rPr>
        <sz val="11"/>
        <color theme="0"/>
        <rFont val="Consolas"/>
        <charset val="134"/>
      </rPr>
      <t>(KB)</t>
    </r>
  </si>
  <si>
    <r>
      <rPr>
        <sz val="11"/>
        <color theme="0"/>
        <rFont val="等线"/>
        <charset val="134"/>
      </rPr>
      <t>数据容量</t>
    </r>
    <r>
      <rPr>
        <sz val="11"/>
        <color theme="0"/>
        <rFont val="Consolas"/>
        <charset val="134"/>
      </rPr>
      <t>(KB)</t>
    </r>
  </si>
  <si>
    <r>
      <rPr>
        <sz val="11"/>
        <color theme="0"/>
        <rFont val="等线"/>
        <charset val="134"/>
      </rPr>
      <t>区段总容量</t>
    </r>
    <r>
      <rPr>
        <sz val="11"/>
        <color theme="0"/>
        <rFont val="Consolas"/>
        <charset val="134"/>
      </rPr>
      <t>(KB)</t>
    </r>
  </si>
  <si>
    <r>
      <rPr>
        <sz val="11"/>
        <color theme="0"/>
        <rFont val="等线"/>
        <charset val="134"/>
      </rPr>
      <t>区段结束</t>
    </r>
  </si>
  <si>
    <r>
      <rPr>
        <sz val="11"/>
        <color theme="0"/>
        <rFont val="等线"/>
        <charset val="134"/>
      </rPr>
      <t>名称</t>
    </r>
  </si>
  <si>
    <r>
      <rPr>
        <sz val="11"/>
        <color theme="0"/>
        <rFont val="等线"/>
        <charset val="134"/>
      </rPr>
      <t>说明</t>
    </r>
  </si>
  <si>
    <r>
      <rPr>
        <sz val="11"/>
        <color theme="0"/>
        <rFont val="等线"/>
        <charset val="134"/>
      </rPr>
      <t>信息区开始位置</t>
    </r>
  </si>
  <si>
    <r>
      <rPr>
        <sz val="11"/>
        <color theme="0"/>
        <rFont val="等线"/>
        <charset val="134"/>
      </rPr>
      <t>数据区起始位置</t>
    </r>
  </si>
  <si>
    <r>
      <rPr>
        <sz val="11"/>
        <color theme="0"/>
        <rFont val="等线"/>
        <charset val="134"/>
      </rPr>
      <t>数据区结束位置</t>
    </r>
  </si>
  <si>
    <t>00000000</t>
  </si>
  <si>
    <t>配置区</t>
  </si>
  <si>
    <t>MCU0_BOOT下载区</t>
  </si>
  <si>
    <t>GD32F470 BOOT区 64KB</t>
  </si>
  <si>
    <t>MCU0_BOOT备份区</t>
  </si>
  <si>
    <r>
      <t>GD32F470 BOOT</t>
    </r>
    <r>
      <rPr>
        <sz val="11"/>
        <color theme="1"/>
        <rFont val="宋体"/>
        <charset val="134"/>
      </rPr>
      <t>区</t>
    </r>
    <r>
      <rPr>
        <sz val="11"/>
        <color theme="1"/>
        <rFont val="Consolas"/>
        <charset val="134"/>
      </rPr>
      <t xml:space="preserve"> 64KB</t>
    </r>
  </si>
  <si>
    <t>MCU0_APP下载区</t>
  </si>
  <si>
    <t>GD32F470 应用区 704KB</t>
  </si>
  <si>
    <t>MCU0_APP备份区</t>
  </si>
  <si>
    <t>MCU1_BOOT下载区</t>
  </si>
  <si>
    <t>GD32F303 BOOT区 64KB</t>
  </si>
  <si>
    <t>MCU1_BOOT备份区</t>
  </si>
  <si>
    <t>MCU1_APP下载区</t>
  </si>
  <si>
    <t>GD32F303 应用区 192KB</t>
  </si>
  <si>
    <t>MCU1_APP备份区</t>
  </si>
  <si>
    <r>
      <rPr>
        <sz val="11"/>
        <color theme="1"/>
        <rFont val="等线"/>
        <charset val="134"/>
      </rPr>
      <t>一共使用</t>
    </r>
    <r>
      <rPr>
        <sz val="11"/>
        <color theme="1"/>
        <rFont val="Consolas"/>
        <charset val="134"/>
      </rPr>
      <t>:</t>
    </r>
  </si>
  <si>
    <t>剩余容量</t>
  </si>
  <si>
    <t>W25Q128 SECTOR SIZE: 4KB</t>
  </si>
  <si>
    <t>最大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</si>
</sst>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0"/>
  </numFmts>
  <fonts count="26">
    <font>
      <sz val="11"/>
      <color theme="1"/>
      <name val="宋体"/>
      <charset val="134"/>
      <scheme val="minor"/>
    </font>
    <font>
      <sz val="11"/>
      <color theme="1"/>
      <name val="Consolas"/>
      <charset val="134"/>
    </font>
    <font>
      <sz val="11"/>
      <color theme="0"/>
      <name val="Consolas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2" borderId="0" xfId="0" applyNumberFormat="1" applyFont="1" applyFill="1" applyAlignment="1">
      <alignment vertical="center"/>
    </xf>
    <xf numFmtId="0" fontId="2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5" borderId="1" xfId="0" applyFill="1" applyBorder="1">
      <alignment vertical="center"/>
    </xf>
    <xf numFmtId="0" fontId="5" fillId="6" borderId="0" xfId="0" applyFont="1" applyFill="1">
      <alignment vertical="center"/>
    </xf>
    <xf numFmtId="0" fontId="0" fillId="7" borderId="1" xfId="0" applyFill="1" applyBorder="1">
      <alignment vertical="center"/>
    </xf>
    <xf numFmtId="176" fontId="1" fillId="0" borderId="0" xfId="0" applyNumberFormat="1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K22" sqref="K22"/>
    </sheetView>
  </sheetViews>
  <sheetFormatPr defaultColWidth="9" defaultRowHeight="13.5" outlineLevelRow="3"/>
  <cols>
    <col min="1" max="1" width="6.375" customWidth="1"/>
    <col min="2" max="3" width="9.375" customWidth="1"/>
    <col min="4" max="4" width="11.5" customWidth="1"/>
    <col min="5" max="5" width="12.625" customWidth="1"/>
    <col min="6" max="7" width="13.25" customWidth="1"/>
    <col min="8" max="9" width="11.5" customWidth="1"/>
  </cols>
  <sheetData>
    <row r="1" spans="1:9">
      <c r="A1" s="10" t="s">
        <v>0</v>
      </c>
      <c r="B1" t="s">
        <v>1</v>
      </c>
      <c r="C1">
        <v>768</v>
      </c>
      <c r="D1" t="str">
        <f>"0x"&amp;DEC2HEX(C1*1024,8)</f>
        <v>0x000C0000</v>
      </c>
      <c r="F1" s="11" t="s">
        <v>2</v>
      </c>
      <c r="G1" s="11" t="s">
        <v>3</v>
      </c>
      <c r="H1" s="11" t="s">
        <v>4</v>
      </c>
      <c r="I1" s="11" t="s">
        <v>5</v>
      </c>
    </row>
    <row r="2" spans="1:9">
      <c r="A2" s="10"/>
      <c r="B2" t="s">
        <v>6</v>
      </c>
      <c r="C2">
        <v>256</v>
      </c>
      <c r="D2" t="str">
        <f>"0x"&amp;DEC2HEX(C2*1024,8)</f>
        <v>0x00040000</v>
      </c>
      <c r="E2" s="12" t="s">
        <v>7</v>
      </c>
      <c r="F2" s="13">
        <v>64</v>
      </c>
      <c r="G2" s="13" t="str">
        <f>"0x"&amp;DEC2HEX(F2*1024,8)</f>
        <v>0x00010000</v>
      </c>
      <c r="H2" s="13" t="s">
        <v>8</v>
      </c>
      <c r="I2" s="13" t="str">
        <f>"0x"&amp;DEC2HEX(HEX2DEC(MID(H2,3,8))+F2*1024-1,8)</f>
        <v>0x0800FFFF</v>
      </c>
    </row>
    <row r="3" spans="1:9">
      <c r="A3" s="10"/>
      <c r="B3" t="s">
        <v>9</v>
      </c>
      <c r="C3">
        <f>SUM(C1:C2)</f>
        <v>1024</v>
      </c>
      <c r="D3" t="str">
        <f>"0x"&amp;DEC2HEX(C3*1024,8)</f>
        <v>0x00100000</v>
      </c>
      <c r="E3" s="14" t="s">
        <v>10</v>
      </c>
      <c r="F3" s="15">
        <f>C1-F2</f>
        <v>704</v>
      </c>
      <c r="G3" s="13" t="str">
        <f>"0x"&amp;DEC2HEX(F3*1024,8)</f>
        <v>0x000B0000</v>
      </c>
      <c r="H3" s="15" t="str">
        <f>"0x"&amp;DEC2HEX(HEX2DEC(MID(I2,3,8))+1,8)</f>
        <v>0x08010000</v>
      </c>
      <c r="I3" s="15" t="str">
        <f>"0x"&amp;DEC2HEX(HEX2DEC(MID(H3,3,8))+F3*1024-1,8)</f>
        <v>0x080BFFFF</v>
      </c>
    </row>
    <row r="4" spans="1:4">
      <c r="A4" t="s">
        <v>11</v>
      </c>
      <c r="C4">
        <v>512</v>
      </c>
      <c r="D4" t="str">
        <f>"0x"&amp;DEC2HEX(C4*1024,8)</f>
        <v>0x00080000</v>
      </c>
    </row>
  </sheetData>
  <mergeCells count="1">
    <mergeCell ref="A1:A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A7" sqref="A7"/>
    </sheetView>
  </sheetViews>
  <sheetFormatPr defaultColWidth="9" defaultRowHeight="13.5" outlineLevelRow="5" outlineLevelCol="2"/>
  <cols>
    <col min="1" max="1" width="11.5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>
        <f t="shared" ref="B2:B6" si="0">HEX2DEC(MID(A2,3,8))</f>
        <v>65536</v>
      </c>
      <c r="C2">
        <f t="shared" ref="C2:C6" si="1">B2/1024</f>
        <v>64</v>
      </c>
    </row>
    <row r="3" spans="1:3">
      <c r="A3" t="s">
        <v>16</v>
      </c>
      <c r="B3">
        <f t="shared" si="0"/>
        <v>1024</v>
      </c>
      <c r="C3">
        <f t="shared" si="1"/>
        <v>1</v>
      </c>
    </row>
    <row r="4" spans="1:3">
      <c r="A4" t="s">
        <v>17</v>
      </c>
      <c r="B4">
        <f t="shared" si="0"/>
        <v>8192</v>
      </c>
      <c r="C4">
        <f t="shared" si="1"/>
        <v>8</v>
      </c>
    </row>
    <row r="5" spans="1:3">
      <c r="A5" t="s">
        <v>18</v>
      </c>
      <c r="B5">
        <f t="shared" si="0"/>
        <v>2048</v>
      </c>
      <c r="C5">
        <f t="shared" si="1"/>
        <v>2</v>
      </c>
    </row>
    <row r="6" spans="1:3">
      <c r="A6" t="s">
        <v>19</v>
      </c>
      <c r="B6">
        <f t="shared" si="0"/>
        <v>4096</v>
      </c>
      <c r="C6">
        <f t="shared" si="1"/>
        <v>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1" sqref="C11"/>
    </sheetView>
  </sheetViews>
  <sheetFormatPr defaultColWidth="9" defaultRowHeight="13.5" outlineLevelCol="2"/>
  <cols>
    <col min="2" max="2" width="11.5" customWidth="1"/>
  </cols>
  <sheetData>
    <row r="1" spans="1:3">
      <c r="A1" s="7" t="s">
        <v>20</v>
      </c>
      <c r="B1" s="7" t="s">
        <v>21</v>
      </c>
      <c r="C1" s="7" t="s">
        <v>22</v>
      </c>
    </row>
    <row r="2" spans="1:3">
      <c r="A2" s="8" t="s">
        <v>23</v>
      </c>
      <c r="B2" s="9" t="s">
        <v>24</v>
      </c>
      <c r="C2" s="9" t="s">
        <v>25</v>
      </c>
    </row>
    <row r="3" spans="1:3">
      <c r="A3" s="8"/>
      <c r="B3" s="9" t="s">
        <v>26</v>
      </c>
      <c r="C3" s="9" t="s">
        <v>27</v>
      </c>
    </row>
    <row r="4" spans="1:3">
      <c r="A4" s="8"/>
      <c r="B4" s="9" t="s">
        <v>28</v>
      </c>
      <c r="C4" s="9" t="s">
        <v>29</v>
      </c>
    </row>
    <row r="5" spans="1:3">
      <c r="A5" s="8" t="s">
        <v>30</v>
      </c>
      <c r="B5" s="9" t="s">
        <v>31</v>
      </c>
      <c r="C5" s="9" t="s">
        <v>32</v>
      </c>
    </row>
    <row r="6" spans="1:3">
      <c r="A6" s="8"/>
      <c r="B6" s="9" t="s">
        <v>33</v>
      </c>
      <c r="C6" s="9" t="s">
        <v>34</v>
      </c>
    </row>
    <row r="7" spans="1:3">
      <c r="A7" s="8"/>
      <c r="B7" s="9" t="s">
        <v>35</v>
      </c>
      <c r="C7" s="9" t="s">
        <v>36</v>
      </c>
    </row>
    <row r="8" spans="1:3">
      <c r="A8" s="8" t="s">
        <v>37</v>
      </c>
      <c r="B8" s="9" t="s">
        <v>38</v>
      </c>
      <c r="C8" s="9" t="s">
        <v>39</v>
      </c>
    </row>
    <row r="9" spans="1:3">
      <c r="A9" s="8"/>
      <c r="B9" s="9" t="s">
        <v>40</v>
      </c>
      <c r="C9" s="9" t="s">
        <v>41</v>
      </c>
    </row>
    <row r="10" spans="1:3">
      <c r="A10" s="8"/>
      <c r="B10" s="9" t="s">
        <v>42</v>
      </c>
      <c r="C10" s="9" t="s">
        <v>43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A1" sqref="A1:J12"/>
    </sheetView>
  </sheetViews>
  <sheetFormatPr defaultColWidth="9" defaultRowHeight="13.5"/>
  <cols>
    <col min="1" max="1" width="27.125" customWidth="1"/>
    <col min="2" max="3" width="12.875" customWidth="1"/>
    <col min="4" max="4" width="15" customWidth="1"/>
    <col min="5" max="5" width="8.625" customWidth="1"/>
    <col min="6" max="6" width="27.5" customWidth="1"/>
    <col min="7" max="7" width="59" customWidth="1"/>
    <col min="8" max="10" width="14.75" customWidth="1"/>
  </cols>
  <sheetData>
    <row r="1" ht="15" spans="1:12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/>
      <c r="L1" s="1"/>
    </row>
    <row r="2" ht="15" spans="1:6">
      <c r="A2" s="16" t="s">
        <v>54</v>
      </c>
      <c r="B2" s="1"/>
      <c r="C2" s="1"/>
      <c r="D2" s="1">
        <v>1024</v>
      </c>
      <c r="E2" s="1" t="str">
        <f t="shared" ref="E2:E10" si="0">DEC2HEX(HEX2DEC(A2)+D2*1024,8)</f>
        <v>00100000</v>
      </c>
      <c r="F2" t="s">
        <v>55</v>
      </c>
    </row>
    <row r="3" ht="15" spans="1:12">
      <c r="A3" s="4" t="str">
        <f t="shared" ref="A3:A10" si="1">REPT("0",8-LEN(E2))&amp;E2</f>
        <v>00100000</v>
      </c>
      <c r="B3" s="1">
        <v>4</v>
      </c>
      <c r="C3" s="1">
        <f t="shared" ref="C3:C8" si="2">4*25</f>
        <v>100</v>
      </c>
      <c r="D3" s="1">
        <f t="shared" ref="D3:D10" si="3">B3+C3</f>
        <v>104</v>
      </c>
      <c r="E3" s="1" t="str">
        <f t="shared" si="0"/>
        <v>0011A000</v>
      </c>
      <c r="F3" s="5" t="s">
        <v>56</v>
      </c>
      <c r="G3" t="s">
        <v>57</v>
      </c>
      <c r="H3" s="1" t="str">
        <f t="shared" ref="H3:H10" si="4">A3</f>
        <v>00100000</v>
      </c>
      <c r="I3" s="1" t="str">
        <f t="shared" ref="I3:I10" si="5">DEC2HEX(HEX2DEC(A3)+B3*1024,8)</f>
        <v>00101000</v>
      </c>
      <c r="J3" s="1" t="str">
        <f t="shared" ref="J3:J10" si="6">DEC2HEX(HEX2DEC(I3)+C3*1024,8)</f>
        <v>0011A000</v>
      </c>
      <c r="K3" s="1"/>
      <c r="L3" s="1"/>
    </row>
    <row r="4" ht="15" spans="1:12">
      <c r="A4" s="4" t="str">
        <f t="shared" si="1"/>
        <v>0011A000</v>
      </c>
      <c r="B4" s="1">
        <v>0</v>
      </c>
      <c r="C4" s="1">
        <f t="shared" si="2"/>
        <v>100</v>
      </c>
      <c r="D4" s="1">
        <f t="shared" si="3"/>
        <v>100</v>
      </c>
      <c r="E4" s="1" t="str">
        <f t="shared" si="0"/>
        <v>00133000</v>
      </c>
      <c r="F4" s="5" t="s">
        <v>58</v>
      </c>
      <c r="G4" t="s">
        <v>59</v>
      </c>
      <c r="H4" s="1" t="str">
        <f t="shared" si="4"/>
        <v>0011A000</v>
      </c>
      <c r="I4" s="1" t="str">
        <f t="shared" si="5"/>
        <v>0011A000</v>
      </c>
      <c r="J4" s="1" t="str">
        <f t="shared" si="6"/>
        <v>00133000</v>
      </c>
      <c r="K4" s="1"/>
      <c r="L4" s="1"/>
    </row>
    <row r="5" ht="15" spans="1:10">
      <c r="A5" s="4" t="str">
        <f t="shared" si="1"/>
        <v>00133000</v>
      </c>
      <c r="B5" s="1">
        <v>4</v>
      </c>
      <c r="C5" s="1">
        <f>4*200</f>
        <v>800</v>
      </c>
      <c r="D5" s="1">
        <f t="shared" si="3"/>
        <v>804</v>
      </c>
      <c r="E5" s="1" t="str">
        <f t="shared" si="0"/>
        <v>001FC000</v>
      </c>
      <c r="F5" s="5" t="s">
        <v>60</v>
      </c>
      <c r="G5" t="s">
        <v>61</v>
      </c>
      <c r="H5" s="1" t="str">
        <f t="shared" si="4"/>
        <v>00133000</v>
      </c>
      <c r="I5" s="1" t="str">
        <f t="shared" si="5"/>
        <v>00134000</v>
      </c>
      <c r="J5" s="1" t="str">
        <f t="shared" si="6"/>
        <v>001FC000</v>
      </c>
    </row>
    <row r="6" ht="15" spans="1:10">
      <c r="A6" s="4" t="str">
        <f t="shared" si="1"/>
        <v>001FC000</v>
      </c>
      <c r="B6" s="1">
        <v>0</v>
      </c>
      <c r="C6" s="1">
        <f>4*200</f>
        <v>800</v>
      </c>
      <c r="D6" s="1">
        <f t="shared" si="3"/>
        <v>800</v>
      </c>
      <c r="E6" s="1" t="str">
        <f t="shared" si="0"/>
        <v>002C4000</v>
      </c>
      <c r="F6" s="5" t="s">
        <v>62</v>
      </c>
      <c r="G6" t="s">
        <v>61</v>
      </c>
      <c r="H6" s="1" t="str">
        <f t="shared" si="4"/>
        <v>001FC000</v>
      </c>
      <c r="I6" s="1" t="str">
        <f t="shared" si="5"/>
        <v>001FC000</v>
      </c>
      <c r="J6" s="1" t="str">
        <f t="shared" si="6"/>
        <v>002C4000</v>
      </c>
    </row>
    <row r="7" ht="15" spans="1:10">
      <c r="A7" s="4" t="str">
        <f t="shared" si="1"/>
        <v>002C4000</v>
      </c>
      <c r="B7" s="1">
        <v>4</v>
      </c>
      <c r="C7" s="1">
        <f t="shared" si="2"/>
        <v>100</v>
      </c>
      <c r="D7" s="1">
        <f t="shared" si="3"/>
        <v>104</v>
      </c>
      <c r="E7" s="1" t="str">
        <f t="shared" si="0"/>
        <v>002DE000</v>
      </c>
      <c r="F7" s="5" t="s">
        <v>63</v>
      </c>
      <c r="G7" t="s">
        <v>64</v>
      </c>
      <c r="H7" s="1" t="str">
        <f t="shared" si="4"/>
        <v>002C4000</v>
      </c>
      <c r="I7" s="1" t="str">
        <f t="shared" si="5"/>
        <v>002C5000</v>
      </c>
      <c r="J7" s="1" t="str">
        <f t="shared" si="6"/>
        <v>002DE000</v>
      </c>
    </row>
    <row r="8" ht="15" spans="1:10">
      <c r="A8" s="4" t="str">
        <f t="shared" si="1"/>
        <v>002DE000</v>
      </c>
      <c r="B8" s="1">
        <v>0</v>
      </c>
      <c r="C8" s="1">
        <f t="shared" si="2"/>
        <v>100</v>
      </c>
      <c r="D8" s="1">
        <f t="shared" si="3"/>
        <v>100</v>
      </c>
      <c r="E8" s="1" t="str">
        <f t="shared" si="0"/>
        <v>002F7000</v>
      </c>
      <c r="F8" s="5" t="s">
        <v>65</v>
      </c>
      <c r="G8" t="s">
        <v>64</v>
      </c>
      <c r="H8" s="1" t="str">
        <f t="shared" si="4"/>
        <v>002DE000</v>
      </c>
      <c r="I8" s="1" t="str">
        <f t="shared" si="5"/>
        <v>002DE000</v>
      </c>
      <c r="J8" s="1" t="str">
        <f t="shared" si="6"/>
        <v>002F7000</v>
      </c>
    </row>
    <row r="9" ht="15" spans="1:10">
      <c r="A9" s="4" t="str">
        <f t="shared" si="1"/>
        <v>002F7000</v>
      </c>
      <c r="B9" s="1">
        <v>4</v>
      </c>
      <c r="C9" s="1">
        <v>256</v>
      </c>
      <c r="D9" s="1">
        <f t="shared" si="3"/>
        <v>260</v>
      </c>
      <c r="E9" s="1" t="str">
        <f t="shared" si="0"/>
        <v>00338000</v>
      </c>
      <c r="F9" s="5" t="s">
        <v>66</v>
      </c>
      <c r="G9" t="s">
        <v>67</v>
      </c>
      <c r="H9" s="1" t="str">
        <f t="shared" si="4"/>
        <v>002F7000</v>
      </c>
      <c r="I9" s="1" t="str">
        <f t="shared" si="5"/>
        <v>002F8000</v>
      </c>
      <c r="J9" s="1" t="str">
        <f t="shared" si="6"/>
        <v>00338000</v>
      </c>
    </row>
    <row r="10" ht="15" spans="1:10">
      <c r="A10" s="4" t="str">
        <f t="shared" si="1"/>
        <v>00338000</v>
      </c>
      <c r="B10" s="1">
        <v>0</v>
      </c>
      <c r="C10" s="1">
        <v>256</v>
      </c>
      <c r="D10" s="1">
        <f t="shared" si="3"/>
        <v>256</v>
      </c>
      <c r="E10" s="1" t="str">
        <f t="shared" si="0"/>
        <v>00378000</v>
      </c>
      <c r="F10" s="5" t="s">
        <v>68</v>
      </c>
      <c r="G10" t="s">
        <v>67</v>
      </c>
      <c r="H10" s="1" t="str">
        <f t="shared" si="4"/>
        <v>00338000</v>
      </c>
      <c r="I10" s="1" t="str">
        <f t="shared" si="5"/>
        <v>00338000</v>
      </c>
      <c r="J10" s="1" t="str">
        <f t="shared" si="6"/>
        <v>00378000</v>
      </c>
    </row>
    <row r="11" ht="15" spans="3:4">
      <c r="C11" s="1" t="s">
        <v>69</v>
      </c>
      <c r="D11" s="1">
        <f>SUM(D2:D10)</f>
        <v>3552</v>
      </c>
    </row>
    <row r="12" ht="15" spans="3:4">
      <c r="C12" s="6" t="s">
        <v>70</v>
      </c>
      <c r="D12" s="1">
        <f>(128/8)*1024-D11</f>
        <v>12832</v>
      </c>
    </row>
    <row r="16" s="1" customFormat="1" ht="15" spans="1:4">
      <c r="A16" s="4" t="s">
        <v>71</v>
      </c>
      <c r="B16" s="6" t="s">
        <v>13</v>
      </c>
      <c r="C16" s="6" t="s">
        <v>12</v>
      </c>
      <c r="D16" s="4"/>
    </row>
    <row r="17" spans="1:3">
      <c r="A17" t="s">
        <v>72</v>
      </c>
      <c r="B17">
        <f>128*1024*1024/8</f>
        <v>16777216</v>
      </c>
      <c r="C17" t="str">
        <f>DEC2HEX(B17,8)</f>
        <v>01000000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Flash_SRAM</vt:lpstr>
      <vt:lpstr>Size</vt:lpstr>
      <vt:lpstr>IO</vt:lpstr>
      <vt:lpstr>W25Q128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陈鹏</cp:lastModifiedBy>
  <dcterms:created xsi:type="dcterms:W3CDTF">2023-05-12T11:15:00Z</dcterms:created>
  <dcterms:modified xsi:type="dcterms:W3CDTF">2024-07-05T10:58:00Z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18D2F09FB1E54F76A7B04962368EA2EE_12</vt:lpwstr>
  </property>
</Properties>
</file>