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0" yWindow="0" windowWidth="25600" windowHeight="16060" activeTab="1"/>
  </bookViews>
  <sheets>
    <sheet name="现金流" sheetId="1" r:id="rId1"/>
    <sheet name="日程" sheetId="5" r:id="rId2"/>
    <sheet name="云南花费" sheetId="9" state="hidden" r:id="rId3"/>
    <sheet name="毕设" sheetId="7" r:id="rId4"/>
    <sheet name="厦门行程" sheetId="2" state="hidden" r:id="rId5"/>
    <sheet name="花费详细" sheetId="6" r:id="rId6"/>
    <sheet name="旅行相关" sheetId="4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F12" i="1"/>
  <c r="F13" i="1"/>
  <c r="E11" i="1"/>
  <c r="S12" i="1"/>
  <c r="T12" i="1"/>
  <c r="U12" i="1"/>
  <c r="S14" i="1"/>
  <c r="S17" i="1"/>
  <c r="S10" i="1"/>
  <c r="G8" i="1"/>
  <c r="J3" i="1"/>
  <c r="C33" i="9"/>
  <c r="G33" i="9"/>
  <c r="C49" i="9"/>
  <c r="F49" i="9"/>
  <c r="D9" i="1"/>
  <c r="J8" i="1"/>
  <c r="G11" i="9"/>
  <c r="I12" i="9"/>
  <c r="I16" i="9"/>
  <c r="I14" i="9"/>
  <c r="G10" i="9"/>
  <c r="I11" i="9"/>
  <c r="G8" i="9"/>
  <c r="I10" i="9"/>
  <c r="I8" i="9"/>
  <c r="I7" i="9"/>
  <c r="L7" i="9"/>
  <c r="I5" i="9"/>
  <c r="I4" i="9"/>
  <c r="I2" i="9"/>
  <c r="I3" i="9"/>
  <c r="E12" i="6"/>
  <c r="E10" i="6"/>
  <c r="E6" i="6"/>
  <c r="E14" i="6"/>
  <c r="H25" i="2"/>
  <c r="H11" i="2"/>
  <c r="H20" i="2"/>
  <c r="F22" i="1"/>
  <c r="F20" i="1"/>
  <c r="D19" i="1"/>
  <c r="F16" i="1"/>
  <c r="D16" i="1"/>
  <c r="D24" i="1"/>
  <c r="D25" i="1"/>
  <c r="D26" i="1"/>
</calcChain>
</file>

<file path=xl/sharedStrings.xml><?xml version="1.0" encoding="utf-8"?>
<sst xmlns="http://schemas.openxmlformats.org/spreadsheetml/2006/main" count="371" uniqueCount="335">
  <si>
    <t>年化收益</t>
    <phoneticPr fontId="1" type="noConversion"/>
  </si>
  <si>
    <t>变现利率</t>
    <phoneticPr fontId="1" type="noConversion"/>
  </si>
  <si>
    <t>约定天数</t>
    <phoneticPr fontId="1" type="noConversion"/>
  </si>
  <si>
    <t>持有天数</t>
    <phoneticPr fontId="1" type="noConversion"/>
  </si>
  <si>
    <t>变现金额</t>
    <phoneticPr fontId="1" type="noConversion"/>
  </si>
  <si>
    <t>本金</t>
    <phoneticPr fontId="1" type="noConversion"/>
  </si>
  <si>
    <t>总收益</t>
    <phoneticPr fontId="1" type="noConversion"/>
  </si>
  <si>
    <t>剩余总收益</t>
    <phoneticPr fontId="1" type="noConversion"/>
  </si>
  <si>
    <t>实得</t>
    <phoneticPr fontId="1" type="noConversion"/>
  </si>
  <si>
    <t>服务费</t>
    <phoneticPr fontId="1" type="noConversion"/>
  </si>
  <si>
    <t>余额宝</t>
    <phoneticPr fontId="1" type="noConversion"/>
  </si>
  <si>
    <t>年数</t>
    <phoneticPr fontId="1" type="noConversion"/>
  </si>
  <si>
    <t>余额宝</t>
    <phoneticPr fontId="1" type="noConversion"/>
  </si>
  <si>
    <t>工商卡</t>
    <phoneticPr fontId="1" type="noConversion"/>
  </si>
  <si>
    <t>即将工资</t>
    <phoneticPr fontId="1" type="noConversion"/>
  </si>
  <si>
    <t>待买</t>
    <phoneticPr fontId="1" type="noConversion"/>
  </si>
  <si>
    <t>请客</t>
    <phoneticPr fontId="1" type="noConversion"/>
  </si>
  <si>
    <t>集美学村</t>
    <phoneticPr fontId="1" type="noConversion"/>
  </si>
  <si>
    <t>http://lvyou.baidu.com/jimeixuecun</t>
    <phoneticPr fontId="1" type="noConversion"/>
  </si>
  <si>
    <t>活动</t>
    <phoneticPr fontId="1" type="noConversion"/>
  </si>
  <si>
    <t>时长</t>
    <phoneticPr fontId="1" type="noConversion"/>
  </si>
  <si>
    <t>参考</t>
    <phoneticPr fontId="1" type="noConversion"/>
  </si>
  <si>
    <t>日期</t>
    <phoneticPr fontId="1" type="noConversion"/>
  </si>
  <si>
    <t>时间</t>
    <phoneticPr fontId="1" type="noConversion"/>
  </si>
  <si>
    <t>花费</t>
    <phoneticPr fontId="1" type="noConversion"/>
  </si>
  <si>
    <t>厦门大学</t>
    <phoneticPr fontId="1" type="noConversion"/>
  </si>
  <si>
    <t>南普陀寺</t>
    <phoneticPr fontId="1" type="noConversion"/>
  </si>
  <si>
    <t>白城沙滩</t>
    <phoneticPr fontId="1" type="noConversion"/>
  </si>
  <si>
    <t>中山路</t>
    <phoneticPr fontId="1" type="noConversion"/>
  </si>
  <si>
    <t>备注</t>
    <phoneticPr fontId="1" type="noConversion"/>
  </si>
  <si>
    <t>黄昏景色</t>
    <phoneticPr fontId="1" type="noConversion"/>
  </si>
  <si>
    <t>晚饭+夜景</t>
    <phoneticPr fontId="1" type="noConversion"/>
  </si>
  <si>
    <t>Day2</t>
    <phoneticPr fontId="1" type="noConversion"/>
  </si>
  <si>
    <t>Day1</t>
    <phoneticPr fontId="1" type="noConversion"/>
  </si>
  <si>
    <t>鼓浪屿</t>
    <phoneticPr fontId="1" type="noConversion"/>
  </si>
  <si>
    <t>日光岩</t>
    <phoneticPr fontId="1" type="noConversion"/>
  </si>
  <si>
    <t>黄昏景色+夜景</t>
    <phoneticPr fontId="1" type="noConversion"/>
  </si>
  <si>
    <t>地点</t>
    <phoneticPr fontId="1" type="noConversion"/>
  </si>
  <si>
    <t>逛街+小吃</t>
    <phoneticPr fontId="1" type="noConversion"/>
  </si>
  <si>
    <t>Day3</t>
    <phoneticPr fontId="1" type="noConversion"/>
  </si>
  <si>
    <t>Day4</t>
    <phoneticPr fontId="1" type="noConversion"/>
  </si>
  <si>
    <t>曾厝垵</t>
    <phoneticPr fontId="1" type="noConversion"/>
  </si>
  <si>
    <t>环岛路</t>
    <phoneticPr fontId="1" type="noConversion"/>
  </si>
  <si>
    <t>Day5</t>
    <phoneticPr fontId="1" type="noConversion"/>
  </si>
  <si>
    <t>航班到厦门</t>
    <phoneticPr fontId="1" type="noConversion"/>
  </si>
  <si>
    <t>火车到厦门</t>
    <phoneticPr fontId="1" type="noConversion"/>
  </si>
  <si>
    <t>爬山，俯瞰鼓浪屿</t>
    <phoneticPr fontId="1" type="noConversion"/>
  </si>
  <si>
    <t>渔村</t>
    <phoneticPr fontId="1" type="noConversion"/>
  </si>
  <si>
    <t>起飞</t>
    <phoneticPr fontId="1" type="noConversion"/>
  </si>
  <si>
    <t>厦门台湾小吃街</t>
    <phoneticPr fontId="1" type="noConversion"/>
  </si>
  <si>
    <t>晚饭</t>
    <phoneticPr fontId="1" type="noConversion"/>
  </si>
  <si>
    <t>10家特色店</t>
    <phoneticPr fontId="1" type="noConversion"/>
  </si>
  <si>
    <t>风琴博物馆</t>
    <phoneticPr fontId="1" type="noConversion"/>
  </si>
  <si>
    <t>3.5H</t>
    <phoneticPr fontId="1" type="noConversion"/>
  </si>
  <si>
    <t>3H</t>
    <phoneticPr fontId="1" type="noConversion"/>
  </si>
  <si>
    <t>2H</t>
    <phoneticPr fontId="1" type="noConversion"/>
  </si>
  <si>
    <t>5H</t>
    <phoneticPr fontId="1" type="noConversion"/>
  </si>
  <si>
    <t>最高气温</t>
    <phoneticPr fontId="1" type="noConversion"/>
  </si>
  <si>
    <t>最低气温</t>
    <phoneticPr fontId="1" type="noConversion"/>
  </si>
  <si>
    <t>天气</t>
    <phoneticPr fontId="1" type="noConversion"/>
  </si>
  <si>
    <t>阴</t>
    <phoneticPr fontId="1" type="noConversion"/>
  </si>
  <si>
    <t>阴转多云</t>
    <phoneticPr fontId="1" type="noConversion"/>
  </si>
  <si>
    <t>多云</t>
    <phoneticPr fontId="1" type="noConversion"/>
  </si>
  <si>
    <t>自行车沿途观景</t>
    <phoneticPr fontId="1" type="noConversion"/>
  </si>
  <si>
    <t>坐船返程</t>
    <phoneticPr fontId="1" type="noConversion"/>
  </si>
  <si>
    <t>琴园</t>
    <phoneticPr fontId="1" type="noConversion"/>
  </si>
  <si>
    <t>万国建筑博览</t>
    <phoneticPr fontId="1" type="noConversion"/>
  </si>
  <si>
    <t>入住</t>
    <phoneticPr fontId="1" type="noConversion"/>
  </si>
  <si>
    <t>钢琴码头返程</t>
    <phoneticPr fontId="1" type="noConversion"/>
  </si>
  <si>
    <t>夜景</t>
    <phoneticPr fontId="1" type="noConversion"/>
  </si>
  <si>
    <t>http://item.taobao.com/item.htm?spm=a230r.1.14.56.k5Fg0k&amp;id=40010738723&amp;ns=1&amp;abbucket=5&amp;_u=bjtso4a9f46#detail</t>
    <phoneticPr fontId="1" type="noConversion"/>
  </si>
  <si>
    <t>-</t>
    <phoneticPr fontId="1" type="noConversion"/>
  </si>
  <si>
    <t>带的东西</t>
    <phoneticPr fontId="1" type="noConversion"/>
  </si>
  <si>
    <t>手机+充电器</t>
    <phoneticPr fontId="1" type="noConversion"/>
  </si>
  <si>
    <t>电脑+充电器</t>
    <phoneticPr fontId="1" type="noConversion"/>
  </si>
  <si>
    <t>PAD+充电器</t>
    <phoneticPr fontId="1" type="noConversion"/>
  </si>
  <si>
    <t>移动电源</t>
    <phoneticPr fontId="1" type="noConversion"/>
  </si>
  <si>
    <t>学生证</t>
    <phoneticPr fontId="1" type="noConversion"/>
  </si>
  <si>
    <t>指甲钳</t>
    <phoneticPr fontId="1" type="noConversion"/>
  </si>
  <si>
    <t>换洗衣物</t>
    <phoneticPr fontId="1" type="noConversion"/>
  </si>
  <si>
    <t>身份证</t>
    <phoneticPr fontId="1" type="noConversion"/>
  </si>
  <si>
    <t>http://detail.tmall.com/item.htm?spm=2013.1.0.0.6WNOBw&amp;id=41864960555</t>
    <phoneticPr fontId="1" type="noConversion"/>
  </si>
  <si>
    <t>上海市徐汇区嘉川路梅陇五村72号1802室</t>
    <phoneticPr fontId="1" type="noConversion"/>
  </si>
  <si>
    <t>杨砸</t>
    <phoneticPr fontId="1" type="noConversion"/>
  </si>
  <si>
    <t>上海市浦东新区临港新城海港大道1550号</t>
    <phoneticPr fontId="1" type="noConversion"/>
  </si>
  <si>
    <t>minta</t>
    <phoneticPr fontId="1" type="noConversion"/>
  </si>
  <si>
    <t>湖北省武汉市青山区武汉科技大学人和公寓5栋604</t>
    <phoneticPr fontId="1" type="noConversion"/>
  </si>
  <si>
    <t>吕帅</t>
    <phoneticPr fontId="1" type="noConversion"/>
  </si>
  <si>
    <t>2015.6.18</t>
    <phoneticPr fontId="1" type="noConversion"/>
  </si>
  <si>
    <t>电话15671626359</t>
    <phoneticPr fontId="1" type="noConversion"/>
  </si>
  <si>
    <t>老金</t>
    <phoneticPr fontId="1" type="noConversion"/>
  </si>
  <si>
    <t>顾俊慧</t>
  </si>
  <si>
    <t>鼓浪屿必逛的10家特色小店：1 赵小姐的店 隐秘花园，2 张三疯奶茶铺，3 潘小莲酸奶，4 babycat私家御饼屋，
5 号外奶茶 鼓浪屿的手绘记忆，6 静芬杂货，7 米糖 鼓浪屿的文艺小时光，8 诺拉和皮埃诺 小玩意好时光，
9 虾米堂 鼓浪屿独立创意，10 晓风书屋 鼓浪屿上闻书香 。</t>
  </si>
  <si>
    <t>每天住宿</t>
    <phoneticPr fontId="1" type="noConversion"/>
  </si>
  <si>
    <t>早饭</t>
    <phoneticPr fontId="1" type="noConversion"/>
  </si>
  <si>
    <t>午饭</t>
    <phoneticPr fontId="1" type="noConversion"/>
  </si>
  <si>
    <t>晚饭</t>
    <phoneticPr fontId="1" type="noConversion"/>
  </si>
  <si>
    <t>景点</t>
    <phoneticPr fontId="1" type="noConversion"/>
  </si>
  <si>
    <t>急需</t>
    <phoneticPr fontId="1" type="noConversion"/>
  </si>
  <si>
    <t>泸沽湖门票</t>
    <phoneticPr fontId="1" type="noConversion"/>
  </si>
  <si>
    <t>学生</t>
    <phoneticPr fontId="1" type="noConversion"/>
  </si>
  <si>
    <t>丽江古城</t>
    <phoneticPr fontId="1" type="noConversion"/>
  </si>
  <si>
    <t>束河，白沙</t>
    <phoneticPr fontId="1" type="noConversion"/>
  </si>
  <si>
    <t>雪山</t>
    <phoneticPr fontId="1" type="noConversion"/>
  </si>
  <si>
    <t>泸沽湖</t>
    <phoneticPr fontId="1" type="noConversion"/>
  </si>
  <si>
    <t>落水村</t>
    <phoneticPr fontId="1" type="noConversion"/>
  </si>
  <si>
    <t>束河</t>
    <phoneticPr fontId="1" type="noConversion"/>
  </si>
  <si>
    <t>大理</t>
    <phoneticPr fontId="1" type="noConversion"/>
  </si>
  <si>
    <t>KMG</t>
    <phoneticPr fontId="1" type="noConversion"/>
  </si>
  <si>
    <t>火车</t>
    <phoneticPr fontId="1" type="noConversion"/>
  </si>
  <si>
    <t>古城维护费</t>
    <phoneticPr fontId="1" type="noConversion"/>
  </si>
  <si>
    <t>逃票</t>
    <phoneticPr fontId="1" type="noConversion"/>
  </si>
  <si>
    <t>白沙</t>
    <phoneticPr fontId="1" type="noConversion"/>
  </si>
  <si>
    <t>?</t>
    <phoneticPr fontId="1" type="noConversion"/>
  </si>
  <si>
    <t>雪山套票</t>
    <phoneticPr fontId="1" type="noConversion"/>
  </si>
  <si>
    <t>索道</t>
    <phoneticPr fontId="1" type="noConversion"/>
  </si>
  <si>
    <t>保留预算</t>
    <phoneticPr fontId="1" type="noConversion"/>
  </si>
  <si>
    <t>一</t>
  </si>
  <si>
    <t>二</t>
  </si>
  <si>
    <t>三</t>
  </si>
  <si>
    <t>四</t>
  </si>
  <si>
    <t>五</t>
  </si>
  <si>
    <t>六</t>
  </si>
  <si>
    <t>日</t>
  </si>
  <si>
    <t>上海-重庆</t>
  </si>
  <si>
    <t>重庆-丽江</t>
  </si>
  <si>
    <t>单反</t>
  </si>
  <si>
    <t>淘宝</t>
  </si>
  <si>
    <t>PDF书</t>
  </si>
  <si>
    <t>备用电池</t>
  </si>
  <si>
    <t>大理-昆明</t>
  </si>
  <si>
    <t>独脚架</t>
  </si>
  <si>
    <t>JD</t>
  </si>
  <si>
    <t>67mmUV</t>
  </si>
  <si>
    <t>昆明-上海</t>
  </si>
  <si>
    <t>16GSD</t>
  </si>
  <si>
    <t>52mmUV</t>
  </si>
  <si>
    <t>50mmF1.8</t>
  </si>
  <si>
    <t>当当</t>
  </si>
  <si>
    <t>说明</t>
  </si>
  <si>
    <t>技巧</t>
  </si>
  <si>
    <t>2015 届本科毕业设计（论文）工作计划</t>
  </si>
  <si>
    <t xml:space="preserve">序号 </t>
  </si>
  <si>
    <t>时 间</t>
  </si>
  <si>
    <t xml:space="preserve"> 工作计划及要求</t>
  </si>
  <si>
    <t>2014-2015 学年第一学期第 16 周(2014/12/29)</t>
  </si>
  <si>
    <t>各学院成立 2015 届本科毕业设计（论文）工作指导小组，布置教师申报选题,各学院组织选题审核，选题对学生公布。</t>
  </si>
  <si>
    <t>2014-2015 学年第一学期第 17 周(2015/1/5)</t>
  </si>
  <si>
    <t>组织学生选题，各学院按照《毕业设计（论文）工作条例》有关规定对指导教师资格进行审查，确定指导教师，也可以聘请副高以上职称的校外专家指导学生的毕业设计（论文）。选题结束后，各学院须将《上海海事大学 xx 届毕业设计（论文）选题汇总表》电子文档发教务处实践教学科。</t>
  </si>
  <si>
    <t>2014-2015 学年第一学期第 18 周（2015/1/12）</t>
  </si>
  <si>
    <t>各学院启用新教务系统--毕业设计（论文）模块，召开指导教师和学生专题会议，布置 2015 届毕业设计（论文）工作要求及规定。学生进入系统填写《毕业设计（论文）任务书》提交指导教师审核。</t>
  </si>
  <si>
    <t>2014-2015 学年第二学期开学（2014/3/9）</t>
  </si>
  <si>
    <r>
      <t>各学院检查学生开题及毕业设计（论文）系统</t>
    </r>
    <r>
      <rPr>
        <b/>
        <sz val="11"/>
        <color rgb="FFFF0000"/>
        <rFont val="宋体"/>
        <family val="2"/>
        <scheme val="minor"/>
      </rPr>
      <t>进展情况</t>
    </r>
    <r>
      <rPr>
        <sz val="11"/>
        <color theme="1"/>
        <rFont val="宋体"/>
        <family val="2"/>
        <charset val="134"/>
        <scheme val="minor"/>
      </rPr>
      <t>。</t>
    </r>
  </si>
  <si>
    <t>2014-2015 学年第二学期第 6 周（2015/4/13）</t>
  </si>
  <si>
    <r>
      <t>各学院进行毕业设计（论文）</t>
    </r>
    <r>
      <rPr>
        <b/>
        <sz val="11"/>
        <color rgb="FFFF0000"/>
        <rFont val="宋体"/>
        <family val="2"/>
        <scheme val="minor"/>
      </rPr>
      <t>中期检查</t>
    </r>
    <r>
      <rPr>
        <sz val="11"/>
        <color theme="1"/>
        <rFont val="宋体"/>
        <family val="2"/>
        <charset val="134"/>
        <scheme val="minor"/>
      </rPr>
      <t>。要求以答辩形式对学生毕业设计（论文）完成情况进行中期考核，对中期考核不合格的学生将延期答辩。教务处将对中期考核环节进行抽查。</t>
    </r>
  </si>
  <si>
    <t>2014-2015 学年第二学期第 10 周（2015/5/11）</t>
  </si>
  <si>
    <r>
      <t>学校将启用“中国知网”大学生</t>
    </r>
    <r>
      <rPr>
        <b/>
        <sz val="11"/>
        <color rgb="FFFF0000"/>
        <rFont val="宋体"/>
        <family val="2"/>
        <scheme val="minor"/>
      </rPr>
      <t>论文检测</t>
    </r>
    <r>
      <rPr>
        <sz val="11"/>
        <color theme="1"/>
        <rFont val="宋体"/>
        <family val="2"/>
        <charset val="134"/>
        <scheme val="minor"/>
      </rPr>
      <t>系统，抽查各专业学生毕业设计（论文）进行检测，视检测结果，学生方可进入答辩环节。同时，教务处将抽检一定比例的毕业设计（论文），送校外相关专家审核，视外审评价结果，学生方可进入答辩环节。</t>
    </r>
  </si>
  <si>
    <t>2014-2015 学年第二学期第 14 周（2015/6/8）</t>
  </si>
  <si>
    <r>
      <t>学生将毕业设计（论文）文本按要求</t>
    </r>
    <r>
      <rPr>
        <b/>
        <sz val="11"/>
        <color rgb="FFFF0000"/>
        <rFont val="宋体"/>
        <family val="2"/>
        <scheme val="minor"/>
      </rPr>
      <t>打印装订</t>
    </r>
    <r>
      <rPr>
        <sz val="11"/>
        <color theme="1"/>
        <rFont val="宋体"/>
        <family val="2"/>
        <charset val="134"/>
        <scheme val="minor"/>
      </rPr>
      <t>，按时提交指导教师评分。（请指导教师对提交的毕业设计（论文）文本进行验收审核，若封面装订、打印内容等不符合学校规定的要求，不予接收。）各学院成立答辩委员会及答辩小组，确定答辩日程。</t>
    </r>
  </si>
  <si>
    <t>2014-2015 学年第二学期第 15 周（2015/6/15）</t>
  </si>
  <si>
    <r>
      <t>教务处根据各学院提交的答辩日程安排，组织校督导组专家对</t>
    </r>
    <r>
      <rPr>
        <b/>
        <sz val="11"/>
        <color rgb="FFFF0000"/>
        <rFont val="宋体"/>
        <family val="2"/>
        <scheme val="minor"/>
      </rPr>
      <t>答辩</t>
    </r>
    <r>
      <rPr>
        <sz val="11"/>
        <color theme="1"/>
        <rFont val="宋体"/>
        <family val="2"/>
        <charset val="134"/>
        <scheme val="minor"/>
      </rPr>
      <t>环节进行检查、旁听并记录。</t>
    </r>
  </si>
  <si>
    <t>2014-2015 学年第二学期第 16 周（2015/6/22）</t>
  </si>
  <si>
    <t>各学院完成学生毕业设计（论文）成绩评定及录入工作，按照《本科生优秀毕业设计（论文）奖评奖办法》（沪海大教字[2004]84 号）评定优秀毕业设计（论文），填写优秀毕业设计（论文）推荐表、奖金单报教务处。优秀毕业设计（论文）精简稿（约 3000 字）以电子文档形式报教务处，以便出版优秀毕业设计（论文）汇编。</t>
  </si>
  <si>
    <t>2014-2015 学年第二学期第 17 周（2015/6/29）</t>
  </si>
  <si>
    <t>各学院召开毕业设计（论文）总结会，发放优秀毕业设计（论文）奖状</t>
  </si>
  <si>
    <t>丽江-大理</t>
    <phoneticPr fontId="1" type="noConversion"/>
  </si>
  <si>
    <t>路费</t>
    <phoneticPr fontId="1" type="noConversion"/>
  </si>
  <si>
    <t>每日</t>
    <phoneticPr fontId="1" type="noConversion"/>
  </si>
  <si>
    <t>票</t>
    <phoneticPr fontId="1" type="noConversion"/>
  </si>
  <si>
    <t>预算</t>
    <phoneticPr fontId="1" type="noConversion"/>
  </si>
  <si>
    <t>实际</t>
    <phoneticPr fontId="1" type="noConversion"/>
  </si>
  <si>
    <t>总计</t>
    <phoneticPr fontId="1" type="noConversion"/>
  </si>
  <si>
    <t>Day0</t>
    <phoneticPr fontId="1" type="noConversion"/>
  </si>
  <si>
    <t>mc机场茶</t>
    <phoneticPr fontId="1" type="noConversion"/>
  </si>
  <si>
    <t>地铁</t>
    <phoneticPr fontId="1" type="noConversion"/>
  </si>
  <si>
    <t>红茶</t>
    <phoneticPr fontId="1" type="noConversion"/>
  </si>
  <si>
    <t>农夫山泉</t>
    <phoneticPr fontId="1" type="noConversion"/>
  </si>
  <si>
    <t>酒店</t>
    <phoneticPr fontId="1" type="noConversion"/>
  </si>
  <si>
    <t>银行卡</t>
    <phoneticPr fontId="1" type="noConversion"/>
  </si>
  <si>
    <t>现金</t>
    <phoneticPr fontId="1" type="noConversion"/>
  </si>
  <si>
    <t>上海市松江区谷阳北路1066弄118号402室</t>
    <phoneticPr fontId="1" type="noConversion"/>
  </si>
  <si>
    <t>晓媚</t>
    <phoneticPr fontId="1" type="noConversion"/>
  </si>
  <si>
    <t>广东省广州市番禺区钟村镇屏山东路11号</t>
    <phoneticPr fontId="1" type="noConversion"/>
  </si>
  <si>
    <t>环岛</t>
    <phoneticPr fontId="1" type="noConversion"/>
  </si>
  <si>
    <t>回</t>
    <phoneticPr fontId="1" type="noConversion"/>
  </si>
  <si>
    <t>大理</t>
    <phoneticPr fontId="1" type="noConversion"/>
  </si>
  <si>
    <t>LuGuLake</t>
    <phoneticPr fontId="1" type="noConversion"/>
  </si>
  <si>
    <t>来回</t>
    <phoneticPr fontId="1" type="noConversion"/>
  </si>
  <si>
    <t>住宿</t>
    <phoneticPr fontId="1" type="noConversion"/>
  </si>
  <si>
    <t>篝火</t>
    <phoneticPr fontId="1" type="noConversion"/>
  </si>
  <si>
    <t>划船</t>
    <phoneticPr fontId="1" type="noConversion"/>
  </si>
  <si>
    <t>1中</t>
    <phoneticPr fontId="1" type="noConversion"/>
  </si>
  <si>
    <t>1晚</t>
    <phoneticPr fontId="1" type="noConversion"/>
  </si>
  <si>
    <t>2中</t>
    <phoneticPr fontId="1" type="noConversion"/>
  </si>
  <si>
    <t>2早</t>
    <phoneticPr fontId="1" type="noConversion"/>
  </si>
  <si>
    <t>青旅1</t>
    <phoneticPr fontId="1" type="noConversion"/>
  </si>
  <si>
    <t>青旅2</t>
    <phoneticPr fontId="1" type="noConversion"/>
  </si>
  <si>
    <t>车票</t>
    <phoneticPr fontId="1" type="noConversion"/>
  </si>
  <si>
    <t>出租车1</t>
    <phoneticPr fontId="1" type="noConversion"/>
  </si>
  <si>
    <t>出租车2</t>
    <phoneticPr fontId="1" type="noConversion"/>
  </si>
  <si>
    <t>饭</t>
    <phoneticPr fontId="1" type="noConversion"/>
  </si>
  <si>
    <t>牛奶</t>
    <phoneticPr fontId="1" type="noConversion"/>
  </si>
  <si>
    <t>雪山</t>
    <phoneticPr fontId="1" type="noConversion"/>
  </si>
  <si>
    <t>押金</t>
    <phoneticPr fontId="1" type="noConversion"/>
  </si>
  <si>
    <t>房费</t>
    <phoneticPr fontId="1" type="noConversion"/>
  </si>
  <si>
    <t>小计</t>
    <phoneticPr fontId="1" type="noConversion"/>
  </si>
  <si>
    <t>来机票</t>
    <phoneticPr fontId="1" type="noConversion"/>
  </si>
  <si>
    <t>扣除机票</t>
    <phoneticPr fontId="1" type="noConversion"/>
  </si>
  <si>
    <t>Day6</t>
    <phoneticPr fontId="1" type="noConversion"/>
  </si>
  <si>
    <t>大理-昆明</t>
    <phoneticPr fontId="1" type="noConversion"/>
  </si>
  <si>
    <t>大理火车站</t>
    <phoneticPr fontId="1" type="noConversion"/>
  </si>
  <si>
    <t>昆明-机场</t>
    <phoneticPr fontId="1" type="noConversion"/>
  </si>
  <si>
    <t>现金留存</t>
    <phoneticPr fontId="1" type="noConversion"/>
  </si>
  <si>
    <t>Day9</t>
    <phoneticPr fontId="1" type="noConversion"/>
  </si>
  <si>
    <t>机场大巴</t>
    <phoneticPr fontId="1" type="noConversion"/>
  </si>
  <si>
    <t>麦当劳</t>
    <phoneticPr fontId="1" type="noConversion"/>
  </si>
  <si>
    <t>星巴克</t>
    <phoneticPr fontId="1" type="noConversion"/>
  </si>
  <si>
    <t>德克士</t>
    <phoneticPr fontId="1" type="noConversion"/>
  </si>
  <si>
    <t>钟点房</t>
    <phoneticPr fontId="1" type="noConversion"/>
  </si>
  <si>
    <t>门票</t>
    <phoneticPr fontId="1" type="noConversion"/>
  </si>
  <si>
    <t>梳子</t>
    <phoneticPr fontId="1" type="noConversion"/>
  </si>
  <si>
    <t>三脚架</t>
    <phoneticPr fontId="1" type="noConversion"/>
  </si>
  <si>
    <t>反光板</t>
    <phoneticPr fontId="1" type="noConversion"/>
  </si>
  <si>
    <t>单反</t>
    <phoneticPr fontId="1" type="noConversion"/>
  </si>
  <si>
    <t>备用电池</t>
    <phoneticPr fontId="1" type="noConversion"/>
  </si>
  <si>
    <t>SD</t>
    <phoneticPr fontId="1" type="noConversion"/>
  </si>
  <si>
    <t>镜头</t>
    <phoneticPr fontId="1" type="noConversion"/>
  </si>
  <si>
    <t>镜片</t>
    <phoneticPr fontId="1" type="noConversion"/>
  </si>
  <si>
    <t>镜头刷</t>
    <phoneticPr fontId="1" type="noConversion"/>
  </si>
  <si>
    <t>待消费</t>
    <phoneticPr fontId="1" type="noConversion"/>
  </si>
  <si>
    <t>想购买</t>
    <phoneticPr fontId="1" type="noConversion"/>
  </si>
  <si>
    <t>购买</t>
    <phoneticPr fontId="1" type="noConversion"/>
  </si>
  <si>
    <t>学吉他</t>
    <phoneticPr fontId="1" type="noConversion"/>
  </si>
  <si>
    <t>学股票</t>
    <phoneticPr fontId="1" type="noConversion"/>
  </si>
  <si>
    <t>学口语</t>
    <phoneticPr fontId="1" type="noConversion"/>
  </si>
  <si>
    <t>调色</t>
    <phoneticPr fontId="1" type="noConversion"/>
  </si>
  <si>
    <t>三脚架</t>
    <phoneticPr fontId="1" type="noConversion"/>
  </si>
  <si>
    <t>杂物</t>
    <phoneticPr fontId="1" type="noConversion"/>
  </si>
  <si>
    <t>还钱</t>
    <phoneticPr fontId="1" type="noConversion"/>
  </si>
  <si>
    <t>奖学金</t>
    <phoneticPr fontId="1" type="noConversion"/>
  </si>
  <si>
    <t>吉他</t>
    <phoneticPr fontId="1" type="noConversion"/>
  </si>
  <si>
    <t>摄影</t>
    <phoneticPr fontId="1" type="noConversion"/>
  </si>
  <si>
    <t>PS后期</t>
    <phoneticPr fontId="1" type="noConversion"/>
  </si>
  <si>
    <t>妹纸</t>
    <phoneticPr fontId="1" type="noConversion"/>
  </si>
  <si>
    <t>证券</t>
    <phoneticPr fontId="1" type="noConversion"/>
  </si>
  <si>
    <t>股票</t>
    <phoneticPr fontId="1" type="noConversion"/>
  </si>
  <si>
    <t>赚钱</t>
    <phoneticPr fontId="1" type="noConversion"/>
  </si>
  <si>
    <t>阿里系列</t>
    <phoneticPr fontId="1" type="noConversion"/>
  </si>
  <si>
    <t>毕设系列</t>
    <phoneticPr fontId="1" type="noConversion"/>
  </si>
  <si>
    <t>事业</t>
    <phoneticPr fontId="1" type="noConversion"/>
  </si>
  <si>
    <t>吃饭</t>
    <phoneticPr fontId="1" type="noConversion"/>
  </si>
  <si>
    <t>IPHONE7</t>
    <phoneticPr fontId="1" type="noConversion"/>
  </si>
  <si>
    <t>台式机</t>
    <phoneticPr fontId="1" type="noConversion"/>
  </si>
  <si>
    <t>SSD 500G + I7 U</t>
    <phoneticPr fontId="1" type="noConversion"/>
  </si>
  <si>
    <t>笔记本</t>
    <phoneticPr fontId="1" type="noConversion"/>
  </si>
  <si>
    <t>全幅相机</t>
    <phoneticPr fontId="1" type="noConversion"/>
  </si>
  <si>
    <t>广角头</t>
    <phoneticPr fontId="1" type="noConversion"/>
  </si>
  <si>
    <t>欠</t>
    <phoneticPr fontId="1" type="noConversion"/>
  </si>
  <si>
    <t>new mac pro</t>
    <phoneticPr fontId="1" type="noConversion"/>
  </si>
  <si>
    <t>一个月</t>
    <phoneticPr fontId="1" type="noConversion"/>
  </si>
  <si>
    <t>房租</t>
    <phoneticPr fontId="1" type="noConversion"/>
  </si>
  <si>
    <t>拔牙看牙</t>
    <phoneticPr fontId="1" type="noConversion"/>
  </si>
  <si>
    <t>电动牙刷，欧乐比</t>
    <phoneticPr fontId="1" type="noConversion"/>
  </si>
  <si>
    <t>http://braun.tmall.com/p/rd816487.htm?spm=a220o.1000855.w5001-6797553862.9.8Z9uGQ&amp;scene=taobao_shop</t>
  </si>
  <si>
    <t>送</t>
    <phoneticPr fontId="1" type="noConversion"/>
  </si>
  <si>
    <t>irobot 780</t>
    <phoneticPr fontId="1" type="noConversion"/>
  </si>
  <si>
    <t>清洁地板</t>
    <phoneticPr fontId="1" type="noConversion"/>
  </si>
  <si>
    <t>烤箱</t>
    <phoneticPr fontId="1" type="noConversion"/>
  </si>
  <si>
    <t>吸尘器</t>
    <phoneticPr fontId="1" type="noConversion"/>
  </si>
  <si>
    <t>松下</t>
    <phoneticPr fontId="1" type="noConversion"/>
  </si>
  <si>
    <t>狮王牙粉</t>
    <phoneticPr fontId="1" type="noConversion"/>
  </si>
  <si>
    <t>天然精油皂</t>
    <phoneticPr fontId="1" type="noConversion"/>
  </si>
  <si>
    <t>Waterpik 水牙线</t>
    <phoneticPr fontId="1" type="noConversion"/>
  </si>
  <si>
    <t>S.</t>
    <phoneticPr fontId="1" type="noConversion"/>
  </si>
  <si>
    <t>Cherry机械键盘</t>
    <phoneticPr fontId="1" type="noConversion"/>
  </si>
  <si>
    <t>3.31阿里云</t>
    <phoneticPr fontId="1" type="noConversion"/>
  </si>
  <si>
    <t>降噪耳机</t>
    <phoneticPr fontId="1" type="noConversion"/>
  </si>
  <si>
    <t>NB M980</t>
    <phoneticPr fontId="1" type="noConversion"/>
  </si>
  <si>
    <t>台式机</t>
    <phoneticPr fontId="1" type="noConversion"/>
  </si>
  <si>
    <t>税收</t>
    <phoneticPr fontId="1" type="noConversion"/>
  </si>
  <si>
    <t>水电</t>
    <phoneticPr fontId="1" type="noConversion"/>
  </si>
  <si>
    <t>手机</t>
    <phoneticPr fontId="1" type="noConversion"/>
  </si>
  <si>
    <t>学后期</t>
    <phoneticPr fontId="1" type="noConversion"/>
  </si>
  <si>
    <t>4月调休</t>
    <phoneticPr fontId="1" type="noConversion"/>
  </si>
  <si>
    <t>13-&gt;4, 29,30-&gt;5,6</t>
    <phoneticPr fontId="1" type="noConversion"/>
  </si>
  <si>
    <t>衣服</t>
    <phoneticPr fontId="1" type="noConversion"/>
  </si>
  <si>
    <t>隐形眼镜</t>
    <phoneticPr fontId="1" type="noConversion"/>
  </si>
  <si>
    <t>裤子</t>
    <phoneticPr fontId="1" type="noConversion"/>
  </si>
  <si>
    <t>发型</t>
    <phoneticPr fontId="1" type="noConversion"/>
  </si>
  <si>
    <t>Z2底座</t>
    <phoneticPr fontId="1" type="noConversion"/>
  </si>
  <si>
    <t>休</t>
    <phoneticPr fontId="1" type="noConversion"/>
  </si>
  <si>
    <t>决赛</t>
    <phoneticPr fontId="1" type="noConversion"/>
  </si>
  <si>
    <t>决赛</t>
    <phoneticPr fontId="1" type="noConversion"/>
  </si>
  <si>
    <t>答辩</t>
    <phoneticPr fontId="1" type="noConversion"/>
  </si>
  <si>
    <t>准备答辩</t>
    <phoneticPr fontId="1" type="noConversion"/>
  </si>
  <si>
    <t>加赛</t>
    <phoneticPr fontId="1" type="noConversion"/>
  </si>
  <si>
    <t>复9</t>
    <phoneticPr fontId="1" type="noConversion"/>
  </si>
  <si>
    <t>复7</t>
    <phoneticPr fontId="1" type="noConversion"/>
  </si>
  <si>
    <t>半决赛</t>
    <phoneticPr fontId="1" type="noConversion"/>
  </si>
  <si>
    <t>PPT，架构图</t>
    <phoneticPr fontId="1" type="noConversion"/>
  </si>
  <si>
    <t>电脑椅</t>
    <phoneticPr fontId="1" type="noConversion"/>
  </si>
  <si>
    <t>回家单德卡</t>
    <phoneticPr fontId="1" type="noConversion"/>
  </si>
  <si>
    <t>回家取款800</t>
    <phoneticPr fontId="1" type="noConversion"/>
  </si>
  <si>
    <t>拿皮带</t>
    <phoneticPr fontId="1" type="noConversion"/>
  </si>
  <si>
    <t>拿春装</t>
    <phoneticPr fontId="1" type="noConversion"/>
  </si>
  <si>
    <t>吉他</t>
    <phoneticPr fontId="1" type="noConversion"/>
  </si>
  <si>
    <t>鬼吹灯</t>
    <phoneticPr fontId="1" type="noConversion"/>
  </si>
  <si>
    <t>床头读书灯</t>
    <phoneticPr fontId="1" type="noConversion"/>
  </si>
  <si>
    <t>tmall春装</t>
    <phoneticPr fontId="1" type="noConversion"/>
  </si>
  <si>
    <t>眉毛</t>
    <phoneticPr fontId="1" type="noConversion"/>
  </si>
  <si>
    <t>等触摸</t>
    <phoneticPr fontId="1" type="noConversion"/>
  </si>
  <si>
    <t>奖学金重评</t>
    <phoneticPr fontId="1" type="noConversion"/>
  </si>
  <si>
    <t>JAVA比赛</t>
    <phoneticPr fontId="1" type="noConversion"/>
  </si>
  <si>
    <t>论文检测</t>
    <phoneticPr fontId="1" type="noConversion"/>
  </si>
  <si>
    <t>北京</t>
    <phoneticPr fontId="1" type="noConversion"/>
  </si>
  <si>
    <t>论文基本完成</t>
    <phoneticPr fontId="1" type="noConversion"/>
  </si>
  <si>
    <t>写论文</t>
    <phoneticPr fontId="1" type="noConversion"/>
  </si>
  <si>
    <t>第三张表存储投递情况</t>
    <phoneticPr fontId="1" type="noConversion"/>
  </si>
  <si>
    <t xml:space="preserve">查询发布工作 </t>
    <phoneticPr fontId="1" type="noConversion"/>
  </si>
  <si>
    <t>查询投递情况</t>
    <phoneticPr fontId="1" type="noConversion"/>
  </si>
  <si>
    <t>休</t>
    <phoneticPr fontId="1" type="noConversion"/>
  </si>
  <si>
    <t>删除发布工作</t>
    <phoneticPr fontId="1" type="noConversion"/>
  </si>
  <si>
    <t>边缘修复</t>
    <phoneticPr fontId="1" type="noConversion"/>
  </si>
  <si>
    <t>ELK</t>
    <phoneticPr fontId="1" type="noConversion"/>
  </si>
  <si>
    <t>存储中文BUG</t>
    <phoneticPr fontId="1" type="noConversion"/>
  </si>
  <si>
    <t>公司ajax查询中文BUG</t>
    <phoneticPr fontId="1" type="noConversion"/>
  </si>
  <si>
    <t>mail投递中文bug</t>
    <phoneticPr fontId="1" type="noConversion"/>
  </si>
  <si>
    <t>招商卡</t>
    <phoneticPr fontId="1" type="noConversion"/>
  </si>
  <si>
    <t>农商卡</t>
    <phoneticPr fontId="1" type="noConversion"/>
  </si>
  <si>
    <t>同时delete delivery出错</t>
    <phoneticPr fontId="1" type="noConversion"/>
  </si>
  <si>
    <t>done</t>
    <phoneticPr fontId="1" type="noConversion"/>
  </si>
  <si>
    <t>企业验证邮箱？</t>
    <phoneticPr fontId="1" type="noConversion"/>
  </si>
  <si>
    <t>charts</t>
    <phoneticPr fontId="1" type="noConversion"/>
  </si>
  <si>
    <t>func1</t>
    <phoneticPr fontId="1" type="noConversion"/>
  </si>
  <si>
    <t>func2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</si>
</sst>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u/>
      <sz val="11"/>
      <color theme="10"/>
      <name val="宋体"/>
      <charset val="134"/>
    </font>
    <font>
      <sz val="11"/>
      <color theme="1"/>
      <name val="宋体"/>
      <family val="2"/>
      <scheme val="minor"/>
    </font>
    <font>
      <sz val="13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F0000"/>
      <name val="宋体"/>
      <family val="2"/>
      <scheme val="minor"/>
    </font>
    <font>
      <u/>
      <sz val="11"/>
      <color theme="11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10" fontId="0" fillId="0" borderId="0" xfId="1" applyNumberFormat="1" applyFont="1">
      <alignment vertical="center"/>
    </xf>
    <xf numFmtId="0" fontId="0" fillId="2" borderId="0" xfId="0" applyFill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3" fillId="0" borderId="0" xfId="2" applyAlignment="1" applyProtection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0" borderId="0" xfId="2" applyAlignment="1" applyProtection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20" fontId="0" fillId="0" borderId="1" xfId="0" applyNumberFormat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4" fillId="0" borderId="0" xfId="3"/>
    <xf numFmtId="0" fontId="4" fillId="0" borderId="3" xfId="3" applyBorder="1"/>
    <xf numFmtId="0" fontId="4" fillId="0" borderId="0" xfId="3" applyBorder="1"/>
    <xf numFmtId="0" fontId="4" fillId="0" borderId="8" xfId="3" applyBorder="1"/>
    <xf numFmtId="0" fontId="4" fillId="0" borderId="2" xfId="3" applyBorder="1" applyAlignment="1">
      <alignment horizontal="right" vertical="center"/>
    </xf>
    <xf numFmtId="0" fontId="4" fillId="0" borderId="3" xfId="3" applyBorder="1" applyAlignment="1">
      <alignment horizontal="right" vertical="center"/>
    </xf>
    <xf numFmtId="0" fontId="4" fillId="0" borderId="10" xfId="3" applyBorder="1"/>
    <xf numFmtId="0" fontId="4" fillId="0" borderId="11" xfId="3" applyBorder="1"/>
    <xf numFmtId="0" fontId="4" fillId="0" borderId="12" xfId="3" applyBorder="1"/>
    <xf numFmtId="0" fontId="4" fillId="0" borderId="0" xfId="3" applyAlignment="1">
      <alignment horizontal="left" vertical="center" wrapText="1"/>
    </xf>
    <xf numFmtId="0" fontId="6" fillId="0" borderId="10" xfId="3" applyFont="1" applyBorder="1" applyAlignment="1">
      <alignment horizontal="left" vertical="center" wrapText="1"/>
    </xf>
    <xf numFmtId="0" fontId="6" fillId="0" borderId="4" xfId="3" applyFont="1" applyBorder="1" applyAlignment="1">
      <alignment horizontal="left" vertical="center" wrapText="1"/>
    </xf>
    <xf numFmtId="0" fontId="4" fillId="6" borderId="16" xfId="3" applyFill="1" applyBorder="1" applyAlignment="1">
      <alignment horizontal="left" vertical="center" wrapText="1"/>
    </xf>
    <xf numFmtId="0" fontId="4" fillId="6" borderId="17" xfId="3" applyFill="1" applyBorder="1" applyAlignment="1">
      <alignment horizontal="left" vertical="center" wrapText="1"/>
    </xf>
    <xf numFmtId="0" fontId="4" fillId="6" borderId="10" xfId="3" applyFill="1" applyBorder="1" applyAlignment="1">
      <alignment horizontal="left" vertical="center" wrapText="1"/>
    </xf>
    <xf numFmtId="0" fontId="4" fillId="6" borderId="18" xfId="3" applyFill="1" applyBorder="1" applyAlignment="1">
      <alignment horizontal="left" vertical="center" wrapText="1"/>
    </xf>
    <xf numFmtId="0" fontId="4" fillId="6" borderId="19" xfId="3" applyFill="1" applyBorder="1" applyAlignment="1">
      <alignment horizontal="left" vertical="center" wrapText="1"/>
    </xf>
    <xf numFmtId="0" fontId="4" fillId="2" borderId="18" xfId="3" applyFill="1" applyBorder="1" applyAlignment="1">
      <alignment horizontal="left" vertical="center" wrapText="1"/>
    </xf>
    <xf numFmtId="0" fontId="4" fillId="2" borderId="19" xfId="3" applyFill="1" applyBorder="1" applyAlignment="1">
      <alignment horizontal="left" vertical="center" wrapText="1"/>
    </xf>
    <xf numFmtId="0" fontId="4" fillId="7" borderId="18" xfId="3" applyFill="1" applyBorder="1" applyAlignment="1">
      <alignment horizontal="left" vertical="center" wrapText="1"/>
    </xf>
    <xf numFmtId="0" fontId="4" fillId="7" borderId="19" xfId="3" applyFill="1" applyBorder="1" applyAlignment="1">
      <alignment horizontal="left" vertical="center" wrapText="1"/>
    </xf>
    <xf numFmtId="0" fontId="4" fillId="8" borderId="18" xfId="3" applyFill="1" applyBorder="1" applyAlignment="1">
      <alignment horizontal="left" vertical="center" wrapText="1"/>
    </xf>
    <xf numFmtId="0" fontId="4" fillId="8" borderId="19" xfId="3" applyFill="1" applyBorder="1" applyAlignment="1">
      <alignment horizontal="left" vertical="center" wrapText="1"/>
    </xf>
    <xf numFmtId="0" fontId="4" fillId="8" borderId="12" xfId="3" applyFill="1" applyBorder="1" applyAlignment="1">
      <alignment horizontal="left" vertical="center" wrapText="1"/>
    </xf>
    <xf numFmtId="0" fontId="4" fillId="8" borderId="8" xfId="3" applyFill="1" applyBorder="1" applyAlignment="1">
      <alignment horizontal="left" vertical="center" wrapText="1"/>
    </xf>
    <xf numFmtId="0" fontId="4" fillId="2" borderId="0" xfId="3" applyFill="1"/>
    <xf numFmtId="0" fontId="0" fillId="5" borderId="0" xfId="0" applyFill="1">
      <alignment vertical="center"/>
    </xf>
    <xf numFmtId="0" fontId="0" fillId="0" borderId="0" xfId="0" quotePrefix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3" borderId="5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4" xfId="0" applyFill="1" applyBorder="1">
      <alignment vertical="center"/>
    </xf>
    <xf numFmtId="10" fontId="0" fillId="0" borderId="6" xfId="1" applyNumberFormat="1" applyFont="1" applyBorder="1">
      <alignment vertical="center"/>
    </xf>
    <xf numFmtId="0" fontId="0" fillId="2" borderId="6" xfId="0" applyFill="1" applyBorder="1">
      <alignment vertical="center"/>
    </xf>
    <xf numFmtId="0" fontId="0" fillId="2" borderId="9" xfId="0" applyFill="1" applyBorder="1">
      <alignment vertical="center"/>
    </xf>
    <xf numFmtId="10" fontId="0" fillId="0" borderId="3" xfId="1" applyNumberFormat="1" applyFont="1" applyBorder="1">
      <alignment vertical="center"/>
    </xf>
    <xf numFmtId="0" fontId="0" fillId="0" borderId="3" xfId="0" applyBorder="1">
      <alignment vertical="center"/>
    </xf>
    <xf numFmtId="0" fontId="0" fillId="0" borderId="8" xfId="0" applyBorder="1">
      <alignment vertical="center"/>
    </xf>
    <xf numFmtId="0" fontId="0" fillId="0" borderId="0" xfId="3" applyFont="1"/>
    <xf numFmtId="0" fontId="0" fillId="0" borderId="20" xfId="0" applyBorder="1" applyAlignment="1"/>
    <xf numFmtId="0" fontId="4" fillId="0" borderId="5" xfId="3" applyFill="1" applyBorder="1"/>
    <xf numFmtId="0" fontId="4" fillId="0" borderId="0" xfId="3" applyFill="1" applyBorder="1"/>
    <xf numFmtId="0" fontId="4" fillId="0" borderId="5" xfId="3" applyFill="1" applyBorder="1" applyAlignment="1">
      <alignment horizontal="center" vertical="center"/>
    </xf>
    <xf numFmtId="0" fontId="4" fillId="0" borderId="0" xfId="3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 vertical="center"/>
    </xf>
    <xf numFmtId="0" fontId="0" fillId="0" borderId="5" xfId="3" applyFont="1" applyFill="1" applyBorder="1" applyAlignment="1">
      <alignment horizontal="center" vertical="center"/>
    </xf>
    <xf numFmtId="0" fontId="4" fillId="0" borderId="5" xfId="3" applyBorder="1"/>
    <xf numFmtId="0" fontId="0" fillId="0" borderId="0" xfId="3" applyFont="1" applyBorder="1"/>
    <xf numFmtId="0" fontId="4" fillId="0" borderId="5" xfId="3" applyBorder="1" applyAlignment="1">
      <alignment horizontal="center" vertical="center"/>
    </xf>
    <xf numFmtId="0" fontId="0" fillId="0" borderId="0" xfId="3" applyFont="1" applyBorder="1" applyAlignment="1">
      <alignment horizontal="center" vertical="center"/>
    </xf>
    <xf numFmtId="0" fontId="4" fillId="0" borderId="8" xfId="3" applyBorder="1" applyAlignment="1">
      <alignment horizontal="center" vertical="center"/>
    </xf>
    <xf numFmtId="0" fontId="4" fillId="9" borderId="20" xfId="3" applyFill="1" applyBorder="1"/>
    <xf numFmtId="0" fontId="0" fillId="9" borderId="20" xfId="3" applyFont="1" applyFill="1" applyBorder="1" applyAlignment="1">
      <alignment horizontal="center" vertical="center"/>
    </xf>
    <xf numFmtId="0" fontId="4" fillId="9" borderId="20" xfId="3" applyFill="1" applyBorder="1" applyAlignment="1">
      <alignment horizontal="center" vertical="center"/>
    </xf>
    <xf numFmtId="0" fontId="4" fillId="9" borderId="21" xfId="3" applyFill="1" applyBorder="1" applyAlignment="1">
      <alignment horizontal="right" vertical="center"/>
    </xf>
    <xf numFmtId="0" fontId="4" fillId="9" borderId="22" xfId="3" applyFill="1" applyBorder="1" applyAlignment="1">
      <alignment horizontal="center" vertical="center"/>
    </xf>
    <xf numFmtId="0" fontId="4" fillId="9" borderId="23" xfId="3" applyFill="1" applyBorder="1"/>
    <xf numFmtId="0" fontId="0" fillId="9" borderId="23" xfId="3" applyFont="1" applyFill="1" applyBorder="1" applyAlignment="1">
      <alignment horizontal="center" vertical="center"/>
    </xf>
    <xf numFmtId="0" fontId="4" fillId="9" borderId="23" xfId="3" applyFill="1" applyBorder="1" applyAlignment="1">
      <alignment horizontal="center" vertical="center"/>
    </xf>
    <xf numFmtId="0" fontId="0" fillId="0" borderId="7" xfId="3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3" xfId="3" applyFont="1" applyBorder="1" applyAlignment="1">
      <alignment horizontal="center" vertical="center" wrapText="1"/>
    </xf>
    <xf numFmtId="0" fontId="5" fillId="0" borderId="14" xfId="3" applyFont="1" applyBorder="1" applyAlignment="1">
      <alignment horizontal="center" vertical="center" wrapText="1"/>
    </xf>
    <xf numFmtId="0" fontId="5" fillId="0" borderId="15" xfId="3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2" xfId="3" applyBorder="1" applyAlignment="1">
      <alignment horizontal="center"/>
    </xf>
    <xf numFmtId="0" fontId="4" fillId="0" borderId="3" xfId="3" applyBorder="1" applyAlignment="1">
      <alignment horizontal="center"/>
    </xf>
    <xf numFmtId="0" fontId="4" fillId="0" borderId="4" xfId="3" applyBorder="1" applyAlignment="1">
      <alignment horizontal="center"/>
    </xf>
    <xf numFmtId="0" fontId="4" fillId="0" borderId="10" xfId="3" applyBorder="1" applyAlignment="1">
      <alignment horizontal="center" vertical="center"/>
    </xf>
    <xf numFmtId="0" fontId="4" fillId="0" borderId="11" xfId="3" applyBorder="1" applyAlignment="1">
      <alignment horizontal="center" vertical="center"/>
    </xf>
    <xf numFmtId="0" fontId="4" fillId="0" borderId="12" xfId="3" applyBorder="1" applyAlignment="1">
      <alignment horizontal="center" vertical="center"/>
    </xf>
  </cellXfs>
  <cellStyles count="95">
    <cellStyle name="百分比" xfId="1" builtinId="5"/>
    <cellStyle name="常规 2" xfId="3"/>
    <cellStyle name="超链接" xfId="2" builtinId="8"/>
    <cellStyle name="访问过的超链接" xfId="4" builtinId="9" hidden="1"/>
    <cellStyle name="访问过的超链接" xfId="5" builtinId="9" hidden="1"/>
    <cellStyle name="访问过的超链接" xfId="6" builtinId="9" hidden="1"/>
    <cellStyle name="访问过的超链接" xfId="7" builtinId="9" hidden="1"/>
    <cellStyle name="访问过的超链接" xfId="8" builtinId="9" hidden="1"/>
    <cellStyle name="访问过的超链接" xfId="9" builtinId="9" hidden="1"/>
    <cellStyle name="访问过的超链接" xfId="10" builtinId="9" hidden="1"/>
    <cellStyle name="访问过的超链接" xfId="11" builtinId="9" hidden="1"/>
    <cellStyle name="访问过的超链接" xfId="12" builtinId="9" hidden="1"/>
    <cellStyle name="访问过的超链接" xfId="13" builtinId="9" hidden="1"/>
    <cellStyle name="访问过的超链接" xfId="14" builtinId="9" hidden="1"/>
    <cellStyle name="访问过的超链接" xfId="15" builtinId="9" hidden="1"/>
    <cellStyle name="访问过的超链接" xfId="16" builtinId="9" hidden="1"/>
    <cellStyle name="访问过的超链接" xfId="17" builtinId="9" hidden="1"/>
    <cellStyle name="访问过的超链接" xfId="18" builtinId="9" hidden="1"/>
    <cellStyle name="访问过的超链接" xfId="19" builtinId="9" hidden="1"/>
    <cellStyle name="访问过的超链接" xfId="20" builtinId="9" hidden="1"/>
    <cellStyle name="访问过的超链接" xfId="21" builtinId="9" hidden="1"/>
    <cellStyle name="访问过的超链接" xfId="22" builtinId="9" hidden="1"/>
    <cellStyle name="访问过的超链接" xfId="23" builtinId="9" hidden="1"/>
    <cellStyle name="访问过的超链接" xfId="24" builtinId="9" hidden="1"/>
    <cellStyle name="访问过的超链接" xfId="25" builtinId="9" hidden="1"/>
    <cellStyle name="访问过的超链接" xfId="26" builtinId="9" hidden="1"/>
    <cellStyle name="访问过的超链接" xfId="27" builtinId="9" hidden="1"/>
    <cellStyle name="访问过的超链接" xfId="28" builtinId="9" hidden="1"/>
    <cellStyle name="访问过的超链接" xfId="29" builtinId="9" hidden="1"/>
    <cellStyle name="访问过的超链接" xfId="30" builtinId="9" hidden="1"/>
    <cellStyle name="访问过的超链接" xfId="31" builtinId="9" hidden="1"/>
    <cellStyle name="访问过的超链接" xfId="32" builtinId="9" hidden="1"/>
    <cellStyle name="访问过的超链接" xfId="33" builtinId="9" hidden="1"/>
    <cellStyle name="访问过的超链接" xfId="34" builtinId="9" hidden="1"/>
    <cellStyle name="访问过的超链接" xfId="35" builtinId="9" hidden="1"/>
    <cellStyle name="访问过的超链接" xfId="36" builtinId="9" hidden="1"/>
    <cellStyle name="访问过的超链接" xfId="37" builtinId="9" hidden="1"/>
    <cellStyle name="访问过的超链接" xfId="38" builtinId="9" hidden="1"/>
    <cellStyle name="访问过的超链接" xfId="39" builtinId="9" hidden="1"/>
    <cellStyle name="访问过的超链接" xfId="40" builtinId="9" hidden="1"/>
    <cellStyle name="访问过的超链接" xfId="41" builtinId="9" hidden="1"/>
    <cellStyle name="访问过的超链接" xfId="42" builtinId="9" hidden="1"/>
    <cellStyle name="访问过的超链接" xfId="43" builtinId="9" hidden="1"/>
    <cellStyle name="访问过的超链接" xfId="44" builtinId="9" hidden="1"/>
    <cellStyle name="访问过的超链接" xfId="45" builtinId="9" hidden="1"/>
    <cellStyle name="访问过的超链接" xfId="46" builtinId="9" hidden="1"/>
    <cellStyle name="访问过的超链接" xfId="47" builtinId="9" hidden="1"/>
    <cellStyle name="访问过的超链接" xfId="48" builtinId="9" hidden="1"/>
    <cellStyle name="访问过的超链接" xfId="49" builtinId="9" hidden="1"/>
    <cellStyle name="访问过的超链接" xfId="50" builtinId="9" hidden="1"/>
    <cellStyle name="访问过的超链接" xfId="51" builtinId="9" hidden="1"/>
    <cellStyle name="访问过的超链接" xfId="52" builtinId="9" hidden="1"/>
    <cellStyle name="访问过的超链接" xfId="53" builtinId="9" hidden="1"/>
    <cellStyle name="访问过的超链接" xfId="54" builtinId="9" hidden="1"/>
    <cellStyle name="访问过的超链接" xfId="55" builtinId="9" hidden="1"/>
    <cellStyle name="访问过的超链接" xfId="56" builtinId="9" hidden="1"/>
    <cellStyle name="访问过的超链接" xfId="57" builtinId="9" hidden="1"/>
    <cellStyle name="访问过的超链接" xfId="58" builtinId="9" hidden="1"/>
    <cellStyle name="访问过的超链接" xfId="59" builtinId="9" hidden="1"/>
    <cellStyle name="访问过的超链接" xfId="60" builtinId="9" hidden="1"/>
    <cellStyle name="访问过的超链接" xfId="61" builtinId="9" hidden="1"/>
    <cellStyle name="访问过的超链接" xfId="62" builtinId="9" hidden="1"/>
    <cellStyle name="访问过的超链接" xfId="63" builtinId="9" hidden="1"/>
    <cellStyle name="访问过的超链接" xfId="64" builtinId="9" hidden="1"/>
    <cellStyle name="访问过的超链接" xfId="65" builtinId="9" hidden="1"/>
    <cellStyle name="访问过的超链接" xfId="66" builtinId="9" hidden="1"/>
    <cellStyle name="访问过的超链接" xfId="67" builtinId="9" hidden="1"/>
    <cellStyle name="访问过的超链接" xfId="68" builtinId="9" hidden="1"/>
    <cellStyle name="访问过的超链接" xfId="69" builtinId="9" hidden="1"/>
    <cellStyle name="访问过的超链接" xfId="70" builtinId="9" hidden="1"/>
    <cellStyle name="访问过的超链接" xfId="71" builtinId="9" hidden="1"/>
    <cellStyle name="访问过的超链接" xfId="72" builtinId="9" hidden="1"/>
    <cellStyle name="访问过的超链接" xfId="73" builtinId="9" hidden="1"/>
    <cellStyle name="访问过的超链接" xfId="74" builtinId="9" hidden="1"/>
    <cellStyle name="访问过的超链接" xfId="75" builtinId="9" hidden="1"/>
    <cellStyle name="访问过的超链接" xfId="76" builtinId="9" hidden="1"/>
    <cellStyle name="访问过的超链接" xfId="77" builtinId="9" hidden="1"/>
    <cellStyle name="访问过的超链接" xfId="78" builtinId="9" hidden="1"/>
    <cellStyle name="访问过的超链接" xfId="79" builtinId="9" hidden="1"/>
    <cellStyle name="访问过的超链接" xfId="80" builtinId="9" hidden="1"/>
    <cellStyle name="访问过的超链接" xfId="81" builtinId="9" hidden="1"/>
    <cellStyle name="访问过的超链接" xfId="82" builtinId="9" hidden="1"/>
    <cellStyle name="访问过的超链接" xfId="83" builtinId="9" hidden="1"/>
    <cellStyle name="访问过的超链接" xfId="84" builtinId="9" hidden="1"/>
    <cellStyle name="访问过的超链接" xfId="85" builtinId="9" hidden="1"/>
    <cellStyle name="访问过的超链接" xfId="86" builtinId="9" hidden="1"/>
    <cellStyle name="访问过的超链接" xfId="87" builtinId="9" hidden="1"/>
    <cellStyle name="访问过的超链接" xfId="88" builtinId="9" hidden="1"/>
    <cellStyle name="访问过的超链接" xfId="89" builtinId="9" hidden="1"/>
    <cellStyle name="访问过的超链接" xfId="90" builtinId="9" hidden="1"/>
    <cellStyle name="访问过的超链接" xfId="91" builtinId="9" hidden="1"/>
    <cellStyle name="访问过的超链接" xfId="92" builtinId="9" hidden="1"/>
    <cellStyle name="访问过的超链接" xfId="93" builtinId="9" hidden="1"/>
    <cellStyle name="访问过的超链接" xfId="94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628650</xdr:colOff>
      <xdr:row>0</xdr:row>
      <xdr:rowOff>0</xdr:rowOff>
    </xdr:from>
    <xdr:to>
      <xdr:col>14</xdr:col>
      <xdr:colOff>0</xdr:colOff>
      <xdr:row>21</xdr:row>
      <xdr:rowOff>85725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591425" y="0"/>
          <a:ext cx="4114800" cy="2943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detail.tmall.com/item.htm?spm=2013.1.0.0.6WNOBw&amp;id=41864960555" TargetMode="External"/><Relationship Id="rId4" Type="http://schemas.openxmlformats.org/officeDocument/2006/relationships/drawing" Target="../drawings/drawing1.xml"/><Relationship Id="rId1" Type="http://schemas.openxmlformats.org/officeDocument/2006/relationships/hyperlink" Target="http://lvyou.baidu.com/jimeixuecun" TargetMode="External"/><Relationship Id="rId2" Type="http://schemas.openxmlformats.org/officeDocument/2006/relationships/hyperlink" Target="http://item.taobao.com/item.htm?spm=a230r.1.14.56.k5Fg0k&amp;id=40010738723&amp;ns=1&amp;abbucket=5&amp;_u=bjtso4a9f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workbookViewId="0">
      <selection activeCell="I14" sqref="I14"/>
    </sheetView>
  </sheetViews>
  <sheetFormatPr baseColWidth="10" defaultColWidth="8.83203125" defaultRowHeight="14" x14ac:dyDescent="0"/>
  <cols>
    <col min="2" max="2" width="10.33203125" customWidth="1"/>
    <col min="11" max="11" width="8.83203125" customWidth="1"/>
    <col min="13" max="13" width="8.83203125" customWidth="1"/>
    <col min="16" max="16" width="8.83203125" customWidth="1"/>
    <col min="18" max="18" width="14.6640625" customWidth="1"/>
  </cols>
  <sheetData>
    <row r="1" spans="3:21" ht="15" thickBot="1"/>
    <row r="2" spans="3:21" ht="15" thickBot="1">
      <c r="C2" s="84" t="s">
        <v>212</v>
      </c>
      <c r="D2" s="85"/>
      <c r="F2" s="84" t="s">
        <v>230</v>
      </c>
      <c r="G2" s="85"/>
      <c r="I2" s="84" t="s">
        <v>229</v>
      </c>
      <c r="J2" s="85"/>
      <c r="R2" t="s">
        <v>261</v>
      </c>
      <c r="S2">
        <v>6000</v>
      </c>
    </row>
    <row r="3" spans="3:21">
      <c r="C3" s="51" t="s">
        <v>12</v>
      </c>
      <c r="D3" s="52">
        <v>9282</v>
      </c>
      <c r="F3" s="51" t="s">
        <v>98</v>
      </c>
      <c r="G3" s="52">
        <v>0</v>
      </c>
      <c r="I3" s="47" t="s">
        <v>15</v>
      </c>
      <c r="J3" s="48">
        <f>G8</f>
        <v>600</v>
      </c>
      <c r="R3" t="s">
        <v>251</v>
      </c>
    </row>
    <row r="4" spans="3:21">
      <c r="C4" s="53" t="s">
        <v>13</v>
      </c>
      <c r="D4" s="54">
        <v>0</v>
      </c>
      <c r="F4" s="47" t="s">
        <v>238</v>
      </c>
      <c r="G4" s="48">
        <v>600</v>
      </c>
      <c r="I4" s="47" t="s">
        <v>16</v>
      </c>
      <c r="J4" s="48"/>
      <c r="R4" t="s">
        <v>252</v>
      </c>
      <c r="T4" t="s">
        <v>253</v>
      </c>
    </row>
    <row r="5" spans="3:21">
      <c r="C5" s="47" t="s">
        <v>327</v>
      </c>
      <c r="D5" s="48">
        <v>0</v>
      </c>
      <c r="F5" s="47"/>
      <c r="G5" s="48"/>
      <c r="I5" s="47"/>
      <c r="J5" s="48"/>
      <c r="R5" t="s">
        <v>254</v>
      </c>
    </row>
    <row r="6" spans="3:21">
      <c r="C6" s="47" t="s">
        <v>14</v>
      </c>
      <c r="D6" s="48">
        <v>0</v>
      </c>
      <c r="F6" s="47"/>
      <c r="G6" s="48"/>
      <c r="I6" s="47"/>
      <c r="J6" s="48"/>
      <c r="R6" t="s">
        <v>257</v>
      </c>
      <c r="S6">
        <v>15000</v>
      </c>
    </row>
    <row r="7" spans="3:21">
      <c r="C7" s="53" t="s">
        <v>239</v>
      </c>
      <c r="D7" s="54">
        <v>2500</v>
      </c>
      <c r="F7" s="47"/>
      <c r="G7" s="48"/>
      <c r="I7" s="47"/>
      <c r="J7" s="48"/>
      <c r="R7" t="s">
        <v>255</v>
      </c>
    </row>
    <row r="8" spans="3:21" ht="15" thickBot="1">
      <c r="C8" s="47" t="s">
        <v>328</v>
      </c>
      <c r="D8" s="48">
        <v>800</v>
      </c>
      <c r="F8" s="49" t="s">
        <v>171</v>
      </c>
      <c r="G8" s="50">
        <f>SUM(G4:G7)</f>
        <v>600</v>
      </c>
      <c r="I8" s="49"/>
      <c r="J8" s="50">
        <f>D9-SUM(J3:J7)</f>
        <v>11982</v>
      </c>
      <c r="R8" t="s">
        <v>256</v>
      </c>
    </row>
    <row r="9" spans="3:21" ht="15" thickBot="1">
      <c r="C9" s="49"/>
      <c r="D9" s="50">
        <f>SUM(D3:D8)</f>
        <v>12582</v>
      </c>
      <c r="R9" t="s">
        <v>258</v>
      </c>
    </row>
    <row r="10" spans="3:21">
      <c r="S10">
        <f>SUM(S2:S9)</f>
        <v>21000</v>
      </c>
    </row>
    <row r="11" spans="3:21">
      <c r="E11">
        <f>(3800+1500+13*19)+402</f>
        <v>5949</v>
      </c>
      <c r="L11" s="2" t="s">
        <v>231</v>
      </c>
      <c r="T11" t="s">
        <v>279</v>
      </c>
    </row>
    <row r="12" spans="3:21">
      <c r="E12">
        <f>(3800+1500+13*19)</f>
        <v>5547</v>
      </c>
      <c r="F12">
        <f>E12-3500</f>
        <v>2047</v>
      </c>
      <c r="P12" t="s">
        <v>306</v>
      </c>
      <c r="Q12">
        <v>0</v>
      </c>
      <c r="R12" t="s">
        <v>259</v>
      </c>
      <c r="S12">
        <f>13000-2470</f>
        <v>10530</v>
      </c>
      <c r="T12">
        <f>(S12-3500)*0.2-555</f>
        <v>851</v>
      </c>
      <c r="U12">
        <f>S12-T12-150</f>
        <v>9529</v>
      </c>
    </row>
    <row r="13" spans="3:21">
      <c r="F13">
        <f>F12*0.1-105</f>
        <v>99.700000000000017</v>
      </c>
      <c r="K13" t="s">
        <v>310</v>
      </c>
      <c r="L13" t="s">
        <v>274</v>
      </c>
      <c r="P13" t="s">
        <v>305</v>
      </c>
      <c r="Q13">
        <v>0</v>
      </c>
      <c r="R13" t="s">
        <v>260</v>
      </c>
      <c r="S13">
        <v>900</v>
      </c>
    </row>
    <row r="14" spans="3:21" ht="15" thickBot="1">
      <c r="L14" t="s">
        <v>278</v>
      </c>
      <c r="P14" t="s">
        <v>301</v>
      </c>
      <c r="Q14">
        <v>0</v>
      </c>
      <c r="R14" t="s">
        <v>250</v>
      </c>
      <c r="S14">
        <f>5*30</f>
        <v>150</v>
      </c>
    </row>
    <row r="15" spans="3:21">
      <c r="C15" s="51" t="s">
        <v>10</v>
      </c>
      <c r="D15" s="59">
        <v>4.8500000000000001E-2</v>
      </c>
      <c r="E15" s="60" t="s">
        <v>11</v>
      </c>
      <c r="F15" s="52">
        <v>1</v>
      </c>
      <c r="P15" t="s">
        <v>302</v>
      </c>
      <c r="Q15">
        <v>0</v>
      </c>
      <c r="R15" t="s">
        <v>280</v>
      </c>
      <c r="S15">
        <v>100</v>
      </c>
    </row>
    <row r="16" spans="3:21" ht="15" thickBot="1">
      <c r="C16" s="49"/>
      <c r="D16" s="61">
        <f>D19*(1+D15)^F15</f>
        <v>12563.127</v>
      </c>
      <c r="E16" s="61"/>
      <c r="F16" s="50">
        <f>D19*(1+D20*F15)</f>
        <v>12820.740000000002</v>
      </c>
      <c r="K16">
        <v>2</v>
      </c>
      <c r="L16" t="s">
        <v>288</v>
      </c>
      <c r="P16" t="s">
        <v>303</v>
      </c>
      <c r="Q16">
        <v>0</v>
      </c>
      <c r="R16" t="s">
        <v>281</v>
      </c>
      <c r="S16">
        <v>100</v>
      </c>
    </row>
    <row r="17" spans="1:21">
      <c r="D17" s="3"/>
      <c r="K17">
        <v>2</v>
      </c>
      <c r="L17" s="12" t="s">
        <v>286</v>
      </c>
      <c r="P17" t="s">
        <v>304</v>
      </c>
      <c r="Q17" s="12">
        <v>0.5</v>
      </c>
      <c r="S17">
        <f>U12-SUM(S13:S16)</f>
        <v>8279</v>
      </c>
    </row>
    <row r="18" spans="1:21" ht="15" thickBot="1">
      <c r="K18">
        <v>3</v>
      </c>
      <c r="L18" s="12" t="s">
        <v>309</v>
      </c>
      <c r="P18" s="12" t="s">
        <v>308</v>
      </c>
      <c r="R18" s="12"/>
      <c r="S18" s="12"/>
      <c r="T18" s="12"/>
      <c r="U18" s="12"/>
    </row>
    <row r="19" spans="1:21">
      <c r="C19" s="51" t="s">
        <v>5</v>
      </c>
      <c r="D19" s="55">
        <f>J8</f>
        <v>11982</v>
      </c>
      <c r="K19">
        <v>1</v>
      </c>
      <c r="L19" t="s">
        <v>285</v>
      </c>
      <c r="M19" t="s">
        <v>287</v>
      </c>
      <c r="Q19" s="12"/>
      <c r="R19" t="s">
        <v>282</v>
      </c>
      <c r="S19" s="12"/>
      <c r="T19" s="12"/>
      <c r="U19" s="12"/>
    </row>
    <row r="20" spans="1:21">
      <c r="C20" s="47" t="s">
        <v>0</v>
      </c>
      <c r="D20" s="56">
        <v>7.0000000000000007E-2</v>
      </c>
      <c r="E20" t="s">
        <v>6</v>
      </c>
      <c r="F20" s="1">
        <f>D21/365*D20</f>
        <v>0.14000000000000001</v>
      </c>
      <c r="L20" s="12" t="s">
        <v>277</v>
      </c>
      <c r="Q20" s="12"/>
      <c r="R20" t="s">
        <v>232</v>
      </c>
      <c r="S20" s="12"/>
      <c r="T20" s="12"/>
      <c r="U20" s="12"/>
    </row>
    <row r="21" spans="1:21">
      <c r="C21" s="47" t="s">
        <v>2</v>
      </c>
      <c r="D21" s="57">
        <v>730</v>
      </c>
      <c r="R21" t="s">
        <v>233</v>
      </c>
      <c r="S21" s="12"/>
      <c r="T21" s="12"/>
      <c r="U21" s="12"/>
    </row>
    <row r="22" spans="1:21">
      <c r="C22" s="47" t="s">
        <v>3</v>
      </c>
      <c r="D22" s="57">
        <v>365</v>
      </c>
      <c r="E22" t="s">
        <v>7</v>
      </c>
      <c r="F22" s="1">
        <f>(D21-D22)/365*D23</f>
        <v>6.8000000000000005E-2</v>
      </c>
      <c r="Q22" s="12"/>
      <c r="R22" t="s">
        <v>234</v>
      </c>
      <c r="S22" s="12"/>
      <c r="T22" s="12"/>
      <c r="U22" s="12"/>
    </row>
    <row r="23" spans="1:21">
      <c r="C23" s="47" t="s">
        <v>1</v>
      </c>
      <c r="D23" s="56">
        <v>6.8000000000000005E-2</v>
      </c>
      <c r="Q23" s="12"/>
      <c r="R23" s="12"/>
      <c r="S23" s="12"/>
      <c r="T23" s="12"/>
      <c r="U23" s="12"/>
    </row>
    <row r="24" spans="1:21">
      <c r="C24" s="47" t="s">
        <v>4</v>
      </c>
      <c r="D24" s="48">
        <f>D19*(1+F20)/(1+F22)</f>
        <v>12789.775280898877</v>
      </c>
      <c r="P24" t="s">
        <v>311</v>
      </c>
      <c r="Q24" s="12"/>
      <c r="R24" s="12"/>
      <c r="S24" s="12"/>
      <c r="T24" s="12"/>
      <c r="U24" s="12"/>
    </row>
    <row r="25" spans="1:21">
      <c r="C25" s="47" t="s">
        <v>9</v>
      </c>
      <c r="D25" s="48">
        <f>D24*0.2%</f>
        <v>25.579550561797756</v>
      </c>
    </row>
    <row r="26" spans="1:21" ht="15" thickBot="1">
      <c r="C26" s="49" t="s">
        <v>8</v>
      </c>
      <c r="D26" s="58">
        <f>D24-D25</f>
        <v>12764.19573033708</v>
      </c>
    </row>
    <row r="30" spans="1:21">
      <c r="A30" t="s">
        <v>270</v>
      </c>
      <c r="B30" t="s">
        <v>262</v>
      </c>
      <c r="D30" t="s">
        <v>263</v>
      </c>
      <c r="F30" s="12"/>
      <c r="G30" s="12"/>
      <c r="H30" s="12"/>
      <c r="I30" s="12"/>
      <c r="J30" s="12"/>
      <c r="L30" s="86" t="s">
        <v>249</v>
      </c>
      <c r="M30" s="63" t="s">
        <v>248</v>
      </c>
    </row>
    <row r="31" spans="1:21">
      <c r="B31" t="s">
        <v>276</v>
      </c>
      <c r="F31" s="12"/>
      <c r="G31" s="8"/>
      <c r="H31" s="12"/>
      <c r="I31" s="12"/>
      <c r="J31" s="12"/>
      <c r="L31" s="86"/>
      <c r="M31" s="63" t="s">
        <v>247</v>
      </c>
    </row>
    <row r="32" spans="1:21">
      <c r="B32" t="s">
        <v>272</v>
      </c>
      <c r="E32" t="s">
        <v>300</v>
      </c>
      <c r="F32" t="s">
        <v>307</v>
      </c>
      <c r="G32" s="12"/>
      <c r="H32" s="12"/>
      <c r="I32" s="12"/>
      <c r="J32" s="12"/>
      <c r="L32" s="86" t="s">
        <v>246</v>
      </c>
      <c r="M32" s="63" t="s">
        <v>245</v>
      </c>
    </row>
    <row r="33" spans="1:13">
      <c r="B33" t="s">
        <v>273</v>
      </c>
      <c r="F33" s="12"/>
      <c r="I33" s="12"/>
      <c r="J33" s="12"/>
      <c r="L33" s="86"/>
      <c r="M33" s="63" t="s">
        <v>244</v>
      </c>
    </row>
    <row r="34" spans="1:13">
      <c r="F34" s="12"/>
      <c r="G34" s="12"/>
      <c r="H34" s="12"/>
      <c r="I34" s="12"/>
      <c r="J34" s="12"/>
      <c r="L34" s="86" t="s">
        <v>243</v>
      </c>
      <c r="M34" s="63" t="s">
        <v>242</v>
      </c>
    </row>
    <row r="35" spans="1:13">
      <c r="A35" t="s">
        <v>264</v>
      </c>
      <c r="B35" t="s">
        <v>265</v>
      </c>
      <c r="C35" t="s">
        <v>266</v>
      </c>
      <c r="F35" s="12"/>
      <c r="G35" s="12"/>
      <c r="H35" s="12"/>
      <c r="I35" s="12"/>
      <c r="J35" s="12"/>
      <c r="L35" s="86"/>
      <c r="M35" s="63" t="s">
        <v>241</v>
      </c>
    </row>
    <row r="36" spans="1:13">
      <c r="B36" t="s">
        <v>271</v>
      </c>
      <c r="F36" s="12"/>
      <c r="G36" s="12"/>
      <c r="H36" s="12"/>
      <c r="I36" s="12"/>
      <c r="J36" s="12"/>
      <c r="L36" s="86"/>
      <c r="M36" s="63" t="s">
        <v>240</v>
      </c>
    </row>
    <row r="37" spans="1:13">
      <c r="B37" t="s">
        <v>267</v>
      </c>
      <c r="F37" s="12"/>
      <c r="G37" s="12"/>
      <c r="H37" s="12"/>
      <c r="I37" s="12"/>
      <c r="J37" s="12"/>
    </row>
    <row r="38" spans="1:13">
      <c r="A38" t="s">
        <v>269</v>
      </c>
      <c r="B38" t="s">
        <v>268</v>
      </c>
      <c r="F38" s="12"/>
      <c r="G38" s="12"/>
      <c r="H38" s="12"/>
      <c r="I38" s="12"/>
      <c r="J38" s="12"/>
    </row>
    <row r="39" spans="1:13">
      <c r="F39" s="12"/>
      <c r="G39" s="12"/>
      <c r="H39" s="12"/>
      <c r="I39" s="12"/>
      <c r="J39" s="12"/>
    </row>
  </sheetData>
  <mergeCells count="6">
    <mergeCell ref="F2:G2"/>
    <mergeCell ref="C2:D2"/>
    <mergeCell ref="I2:J2"/>
    <mergeCell ref="L32:L33"/>
    <mergeCell ref="L34:L36"/>
    <mergeCell ref="L30:L31"/>
  </mergeCells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abSelected="1" zoomScale="120" zoomScaleNormal="120" zoomScalePageLayoutView="120" workbookViewId="0">
      <selection activeCell="E4" sqref="E4"/>
    </sheetView>
  </sheetViews>
  <sheetFormatPr baseColWidth="10" defaultColWidth="8.83203125" defaultRowHeight="14" x14ac:dyDescent="0"/>
  <cols>
    <col min="1" max="1" width="8.83203125" style="19"/>
    <col min="2" max="8" width="20.6640625" style="19" customWidth="1"/>
    <col min="9" max="16384" width="8.83203125" style="19"/>
  </cols>
  <sheetData>
    <row r="2" spans="1:10">
      <c r="B2" s="21"/>
      <c r="C2" s="21"/>
      <c r="D2" s="21"/>
      <c r="E2" s="62" t="s">
        <v>333</v>
      </c>
      <c r="F2" s="62" t="s">
        <v>332</v>
      </c>
    </row>
    <row r="3" spans="1:10">
      <c r="B3" s="71" t="s">
        <v>326</v>
      </c>
      <c r="C3" s="21"/>
      <c r="D3" s="21"/>
      <c r="E3" s="62" t="s">
        <v>334</v>
      </c>
      <c r="F3" s="62" t="s">
        <v>331</v>
      </c>
    </row>
    <row r="4" spans="1:10" ht="15" thickBot="1">
      <c r="B4" s="62" t="s">
        <v>325</v>
      </c>
      <c r="C4" s="62" t="s">
        <v>324</v>
      </c>
      <c r="D4" s="62" t="s">
        <v>330</v>
      </c>
      <c r="F4" s="62" t="s">
        <v>329</v>
      </c>
      <c r="I4" s="21"/>
    </row>
    <row r="5" spans="1:10">
      <c r="B5" s="23" t="s">
        <v>117</v>
      </c>
      <c r="C5" s="24" t="s">
        <v>118</v>
      </c>
      <c r="D5" s="24" t="s">
        <v>119</v>
      </c>
      <c r="E5" s="24" t="s">
        <v>120</v>
      </c>
      <c r="F5" s="24" t="s">
        <v>121</v>
      </c>
      <c r="G5" s="78" t="s">
        <v>122</v>
      </c>
      <c r="H5" s="78" t="s">
        <v>123</v>
      </c>
      <c r="I5" s="70"/>
      <c r="J5" s="21"/>
    </row>
    <row r="6" spans="1:10">
      <c r="B6" s="64">
        <v>30</v>
      </c>
      <c r="C6" s="65">
        <v>31</v>
      </c>
      <c r="D6" s="65">
        <v>1</v>
      </c>
      <c r="E6" s="65">
        <v>2</v>
      </c>
      <c r="F6" s="65">
        <v>3</v>
      </c>
      <c r="G6" s="75">
        <v>4</v>
      </c>
      <c r="H6" s="80">
        <v>5</v>
      </c>
      <c r="I6" s="70"/>
      <c r="J6" s="21"/>
    </row>
    <row r="7" spans="1:10" ht="40" customHeight="1">
      <c r="B7" s="66"/>
      <c r="C7" s="68" t="s">
        <v>317</v>
      </c>
      <c r="D7" s="68" t="s">
        <v>318</v>
      </c>
      <c r="E7" s="68" t="s">
        <v>319</v>
      </c>
      <c r="F7" s="68" t="s">
        <v>321</v>
      </c>
      <c r="G7" s="76" t="s">
        <v>322</v>
      </c>
      <c r="H7" s="81" t="s">
        <v>323</v>
      </c>
      <c r="I7" s="70"/>
      <c r="J7" s="21"/>
    </row>
    <row r="8" spans="1:10">
      <c r="A8" s="19">
        <v>4</v>
      </c>
      <c r="B8" s="64">
        <v>6</v>
      </c>
      <c r="C8" s="65">
        <v>7</v>
      </c>
      <c r="D8" s="65">
        <v>8</v>
      </c>
      <c r="E8" s="65">
        <v>9</v>
      </c>
      <c r="F8" s="65">
        <v>10</v>
      </c>
      <c r="G8" s="75">
        <v>11</v>
      </c>
      <c r="H8" s="80">
        <v>12</v>
      </c>
      <c r="I8" s="70"/>
      <c r="J8" s="21"/>
    </row>
    <row r="9" spans="1:10" ht="40" customHeight="1">
      <c r="B9" s="69" t="s">
        <v>320</v>
      </c>
      <c r="C9" s="68" t="s">
        <v>296</v>
      </c>
      <c r="D9" s="67"/>
      <c r="E9" s="67"/>
      <c r="F9" s="68"/>
      <c r="G9" s="76" t="s">
        <v>299</v>
      </c>
      <c r="H9" s="81" t="s">
        <v>294</v>
      </c>
      <c r="I9" s="70"/>
      <c r="J9" s="21"/>
    </row>
    <row r="10" spans="1:10">
      <c r="B10" s="64">
        <v>13</v>
      </c>
      <c r="C10" s="65">
        <v>14</v>
      </c>
      <c r="D10" s="65">
        <v>15</v>
      </c>
      <c r="E10" s="65">
        <v>16</v>
      </c>
      <c r="F10" s="65">
        <v>17</v>
      </c>
      <c r="G10" s="75">
        <v>18</v>
      </c>
      <c r="H10" s="80">
        <v>19</v>
      </c>
      <c r="I10" s="70"/>
      <c r="J10" s="21"/>
    </row>
    <row r="11" spans="1:10" ht="40" customHeight="1">
      <c r="B11" s="69" t="s">
        <v>293</v>
      </c>
      <c r="C11" s="67"/>
      <c r="D11" s="68" t="s">
        <v>297</v>
      </c>
      <c r="E11" s="68" t="s">
        <v>295</v>
      </c>
      <c r="F11" s="67"/>
      <c r="G11" s="76" t="s">
        <v>312</v>
      </c>
      <c r="H11" s="81" t="s">
        <v>298</v>
      </c>
      <c r="I11" s="70"/>
      <c r="J11" s="21"/>
    </row>
    <row r="12" spans="1:10">
      <c r="B12" s="64">
        <v>20</v>
      </c>
      <c r="C12" s="65">
        <v>21</v>
      </c>
      <c r="D12" s="65">
        <v>22</v>
      </c>
      <c r="E12" s="65">
        <v>23</v>
      </c>
      <c r="F12" s="65">
        <v>24</v>
      </c>
      <c r="G12" s="75">
        <v>25</v>
      </c>
      <c r="H12" s="80">
        <v>26</v>
      </c>
      <c r="I12" s="70"/>
      <c r="J12" s="21"/>
    </row>
    <row r="13" spans="1:10" ht="40" customHeight="1">
      <c r="B13" s="69"/>
      <c r="C13" s="67"/>
      <c r="D13" s="67"/>
      <c r="E13" s="67"/>
      <c r="F13" s="68"/>
      <c r="G13" s="76" t="s">
        <v>316</v>
      </c>
      <c r="H13" s="81" t="s">
        <v>315</v>
      </c>
      <c r="I13" s="70"/>
      <c r="J13" s="21"/>
    </row>
    <row r="14" spans="1:10">
      <c r="B14" s="70">
        <v>27</v>
      </c>
      <c r="C14" s="21">
        <v>28</v>
      </c>
      <c r="D14" s="71">
        <v>29</v>
      </c>
      <c r="E14" s="21">
        <v>30</v>
      </c>
      <c r="F14" s="21">
        <v>1</v>
      </c>
      <c r="G14" s="75">
        <v>2</v>
      </c>
      <c r="H14" s="80">
        <v>3</v>
      </c>
      <c r="I14" s="70"/>
      <c r="J14" s="21"/>
    </row>
    <row r="15" spans="1:10" ht="40" customHeight="1">
      <c r="B15" s="72"/>
      <c r="C15" s="73" t="s">
        <v>291</v>
      </c>
      <c r="D15" s="73" t="s">
        <v>291</v>
      </c>
      <c r="E15" s="73" t="s">
        <v>292</v>
      </c>
      <c r="F15" s="73" t="s">
        <v>290</v>
      </c>
      <c r="G15" s="76" t="s">
        <v>314</v>
      </c>
      <c r="H15" s="81" t="s">
        <v>314</v>
      </c>
      <c r="I15" s="70"/>
      <c r="J15" s="21"/>
    </row>
    <row r="16" spans="1:10">
      <c r="A16" s="19">
        <v>5</v>
      </c>
      <c r="B16" s="70">
        <v>4</v>
      </c>
      <c r="C16" s="21">
        <v>5</v>
      </c>
      <c r="D16" s="21">
        <v>6</v>
      </c>
      <c r="E16" s="21">
        <v>7</v>
      </c>
      <c r="F16" s="21">
        <v>8</v>
      </c>
      <c r="G16" s="75">
        <v>9</v>
      </c>
      <c r="H16" s="80"/>
      <c r="I16" s="70"/>
      <c r="J16" s="21"/>
    </row>
    <row r="17" spans="2:10" ht="40" customHeight="1">
      <c r="B17" s="72"/>
      <c r="C17" s="73"/>
      <c r="D17" s="73"/>
      <c r="E17" s="73"/>
      <c r="F17" s="73"/>
      <c r="G17" s="77"/>
      <c r="H17" s="82"/>
      <c r="I17" s="70"/>
      <c r="J17" s="21"/>
    </row>
    <row r="18" spans="2:10">
      <c r="B18" s="70">
        <v>11</v>
      </c>
      <c r="C18" s="21">
        <v>12</v>
      </c>
      <c r="D18" s="21">
        <v>13</v>
      </c>
      <c r="E18" s="21">
        <v>14</v>
      </c>
      <c r="F18" s="21">
        <v>15</v>
      </c>
      <c r="G18" s="75">
        <v>16</v>
      </c>
      <c r="H18" s="80">
        <v>17</v>
      </c>
      <c r="I18" s="70"/>
      <c r="J18" s="21"/>
    </row>
    <row r="19" spans="2:10" ht="40" customHeight="1" thickBot="1">
      <c r="B19" s="83" t="s">
        <v>313</v>
      </c>
      <c r="C19" s="74"/>
      <c r="D19" s="74"/>
      <c r="E19" s="74"/>
      <c r="F19" s="74"/>
      <c r="G19" s="79"/>
      <c r="H19" s="79"/>
      <c r="I19" s="70"/>
      <c r="J19" s="21"/>
    </row>
    <row r="20" spans="2:10">
      <c r="I20" s="21"/>
    </row>
    <row r="21" spans="2:10">
      <c r="D21" s="62" t="s">
        <v>289</v>
      </c>
      <c r="E21" s="62" t="s">
        <v>283</v>
      </c>
    </row>
    <row r="22" spans="2:10">
      <c r="D22" s="62" t="s">
        <v>275</v>
      </c>
      <c r="E22" s="62" t="s">
        <v>284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workbookViewId="0">
      <selection activeCell="D43" sqref="D43"/>
    </sheetView>
  </sheetViews>
  <sheetFormatPr baseColWidth="10" defaultRowHeight="14" x14ac:dyDescent="0"/>
  <sheetData>
    <row r="1" spans="1:12">
      <c r="A1" t="s">
        <v>172</v>
      </c>
      <c r="E1" t="s">
        <v>178</v>
      </c>
      <c r="F1">
        <v>5662.93</v>
      </c>
      <c r="G1" t="s">
        <v>179</v>
      </c>
      <c r="H1">
        <v>780</v>
      </c>
    </row>
    <row r="2" spans="1:12">
      <c r="B2" t="s">
        <v>173</v>
      </c>
      <c r="C2">
        <v>17</v>
      </c>
      <c r="D2">
        <v>22</v>
      </c>
      <c r="E2">
        <v>0</v>
      </c>
      <c r="F2">
        <v>5562.93</v>
      </c>
      <c r="H2">
        <v>767</v>
      </c>
      <c r="I2">
        <f t="shared" ref="I2:I3" si="0">F1+H1-H2-F2</f>
        <v>113</v>
      </c>
    </row>
    <row r="3" spans="1:12">
      <c r="B3" t="s">
        <v>174</v>
      </c>
      <c r="C3">
        <v>7</v>
      </c>
      <c r="D3">
        <v>23</v>
      </c>
      <c r="E3">
        <v>1</v>
      </c>
      <c r="F3">
        <v>5562.93</v>
      </c>
      <c r="H3">
        <v>767</v>
      </c>
      <c r="I3">
        <f t="shared" si="0"/>
        <v>0</v>
      </c>
    </row>
    <row r="4" spans="1:12">
      <c r="B4" t="s">
        <v>175</v>
      </c>
      <c r="C4">
        <v>4</v>
      </c>
      <c r="D4">
        <v>24</v>
      </c>
      <c r="E4">
        <v>2</v>
      </c>
      <c r="F4">
        <v>5562.93</v>
      </c>
      <c r="G4">
        <v>40</v>
      </c>
      <c r="H4">
        <v>370</v>
      </c>
      <c r="I4">
        <f>F3+H3+G3-G4-H4-F4</f>
        <v>357</v>
      </c>
    </row>
    <row r="5" spans="1:12">
      <c r="B5" t="s">
        <v>176</v>
      </c>
      <c r="C5">
        <v>2</v>
      </c>
      <c r="D5">
        <v>25</v>
      </c>
      <c r="E5">
        <v>3</v>
      </c>
      <c r="F5">
        <v>4994.63</v>
      </c>
      <c r="G5">
        <v>40</v>
      </c>
      <c r="H5">
        <v>640</v>
      </c>
      <c r="I5">
        <f>F4+H4+G4-G5-H5-F5</f>
        <v>298.30000000000018</v>
      </c>
    </row>
    <row r="6" spans="1:12">
      <c r="B6" t="s">
        <v>177</v>
      </c>
      <c r="C6">
        <v>83</v>
      </c>
      <c r="D6">
        <v>26</v>
      </c>
      <c r="E6">
        <v>4</v>
      </c>
    </row>
    <row r="7" spans="1:12">
      <c r="D7">
        <v>27</v>
      </c>
      <c r="E7">
        <v>5</v>
      </c>
      <c r="F7">
        <v>4047.62</v>
      </c>
      <c r="G7">
        <v>150</v>
      </c>
      <c r="H7">
        <v>445</v>
      </c>
      <c r="I7">
        <f>SUM(F5:H5)-SUM(F7:H7)</f>
        <v>1032.0100000000002</v>
      </c>
      <c r="J7">
        <v>385</v>
      </c>
      <c r="K7">
        <v>100</v>
      </c>
      <c r="L7">
        <f>I7-J7-K7</f>
        <v>547.01000000000022</v>
      </c>
    </row>
    <row r="8" spans="1:12">
      <c r="D8">
        <v>28</v>
      </c>
      <c r="E8">
        <v>6</v>
      </c>
      <c r="F8">
        <v>6283.13</v>
      </c>
      <c r="G8">
        <f>90-2850</f>
        <v>-2760</v>
      </c>
      <c r="H8">
        <v>480</v>
      </c>
      <c r="I8">
        <f>SUM(F7:H7)-SUM(F8:H8)</f>
        <v>639.48999999999978</v>
      </c>
    </row>
    <row r="9" spans="1:12">
      <c r="D9">
        <v>29</v>
      </c>
      <c r="E9">
        <v>7</v>
      </c>
    </row>
    <row r="10" spans="1:12">
      <c r="D10">
        <v>30</v>
      </c>
      <c r="E10">
        <v>8</v>
      </c>
      <c r="F10">
        <v>5813.63</v>
      </c>
      <c r="G10">
        <f>90-2850</f>
        <v>-2760</v>
      </c>
      <c r="H10">
        <v>465.5</v>
      </c>
      <c r="I10">
        <f>SUM(F8:H8)-SUM(F10:H10)</f>
        <v>484</v>
      </c>
      <c r="L10" t="s">
        <v>186</v>
      </c>
    </row>
    <row r="11" spans="1:12">
      <c r="D11">
        <v>31</v>
      </c>
      <c r="E11">
        <v>9</v>
      </c>
      <c r="F11">
        <v>5784.63</v>
      </c>
      <c r="G11">
        <f>90-2850</f>
        <v>-2760</v>
      </c>
      <c r="H11">
        <v>241</v>
      </c>
      <c r="I11">
        <f>SUM(F10:H10)-SUM(F11:H11)</f>
        <v>253.5</v>
      </c>
      <c r="K11" t="s">
        <v>187</v>
      </c>
      <c r="L11">
        <v>160</v>
      </c>
    </row>
    <row r="12" spans="1:12">
      <c r="H12" t="s">
        <v>205</v>
      </c>
      <c r="I12">
        <f>SUM(H1+F1)-SUM(F11:H11)</f>
        <v>3177.3</v>
      </c>
      <c r="K12" t="s">
        <v>188</v>
      </c>
      <c r="L12">
        <v>50</v>
      </c>
    </row>
    <row r="13" spans="1:12">
      <c r="H13" t="s">
        <v>206</v>
      </c>
      <c r="I13">
        <v>1087</v>
      </c>
      <c r="K13" t="s">
        <v>189</v>
      </c>
      <c r="L13">
        <v>30</v>
      </c>
    </row>
    <row r="14" spans="1:12">
      <c r="I14">
        <f>I13+I12</f>
        <v>4264.3</v>
      </c>
      <c r="K14" t="s">
        <v>190</v>
      </c>
      <c r="L14">
        <v>50</v>
      </c>
    </row>
    <row r="15" spans="1:12">
      <c r="K15" t="s">
        <v>191</v>
      </c>
      <c r="L15">
        <v>35</v>
      </c>
    </row>
    <row r="16" spans="1:12">
      <c r="H16" t="s">
        <v>207</v>
      </c>
      <c r="I16">
        <f>I12-J7</f>
        <v>2792.3</v>
      </c>
      <c r="K16" t="s">
        <v>192</v>
      </c>
      <c r="L16">
        <v>50</v>
      </c>
    </row>
    <row r="17" spans="2:15">
      <c r="K17" t="s">
        <v>193</v>
      </c>
      <c r="L17">
        <v>35</v>
      </c>
    </row>
    <row r="18" spans="2:15">
      <c r="H18" s="46" t="s">
        <v>210</v>
      </c>
      <c r="I18">
        <v>40</v>
      </c>
      <c r="K18" t="s">
        <v>194</v>
      </c>
      <c r="L18">
        <v>25</v>
      </c>
    </row>
    <row r="19" spans="2:15">
      <c r="H19" t="s">
        <v>209</v>
      </c>
      <c r="I19">
        <v>94</v>
      </c>
      <c r="L19" t="s">
        <v>208</v>
      </c>
      <c r="O19" t="s">
        <v>213</v>
      </c>
    </row>
    <row r="20" spans="2:15">
      <c r="H20" t="s">
        <v>211</v>
      </c>
      <c r="I20">
        <v>50</v>
      </c>
      <c r="K20" t="s">
        <v>200</v>
      </c>
      <c r="L20">
        <v>90</v>
      </c>
      <c r="N20" t="s">
        <v>214</v>
      </c>
      <c r="O20">
        <v>25</v>
      </c>
    </row>
    <row r="21" spans="2:15">
      <c r="K21" t="s">
        <v>195</v>
      </c>
      <c r="L21">
        <v>40</v>
      </c>
      <c r="N21" t="s">
        <v>215</v>
      </c>
      <c r="O21">
        <v>21</v>
      </c>
    </row>
    <row r="22" spans="2:15">
      <c r="K22" t="s">
        <v>196</v>
      </c>
      <c r="L22">
        <v>40</v>
      </c>
      <c r="N22" t="s">
        <v>216</v>
      </c>
      <c r="O22">
        <v>29</v>
      </c>
    </row>
    <row r="23" spans="2:15">
      <c r="K23" t="s">
        <v>197</v>
      </c>
      <c r="L23">
        <v>40</v>
      </c>
      <c r="N23" t="s">
        <v>217</v>
      </c>
      <c r="O23">
        <v>26</v>
      </c>
    </row>
    <row r="24" spans="2:15">
      <c r="K24" t="s">
        <v>198</v>
      </c>
      <c r="L24">
        <v>40</v>
      </c>
      <c r="N24" t="s">
        <v>218</v>
      </c>
      <c r="O24">
        <v>70</v>
      </c>
    </row>
    <row r="25" spans="2:15">
      <c r="K25" t="s">
        <v>199</v>
      </c>
      <c r="L25">
        <v>50</v>
      </c>
      <c r="N25" t="s">
        <v>219</v>
      </c>
      <c r="O25">
        <v>55</v>
      </c>
    </row>
    <row r="26" spans="2:15">
      <c r="K26" t="s">
        <v>201</v>
      </c>
      <c r="L26">
        <v>20</v>
      </c>
    </row>
    <row r="27" spans="2:15">
      <c r="K27" t="s">
        <v>202</v>
      </c>
      <c r="L27">
        <v>100</v>
      </c>
    </row>
    <row r="28" spans="2:15">
      <c r="K28" t="s">
        <v>203</v>
      </c>
      <c r="L28">
        <v>50</v>
      </c>
    </row>
    <row r="29" spans="2:15">
      <c r="K29" t="s">
        <v>204</v>
      </c>
      <c r="L29">
        <v>100</v>
      </c>
    </row>
    <row r="30" spans="2:15">
      <c r="L30">
        <v>570</v>
      </c>
    </row>
    <row r="32" spans="2:15">
      <c r="B32" s="19"/>
      <c r="C32" s="19" t="s">
        <v>169</v>
      </c>
      <c r="D32" s="19" t="s">
        <v>170</v>
      </c>
      <c r="E32" s="19"/>
      <c r="F32" s="19"/>
      <c r="G32" s="19"/>
      <c r="H32" s="19"/>
      <c r="I32" s="19"/>
      <c r="J32" s="19"/>
      <c r="K32" s="19"/>
      <c r="L32" s="19"/>
      <c r="M32" s="19"/>
    </row>
    <row r="33" spans="2:13">
      <c r="B33" s="19" t="s">
        <v>166</v>
      </c>
      <c r="C33" s="19">
        <f>SUM(C34:C38)</f>
        <v>1566</v>
      </c>
      <c r="D33" s="19"/>
      <c r="E33" s="19"/>
      <c r="F33" t="s">
        <v>167</v>
      </c>
      <c r="G33">
        <f>SUM(G34:G38)</f>
        <v>157</v>
      </c>
      <c r="H33" s="19">
        <v>10</v>
      </c>
      <c r="I33" s="19"/>
      <c r="J33">
        <v>24</v>
      </c>
      <c r="K33" t="s">
        <v>101</v>
      </c>
    </row>
    <row r="34" spans="2:13">
      <c r="B34" s="19" t="s">
        <v>124</v>
      </c>
      <c r="C34" s="44">
        <v>675</v>
      </c>
      <c r="D34" s="19">
        <v>675</v>
      </c>
      <c r="E34" s="19"/>
      <c r="F34" t="s">
        <v>93</v>
      </c>
      <c r="G34">
        <v>50</v>
      </c>
      <c r="H34" s="19"/>
      <c r="I34" s="19"/>
      <c r="J34">
        <v>25</v>
      </c>
      <c r="K34" t="s">
        <v>102</v>
      </c>
      <c r="L34" t="s">
        <v>106</v>
      </c>
    </row>
    <row r="35" spans="2:13">
      <c r="B35" s="19" t="s">
        <v>125</v>
      </c>
      <c r="C35" s="44">
        <v>412</v>
      </c>
      <c r="D35" s="19">
        <v>412</v>
      </c>
      <c r="E35" s="19"/>
      <c r="F35" t="s">
        <v>94</v>
      </c>
      <c r="G35">
        <v>7</v>
      </c>
      <c r="H35" s="19"/>
      <c r="I35" s="19"/>
      <c r="J35">
        <v>26</v>
      </c>
      <c r="K35" s="45" t="s">
        <v>104</v>
      </c>
      <c r="L35" s="45" t="s">
        <v>105</v>
      </c>
    </row>
    <row r="36" spans="2:13">
      <c r="B36" s="19" t="s">
        <v>165</v>
      </c>
      <c r="C36" s="19"/>
      <c r="D36" s="19"/>
      <c r="E36" s="19"/>
      <c r="F36" t="s">
        <v>95</v>
      </c>
      <c r="G36">
        <v>50</v>
      </c>
      <c r="H36" s="19"/>
      <c r="I36" s="19"/>
      <c r="J36" s="45">
        <v>27</v>
      </c>
      <c r="K36" s="45" t="s">
        <v>183</v>
      </c>
      <c r="L36" s="45"/>
    </row>
    <row r="37" spans="2:13">
      <c r="B37" s="19" t="s">
        <v>130</v>
      </c>
      <c r="C37" s="19">
        <v>94</v>
      </c>
      <c r="D37" s="19"/>
      <c r="E37" s="19"/>
      <c r="F37" t="s">
        <v>96</v>
      </c>
      <c r="G37">
        <v>50</v>
      </c>
      <c r="H37" s="19"/>
      <c r="I37" s="19"/>
      <c r="J37">
        <v>28</v>
      </c>
      <c r="K37" t="s">
        <v>184</v>
      </c>
    </row>
    <row r="38" spans="2:13">
      <c r="B38" s="19" t="s">
        <v>134</v>
      </c>
      <c r="C38" s="19">
        <v>385</v>
      </c>
      <c r="D38" s="19"/>
      <c r="E38" s="19"/>
      <c r="F38" t="s">
        <v>97</v>
      </c>
      <c r="G38">
        <v>0</v>
      </c>
      <c r="H38" s="19"/>
      <c r="I38" s="19"/>
      <c r="J38">
        <v>29</v>
      </c>
      <c r="K38" t="s">
        <v>103</v>
      </c>
      <c r="L38" t="s">
        <v>101</v>
      </c>
    </row>
    <row r="39" spans="2:13">
      <c r="B39" s="19"/>
      <c r="C39" s="19"/>
      <c r="D39" s="19"/>
      <c r="E39" s="19"/>
      <c r="F39" s="19"/>
      <c r="G39" s="19"/>
      <c r="H39" s="19"/>
      <c r="I39" s="19"/>
      <c r="J39" s="45">
        <v>30</v>
      </c>
      <c r="K39" s="45" t="s">
        <v>185</v>
      </c>
      <c r="L39" t="s">
        <v>109</v>
      </c>
      <c r="M39">
        <v>40</v>
      </c>
    </row>
    <row r="40" spans="2:13">
      <c r="B40" s="19"/>
      <c r="C40" s="19"/>
      <c r="D40" s="19"/>
      <c r="E40" s="19"/>
      <c r="F40" s="19"/>
      <c r="G40" s="19"/>
      <c r="H40" s="19"/>
      <c r="I40" s="19"/>
      <c r="J40">
        <v>31</v>
      </c>
      <c r="K40" t="s">
        <v>107</v>
      </c>
    </row>
    <row r="41" spans="2:13">
      <c r="D41" t="s">
        <v>100</v>
      </c>
      <c r="E41" t="s">
        <v>111</v>
      </c>
      <c r="F41" s="19"/>
      <c r="G41" s="19"/>
      <c r="H41" s="19"/>
      <c r="I41" s="19"/>
      <c r="J41">
        <v>1</v>
      </c>
      <c r="K41" t="s">
        <v>107</v>
      </c>
      <c r="L41" t="s">
        <v>109</v>
      </c>
      <c r="M41">
        <v>100</v>
      </c>
    </row>
    <row r="42" spans="2:13">
      <c r="B42" t="s">
        <v>99</v>
      </c>
      <c r="C42">
        <v>50</v>
      </c>
      <c r="D42">
        <v>1</v>
      </c>
      <c r="E42">
        <v>0</v>
      </c>
      <c r="F42" s="19"/>
      <c r="G42" s="19"/>
      <c r="H42" s="19"/>
      <c r="I42" s="19"/>
      <c r="J42">
        <v>2</v>
      </c>
      <c r="K42" t="s">
        <v>108</v>
      </c>
    </row>
    <row r="43" spans="2:13">
      <c r="B43" t="s">
        <v>110</v>
      </c>
      <c r="C43">
        <v>0</v>
      </c>
      <c r="D43">
        <v>0</v>
      </c>
      <c r="E43">
        <v>1</v>
      </c>
      <c r="F43" s="19"/>
      <c r="G43" s="19"/>
      <c r="H43" s="19"/>
      <c r="I43" s="19"/>
      <c r="J43" s="19"/>
      <c r="K43" s="19"/>
      <c r="L43" s="19"/>
      <c r="M43" s="19"/>
    </row>
    <row r="44" spans="2:13">
      <c r="B44" t="s">
        <v>106</v>
      </c>
      <c r="C44">
        <v>0</v>
      </c>
      <c r="D44" s="18" t="s">
        <v>113</v>
      </c>
      <c r="E44">
        <v>1</v>
      </c>
      <c r="F44" s="19"/>
      <c r="G44" s="19"/>
      <c r="H44" s="19"/>
      <c r="I44" s="19"/>
      <c r="J44" s="19"/>
      <c r="K44" s="19"/>
      <c r="L44" s="19"/>
      <c r="M44" s="19"/>
    </row>
    <row r="45" spans="2:13">
      <c r="B45" t="s">
        <v>112</v>
      </c>
      <c r="C45">
        <v>0</v>
      </c>
      <c r="D45" s="18" t="s">
        <v>113</v>
      </c>
      <c r="E45" s="18" t="s">
        <v>113</v>
      </c>
      <c r="F45" s="19"/>
      <c r="G45" s="19"/>
      <c r="H45" s="19"/>
      <c r="I45" s="19"/>
      <c r="J45" s="19"/>
      <c r="K45" s="19"/>
      <c r="L45" s="19"/>
      <c r="M45" s="19"/>
    </row>
    <row r="46" spans="2:13">
      <c r="B46" t="s">
        <v>114</v>
      </c>
      <c r="C46">
        <v>100</v>
      </c>
      <c r="D46">
        <v>1</v>
      </c>
      <c r="E46">
        <v>0</v>
      </c>
      <c r="F46" s="19"/>
      <c r="G46" s="19"/>
      <c r="L46" s="19"/>
      <c r="M46" s="19"/>
    </row>
    <row r="47" spans="2:13">
      <c r="B47" t="s">
        <v>115</v>
      </c>
      <c r="C47">
        <v>0</v>
      </c>
      <c r="D47" s="18" t="s">
        <v>113</v>
      </c>
      <c r="E47">
        <v>0</v>
      </c>
      <c r="F47" s="19"/>
      <c r="G47" s="19"/>
      <c r="H47" s="19"/>
      <c r="I47" s="19"/>
      <c r="J47" s="19"/>
      <c r="K47" s="19"/>
      <c r="L47" s="19"/>
      <c r="M47" s="19"/>
    </row>
    <row r="48" spans="2:13">
      <c r="B48" t="s">
        <v>116</v>
      </c>
      <c r="C48">
        <v>300</v>
      </c>
      <c r="D48" s="18" t="s">
        <v>113</v>
      </c>
      <c r="E48" s="18" t="s">
        <v>113</v>
      </c>
      <c r="F48" s="19"/>
      <c r="G48" s="19"/>
      <c r="H48" s="19"/>
      <c r="I48" s="19"/>
      <c r="J48" s="19"/>
      <c r="K48" s="19"/>
      <c r="L48" s="19"/>
      <c r="M48" s="19"/>
    </row>
    <row r="49" spans="2:13">
      <c r="B49" t="s">
        <v>168</v>
      </c>
      <c r="C49">
        <f>SUM(C42:C48)+140</f>
        <v>590</v>
      </c>
      <c r="F49" s="19">
        <f>C33+G33*H33+C49</f>
        <v>3726</v>
      </c>
      <c r="G49" s="19"/>
      <c r="H49" s="19"/>
      <c r="I49" s="19"/>
      <c r="J49" s="19"/>
      <c r="K49" s="19"/>
      <c r="L49" s="19"/>
      <c r="M49" s="19"/>
    </row>
    <row r="50" spans="2:13"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3"/>
  <sheetViews>
    <sheetView workbookViewId="0">
      <selection activeCell="D8" sqref="D8"/>
    </sheetView>
  </sheetViews>
  <sheetFormatPr baseColWidth="10" defaultColWidth="9.1640625" defaultRowHeight="14" x14ac:dyDescent="0"/>
  <cols>
    <col min="1" max="1" width="12.33203125" style="28" customWidth="1"/>
    <col min="2" max="2" width="9.1640625" style="28"/>
    <col min="3" max="3" width="43.1640625" style="28" customWidth="1"/>
    <col min="4" max="4" width="140" style="28" customWidth="1"/>
    <col min="5" max="16384" width="9.1640625" style="28"/>
  </cols>
  <sheetData>
    <row r="1" spans="2:4" ht="15" thickBot="1"/>
    <row r="2" spans="2:4" ht="17" thickBot="1">
      <c r="B2" s="87" t="s">
        <v>141</v>
      </c>
      <c r="C2" s="88"/>
      <c r="D2" s="89"/>
    </row>
    <row r="3" spans="2:4" ht="15" thickBot="1">
      <c r="B3" s="29" t="s">
        <v>142</v>
      </c>
      <c r="C3" s="30" t="s">
        <v>143</v>
      </c>
      <c r="D3" s="30" t="s">
        <v>144</v>
      </c>
    </row>
    <row r="4" spans="2:4" ht="17.25" customHeight="1">
      <c r="B4" s="31">
        <v>1</v>
      </c>
      <c r="C4" s="32" t="s">
        <v>145</v>
      </c>
      <c r="D4" s="33" t="s">
        <v>146</v>
      </c>
    </row>
    <row r="5" spans="2:4" ht="38.25" customHeight="1">
      <c r="B5" s="34">
        <v>2</v>
      </c>
      <c r="C5" s="35" t="s">
        <v>147</v>
      </c>
      <c r="D5" s="34" t="s">
        <v>148</v>
      </c>
    </row>
    <row r="6" spans="2:4" ht="34.5" customHeight="1">
      <c r="B6" s="34">
        <v>3</v>
      </c>
      <c r="C6" s="35" t="s">
        <v>149</v>
      </c>
      <c r="D6" s="34" t="s">
        <v>150</v>
      </c>
    </row>
    <row r="7" spans="2:4" ht="18.75" customHeight="1">
      <c r="B7" s="36">
        <v>4</v>
      </c>
      <c r="C7" s="37" t="s">
        <v>151</v>
      </c>
      <c r="D7" s="36" t="s">
        <v>152</v>
      </c>
    </row>
    <row r="8" spans="2:4" ht="36.75" customHeight="1">
      <c r="B8" s="38">
        <v>5</v>
      </c>
      <c r="C8" s="39" t="s">
        <v>153</v>
      </c>
      <c r="D8" s="38" t="s">
        <v>154</v>
      </c>
    </row>
    <row r="9" spans="2:4" ht="35.25" customHeight="1">
      <c r="B9" s="38">
        <v>6</v>
      </c>
      <c r="C9" s="39" t="s">
        <v>155</v>
      </c>
      <c r="D9" s="38" t="s">
        <v>156</v>
      </c>
    </row>
    <row r="10" spans="2:4" ht="36" customHeight="1">
      <c r="B10" s="38">
        <v>7</v>
      </c>
      <c r="C10" s="39" t="s">
        <v>157</v>
      </c>
      <c r="D10" s="38" t="s">
        <v>158</v>
      </c>
    </row>
    <row r="11" spans="2:4" ht="27.75" customHeight="1">
      <c r="B11" s="38">
        <v>8</v>
      </c>
      <c r="C11" s="39" t="s">
        <v>159</v>
      </c>
      <c r="D11" s="38" t="s">
        <v>160</v>
      </c>
    </row>
    <row r="12" spans="2:4" ht="48.75" customHeight="1">
      <c r="B12" s="40">
        <v>9</v>
      </c>
      <c r="C12" s="41" t="s">
        <v>161</v>
      </c>
      <c r="D12" s="40" t="s">
        <v>162</v>
      </c>
    </row>
    <row r="13" spans="2:4" ht="15" thickBot="1">
      <c r="B13" s="42">
        <v>10</v>
      </c>
      <c r="C13" s="43" t="s">
        <v>163</v>
      </c>
      <c r="D13" s="42" t="s">
        <v>164</v>
      </c>
    </row>
  </sheetData>
  <mergeCells count="1">
    <mergeCell ref="B2:D2"/>
  </mergeCells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J36"/>
  <sheetViews>
    <sheetView workbookViewId="0">
      <selection activeCell="A34" sqref="A34:I34"/>
    </sheetView>
  </sheetViews>
  <sheetFormatPr baseColWidth="10" defaultColWidth="8.83203125" defaultRowHeight="14" x14ac:dyDescent="0"/>
  <cols>
    <col min="2" max="2" width="8.83203125" style="4"/>
    <col min="3" max="3" width="8.83203125" style="5"/>
    <col min="4" max="4" width="9.33203125" style="4" bestFit="1" customWidth="1"/>
    <col min="5" max="5" width="15.6640625" style="4" customWidth="1"/>
    <col min="6" max="6" width="17.5" style="4" customWidth="1"/>
    <col min="7" max="7" width="8.83203125" style="4"/>
    <col min="8" max="8" width="10.1640625" style="4" customWidth="1"/>
    <col min="9" max="9" width="15.5" style="4" customWidth="1"/>
    <col min="10" max="10" width="34.5" customWidth="1"/>
  </cols>
  <sheetData>
    <row r="7" spans="1:10">
      <c r="B7" s="15"/>
      <c r="C7" s="5" t="s">
        <v>22</v>
      </c>
      <c r="D7" s="15" t="s">
        <v>23</v>
      </c>
      <c r="E7" s="4" t="s">
        <v>37</v>
      </c>
      <c r="F7" s="15" t="s">
        <v>19</v>
      </c>
      <c r="G7" s="4" t="s">
        <v>20</v>
      </c>
      <c r="H7" s="15" t="s">
        <v>24</v>
      </c>
      <c r="I7" s="4" t="s">
        <v>29</v>
      </c>
      <c r="J7" s="4" t="s">
        <v>21</v>
      </c>
    </row>
    <row r="8" spans="1:10" hidden="1">
      <c r="A8" t="s">
        <v>59</v>
      </c>
      <c r="B8" s="15" t="s">
        <v>60</v>
      </c>
      <c r="C8" s="5" t="s">
        <v>33</v>
      </c>
      <c r="D8" s="16">
        <v>0.5</v>
      </c>
      <c r="E8" s="4" t="s">
        <v>45</v>
      </c>
      <c r="F8" s="15"/>
      <c r="H8" s="15" t="s">
        <v>71</v>
      </c>
    </row>
    <row r="9" spans="1:10" hidden="1">
      <c r="A9" t="s">
        <v>57</v>
      </c>
      <c r="B9" s="15">
        <v>19</v>
      </c>
      <c r="C9" s="5">
        <v>13</v>
      </c>
      <c r="D9" s="16">
        <v>0.54166666666666663</v>
      </c>
      <c r="E9" s="4" t="s">
        <v>17</v>
      </c>
      <c r="F9" s="15"/>
      <c r="G9" s="4" t="s">
        <v>53</v>
      </c>
      <c r="H9" s="15">
        <v>0</v>
      </c>
      <c r="J9" s="6" t="s">
        <v>18</v>
      </c>
    </row>
    <row r="10" spans="1:10" hidden="1">
      <c r="A10" t="s">
        <v>58</v>
      </c>
      <c r="B10" s="15">
        <v>13</v>
      </c>
      <c r="D10" s="16">
        <v>0.77083333333333337</v>
      </c>
      <c r="E10" s="4" t="s">
        <v>44</v>
      </c>
      <c r="F10" s="15"/>
      <c r="H10" s="15" t="s">
        <v>71</v>
      </c>
    </row>
    <row r="11" spans="1:10" hidden="1">
      <c r="B11" s="15"/>
      <c r="D11" s="16">
        <v>0.79166666666666663</v>
      </c>
      <c r="E11" s="9" t="s">
        <v>67</v>
      </c>
      <c r="F11" s="15"/>
      <c r="H11" s="15">
        <f>89/2*3</f>
        <v>133.5</v>
      </c>
    </row>
    <row r="12" spans="1:10" hidden="1">
      <c r="B12" s="15"/>
      <c r="D12" s="16">
        <v>0.8125</v>
      </c>
      <c r="E12" s="4" t="s">
        <v>49</v>
      </c>
      <c r="F12" s="15" t="s">
        <v>50</v>
      </c>
      <c r="H12" s="17">
        <v>0</v>
      </c>
    </row>
    <row r="13" spans="1:10" hidden="1">
      <c r="B13" s="15"/>
      <c r="D13" s="15"/>
      <c r="F13" s="15"/>
      <c r="H13" s="15"/>
    </row>
    <row r="14" spans="1:10">
      <c r="A14" t="s">
        <v>59</v>
      </c>
      <c r="B14" s="15" t="s">
        <v>61</v>
      </c>
      <c r="C14" s="5" t="s">
        <v>32</v>
      </c>
      <c r="D14" s="16">
        <v>0.375</v>
      </c>
      <c r="E14" s="7" t="s">
        <v>25</v>
      </c>
      <c r="F14" s="15"/>
      <c r="G14" s="4" t="s">
        <v>54</v>
      </c>
      <c r="H14" s="15">
        <v>0</v>
      </c>
    </row>
    <row r="15" spans="1:10">
      <c r="A15" t="s">
        <v>57</v>
      </c>
      <c r="B15" s="15">
        <v>20</v>
      </c>
      <c r="C15" s="5">
        <v>14</v>
      </c>
      <c r="D15" s="16">
        <v>0.54166666666666663</v>
      </c>
      <c r="E15" s="7" t="s">
        <v>26</v>
      </c>
      <c r="F15" s="15"/>
      <c r="G15" s="4" t="s">
        <v>55</v>
      </c>
      <c r="H15" s="15">
        <v>0</v>
      </c>
    </row>
    <row r="16" spans="1:10">
      <c r="A16" t="s">
        <v>58</v>
      </c>
      <c r="B16" s="15">
        <v>13</v>
      </c>
      <c r="D16" s="16">
        <v>0.64583333333333337</v>
      </c>
      <c r="E16" s="4" t="s">
        <v>27</v>
      </c>
      <c r="F16" s="15"/>
      <c r="G16" s="4" t="s">
        <v>55</v>
      </c>
      <c r="H16" s="15">
        <v>0</v>
      </c>
      <c r="I16" s="4" t="s">
        <v>30</v>
      </c>
    </row>
    <row r="17" spans="1:10">
      <c r="B17" s="15"/>
      <c r="D17" s="16">
        <v>0.70833333333333337</v>
      </c>
      <c r="E17" s="4" t="s">
        <v>28</v>
      </c>
      <c r="F17" s="15" t="s">
        <v>38</v>
      </c>
      <c r="G17" s="4" t="s">
        <v>54</v>
      </c>
      <c r="H17" s="17">
        <v>0</v>
      </c>
      <c r="I17" s="4" t="s">
        <v>31</v>
      </c>
    </row>
    <row r="18" spans="1:10">
      <c r="B18" s="15"/>
      <c r="D18" s="15"/>
      <c r="F18" s="15"/>
      <c r="H18" s="15"/>
    </row>
    <row r="19" spans="1:10">
      <c r="A19" t="s">
        <v>59</v>
      </c>
      <c r="B19" s="15" t="s">
        <v>62</v>
      </c>
      <c r="C19" s="5" t="s">
        <v>39</v>
      </c>
      <c r="D19" s="16">
        <v>0.375</v>
      </c>
      <c r="E19" s="7" t="s">
        <v>41</v>
      </c>
      <c r="F19" s="15"/>
      <c r="H19" s="15">
        <v>0</v>
      </c>
      <c r="I19" s="4" t="s">
        <v>47</v>
      </c>
    </row>
    <row r="20" spans="1:10">
      <c r="A20" t="s">
        <v>57</v>
      </c>
      <c r="B20" s="15">
        <v>21</v>
      </c>
      <c r="C20" s="5">
        <v>15</v>
      </c>
      <c r="D20" s="16">
        <v>0.54166666666666663</v>
      </c>
      <c r="E20" s="4" t="s">
        <v>42</v>
      </c>
      <c r="F20" s="15" t="s">
        <v>63</v>
      </c>
      <c r="H20" s="15">
        <f>3.5*4</f>
        <v>14</v>
      </c>
      <c r="J20" s="10" t="s">
        <v>70</v>
      </c>
    </row>
    <row r="21" spans="1:10">
      <c r="A21" t="s">
        <v>58</v>
      </c>
      <c r="B21" s="15">
        <v>14</v>
      </c>
      <c r="D21" s="15"/>
      <c r="F21" s="15"/>
      <c r="H21" s="15"/>
    </row>
    <row r="22" spans="1:10">
      <c r="B22" s="15"/>
      <c r="D22" s="16"/>
      <c r="F22" s="15"/>
      <c r="H22" s="15"/>
    </row>
    <row r="23" spans="1:10">
      <c r="B23" s="15"/>
      <c r="D23" s="15"/>
      <c r="F23" s="15"/>
      <c r="H23" s="15"/>
    </row>
    <row r="24" spans="1:10">
      <c r="A24" t="s">
        <v>59</v>
      </c>
      <c r="B24" s="15" t="s">
        <v>62</v>
      </c>
      <c r="C24" s="5" t="s">
        <v>40</v>
      </c>
      <c r="D24" s="16">
        <v>0.375</v>
      </c>
      <c r="E24" s="7" t="s">
        <v>34</v>
      </c>
      <c r="F24" s="15" t="s">
        <v>51</v>
      </c>
      <c r="G24" s="4" t="s">
        <v>56</v>
      </c>
      <c r="H24" s="15">
        <v>125</v>
      </c>
      <c r="J24" s="6" t="s">
        <v>81</v>
      </c>
    </row>
    <row r="25" spans="1:10">
      <c r="A25" t="s">
        <v>57</v>
      </c>
      <c r="B25" s="15">
        <v>22</v>
      </c>
      <c r="C25" s="5">
        <v>16</v>
      </c>
      <c r="D25" s="16">
        <v>0.5</v>
      </c>
      <c r="E25" s="9" t="s">
        <v>67</v>
      </c>
      <c r="F25" s="15"/>
      <c r="H25" s="15">
        <f>289/2</f>
        <v>144.5</v>
      </c>
    </row>
    <row r="26" spans="1:10">
      <c r="A26" t="s">
        <v>58</v>
      </c>
      <c r="B26" s="15">
        <v>14</v>
      </c>
      <c r="D26" s="16">
        <v>0.54166666666666663</v>
      </c>
      <c r="E26" s="8" t="s">
        <v>65</v>
      </c>
      <c r="F26" s="15"/>
      <c r="H26" s="15"/>
    </row>
    <row r="27" spans="1:10">
      <c r="B27" s="15"/>
      <c r="D27" s="16">
        <v>0.58333333333333337</v>
      </c>
      <c r="E27" s="7" t="s">
        <v>35</v>
      </c>
      <c r="F27" s="15" t="s">
        <v>46</v>
      </c>
      <c r="G27" s="4" t="s">
        <v>54</v>
      </c>
      <c r="H27" s="15">
        <v>0</v>
      </c>
      <c r="I27" s="4" t="s">
        <v>36</v>
      </c>
    </row>
    <row r="28" spans="1:10">
      <c r="B28" s="15"/>
      <c r="D28" s="16">
        <v>0.75</v>
      </c>
      <c r="E28" s="4" t="s">
        <v>34</v>
      </c>
      <c r="F28" s="15" t="s">
        <v>50</v>
      </c>
      <c r="H28" s="15">
        <v>0</v>
      </c>
      <c r="I28" s="4" t="s">
        <v>69</v>
      </c>
    </row>
    <row r="29" spans="1:10">
      <c r="B29" s="15"/>
      <c r="D29" s="15"/>
      <c r="F29" s="15"/>
      <c r="H29" s="15"/>
    </row>
    <row r="30" spans="1:10">
      <c r="A30" t="s">
        <v>59</v>
      </c>
      <c r="B30" s="15" t="s">
        <v>62</v>
      </c>
      <c r="C30" s="5" t="s">
        <v>43</v>
      </c>
      <c r="D30" s="16">
        <v>0.375</v>
      </c>
      <c r="E30" s="4" t="s">
        <v>52</v>
      </c>
      <c r="F30" s="15"/>
      <c r="G30" s="4" t="s">
        <v>55</v>
      </c>
      <c r="H30" s="15">
        <v>0</v>
      </c>
    </row>
    <row r="31" spans="1:10">
      <c r="A31" t="s">
        <v>57</v>
      </c>
      <c r="B31" s="15">
        <v>13</v>
      </c>
      <c r="C31" s="5">
        <v>17</v>
      </c>
      <c r="D31" s="16">
        <v>0.54166666666666663</v>
      </c>
      <c r="E31" s="4" t="s">
        <v>66</v>
      </c>
      <c r="F31" s="15"/>
      <c r="G31" s="4" t="s">
        <v>54</v>
      </c>
      <c r="H31" s="15">
        <v>20</v>
      </c>
    </row>
    <row r="32" spans="1:10">
      <c r="A32" t="s">
        <v>58</v>
      </c>
      <c r="B32" s="15">
        <v>10</v>
      </c>
      <c r="D32" s="16">
        <v>0.66666666666666663</v>
      </c>
      <c r="E32" s="9" t="s">
        <v>68</v>
      </c>
      <c r="F32" s="15" t="s">
        <v>64</v>
      </c>
      <c r="H32" s="15">
        <v>0</v>
      </c>
    </row>
    <row r="33" spans="1:10">
      <c r="B33" s="15"/>
      <c r="D33" s="16">
        <v>0.80902777777777779</v>
      </c>
      <c r="E33" s="4" t="s">
        <v>48</v>
      </c>
      <c r="F33" s="15"/>
      <c r="H33" s="15" t="s">
        <v>71</v>
      </c>
    </row>
    <row r="34" spans="1:10" ht="73.5" customHeight="1">
      <c r="A34" s="90" t="s">
        <v>92</v>
      </c>
      <c r="B34" s="90"/>
      <c r="C34" s="90"/>
      <c r="D34" s="90"/>
      <c r="E34" s="90"/>
      <c r="F34" s="90"/>
      <c r="G34" s="90"/>
      <c r="H34" s="90"/>
      <c r="I34" s="90"/>
    </row>
    <row r="36" spans="1:10">
      <c r="J36" s="4"/>
    </row>
  </sheetData>
  <mergeCells count="1">
    <mergeCell ref="A34:I34"/>
  </mergeCells>
  <phoneticPr fontId="1" type="noConversion"/>
  <hyperlinks>
    <hyperlink ref="J9" r:id="rId1"/>
    <hyperlink ref="J20" r:id="rId2" location="detail"/>
    <hyperlink ref="J24" r:id="rId3"/>
  </hyperlinks>
  <pageMargins left="0.7" right="0.7" top="0.75" bottom="0.75" header="0.3" footer="0.3"/>
  <pageSetup paperSize="9" orientation="landscape" horizontalDpi="200" verticalDpi="200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C17" sqref="C17"/>
    </sheetView>
  </sheetViews>
  <sheetFormatPr baseColWidth="10" defaultColWidth="8.83203125" defaultRowHeight="14" x14ac:dyDescent="0"/>
  <cols>
    <col min="1" max="19" width="9.5" style="19" customWidth="1"/>
    <col min="20" max="16384" width="8.83203125" style="19"/>
  </cols>
  <sheetData>
    <row r="1" spans="1:5" ht="15" thickBot="1"/>
    <row r="2" spans="1:5" ht="15" thickBot="1">
      <c r="B2" s="91" t="s">
        <v>126</v>
      </c>
      <c r="C2" s="92"/>
      <c r="D2" s="92"/>
      <c r="E2" s="93"/>
    </row>
    <row r="3" spans="1:5">
      <c r="B3" s="94" t="s">
        <v>127</v>
      </c>
      <c r="C3" s="20" t="s">
        <v>126</v>
      </c>
      <c r="D3" s="20">
        <v>6777.9</v>
      </c>
      <c r="E3" s="25"/>
    </row>
    <row r="4" spans="1:5">
      <c r="B4" s="95"/>
      <c r="C4" s="21" t="s">
        <v>128</v>
      </c>
      <c r="D4" s="21">
        <v>4</v>
      </c>
      <c r="E4" s="26"/>
    </row>
    <row r="5" spans="1:5">
      <c r="B5" s="95"/>
      <c r="C5" s="21" t="s">
        <v>129</v>
      </c>
      <c r="D5" s="21">
        <v>95</v>
      </c>
      <c r="E5" s="26"/>
    </row>
    <row r="6" spans="1:5" ht="15" thickBot="1">
      <c r="B6" s="96"/>
      <c r="C6" s="22" t="s">
        <v>131</v>
      </c>
      <c r="D6" s="22">
        <v>50</v>
      </c>
      <c r="E6" s="27">
        <f>SUM(D3:D6)</f>
        <v>6926.9</v>
      </c>
    </row>
    <row r="7" spans="1:5">
      <c r="B7" s="95" t="s">
        <v>132</v>
      </c>
      <c r="C7" s="21" t="s">
        <v>133</v>
      </c>
      <c r="D7" s="21">
        <v>121</v>
      </c>
      <c r="E7" s="26"/>
    </row>
    <row r="8" spans="1:5">
      <c r="B8" s="95"/>
      <c r="C8" s="21" t="s">
        <v>135</v>
      </c>
      <c r="D8" s="21">
        <v>49</v>
      </c>
      <c r="E8" s="26"/>
    </row>
    <row r="9" spans="1:5">
      <c r="B9" s="95"/>
      <c r="C9" s="21" t="s">
        <v>136</v>
      </c>
      <c r="D9" s="21">
        <v>79</v>
      </c>
      <c r="E9" s="26"/>
    </row>
    <row r="10" spans="1:5" ht="15" thickBot="1">
      <c r="B10" s="95"/>
      <c r="C10" s="21" t="s">
        <v>137</v>
      </c>
      <c r="D10" s="21">
        <v>628</v>
      </c>
      <c r="E10" s="26">
        <f>SUM(D7:D10)</f>
        <v>877</v>
      </c>
    </row>
    <row r="11" spans="1:5">
      <c r="B11" s="94" t="s">
        <v>138</v>
      </c>
      <c r="C11" s="20" t="s">
        <v>139</v>
      </c>
      <c r="D11" s="20">
        <v>41.1</v>
      </c>
      <c r="E11" s="25"/>
    </row>
    <row r="12" spans="1:5" ht="15" thickBot="1">
      <c r="B12" s="96"/>
      <c r="C12" s="22" t="s">
        <v>140</v>
      </c>
      <c r="D12" s="22">
        <v>80.7</v>
      </c>
      <c r="E12" s="27">
        <f>SUM(D11:D12)</f>
        <v>121.80000000000001</v>
      </c>
    </row>
    <row r="13" spans="1:5">
      <c r="C13" s="62" t="s">
        <v>235</v>
      </c>
      <c r="D13" s="19">
        <v>135.6</v>
      </c>
    </row>
    <row r="14" spans="1:5">
      <c r="E14" s="19">
        <f>SUM(E6:E12)</f>
        <v>7925.7</v>
      </c>
    </row>
    <row r="15" spans="1:5">
      <c r="C15" s="62" t="s">
        <v>236</v>
      </c>
      <c r="D15" s="19">
        <v>288</v>
      </c>
    </row>
    <row r="16" spans="1:5">
      <c r="A16"/>
      <c r="C16" s="62" t="s">
        <v>237</v>
      </c>
      <c r="D16" s="19">
        <v>99.9</v>
      </c>
    </row>
    <row r="20" spans="1:6">
      <c r="C20"/>
    </row>
    <row r="21" spans="1:6">
      <c r="C21"/>
    </row>
    <row r="23" spans="1:6">
      <c r="A23"/>
    </row>
    <row r="24" spans="1:6">
      <c r="A24"/>
    </row>
    <row r="25" spans="1:6">
      <c r="A25"/>
      <c r="F25"/>
    </row>
    <row r="26" spans="1:6">
      <c r="A26"/>
      <c r="F26"/>
    </row>
    <row r="27" spans="1:6">
      <c r="A27"/>
      <c r="F27"/>
    </row>
    <row r="28" spans="1:6">
      <c r="A28"/>
      <c r="F28"/>
    </row>
    <row r="29" spans="1:6">
      <c r="A29"/>
      <c r="F29"/>
    </row>
    <row r="30" spans="1:6">
      <c r="A30"/>
      <c r="F30"/>
    </row>
    <row r="31" spans="1:6">
      <c r="A31"/>
      <c r="F31"/>
    </row>
    <row r="32" spans="1:6">
      <c r="A32"/>
      <c r="F32"/>
    </row>
  </sheetData>
  <mergeCells count="4">
    <mergeCell ref="B2:E2"/>
    <mergeCell ref="B3:B6"/>
    <mergeCell ref="B7:B10"/>
    <mergeCell ref="B11:B12"/>
  </mergeCells>
  <phoneticPr fontId="1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"/>
  <sheetViews>
    <sheetView workbookViewId="0">
      <selection activeCell="J24" sqref="J24"/>
    </sheetView>
  </sheetViews>
  <sheetFormatPr baseColWidth="10" defaultColWidth="8.83203125" defaultRowHeight="14" x14ac:dyDescent="0"/>
  <cols>
    <col min="2" max="2" width="8.83203125" customWidth="1"/>
    <col min="4" max="4" width="8.83203125" customWidth="1"/>
  </cols>
  <sheetData>
    <row r="2" spans="1:12">
      <c r="A2" t="s">
        <v>72</v>
      </c>
      <c r="B2" t="s">
        <v>223</v>
      </c>
      <c r="C2" t="s">
        <v>221</v>
      </c>
      <c r="D2" t="s">
        <v>222</v>
      </c>
      <c r="E2" t="s">
        <v>224</v>
      </c>
      <c r="F2" t="s">
        <v>225</v>
      </c>
      <c r="G2" t="s">
        <v>226</v>
      </c>
      <c r="H2" t="s">
        <v>227</v>
      </c>
      <c r="I2" t="s">
        <v>228</v>
      </c>
    </row>
    <row r="3" spans="1:12">
      <c r="B3" s="12" t="s">
        <v>78</v>
      </c>
      <c r="C3" s="12" t="s">
        <v>79</v>
      </c>
      <c r="D3" t="s">
        <v>220</v>
      </c>
    </row>
    <row r="4" spans="1:12">
      <c r="B4" s="12" t="s">
        <v>77</v>
      </c>
      <c r="C4" s="12" t="s">
        <v>80</v>
      </c>
    </row>
    <row r="5" spans="1:12">
      <c r="B5" t="s">
        <v>73</v>
      </c>
      <c r="D5" s="12"/>
    </row>
    <row r="6" spans="1:12">
      <c r="B6" t="s">
        <v>74</v>
      </c>
    </row>
    <row r="7" spans="1:12">
      <c r="B7" s="12" t="s">
        <v>76</v>
      </c>
    </row>
    <row r="8" spans="1:12">
      <c r="B8" s="11" t="s">
        <v>75</v>
      </c>
    </row>
    <row r="13" spans="1:12">
      <c r="B13" s="2" t="s">
        <v>85</v>
      </c>
      <c r="C13" s="13">
        <v>200237</v>
      </c>
      <c r="D13" t="s">
        <v>82</v>
      </c>
    </row>
    <row r="14" spans="1:12">
      <c r="B14" t="s">
        <v>83</v>
      </c>
      <c r="C14">
        <v>201306</v>
      </c>
      <c r="D14" t="s">
        <v>84</v>
      </c>
    </row>
    <row r="15" spans="1:12">
      <c r="A15" t="s">
        <v>88</v>
      </c>
      <c r="B15" t="s">
        <v>87</v>
      </c>
      <c r="C15">
        <v>430081</v>
      </c>
      <c r="D15" t="s">
        <v>86</v>
      </c>
      <c r="I15" t="s">
        <v>89</v>
      </c>
      <c r="L15" s="14"/>
    </row>
    <row r="16" spans="1:12">
      <c r="B16" t="s">
        <v>90</v>
      </c>
    </row>
    <row r="17" spans="2:4">
      <c r="B17" s="2" t="s">
        <v>91</v>
      </c>
      <c r="C17">
        <v>201620</v>
      </c>
      <c r="D17" t="s">
        <v>180</v>
      </c>
    </row>
    <row r="18" spans="2:4">
      <c r="B18" s="2" t="s">
        <v>181</v>
      </c>
      <c r="C18">
        <v>511495</v>
      </c>
      <c r="D18" t="s">
        <v>182</v>
      </c>
    </row>
  </sheetData>
  <phoneticPr fontId="1" type="noConversion"/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现金流</vt:lpstr>
      <vt:lpstr>日程</vt:lpstr>
      <vt:lpstr>云南花费</vt:lpstr>
      <vt:lpstr>毕设</vt:lpstr>
      <vt:lpstr>厦门行程</vt:lpstr>
      <vt:lpstr>花费详细</vt:lpstr>
      <vt:lpstr>旅行相关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2015-04-01T02:41:24Z</dcterms:modified>
</cp:coreProperties>
</file>