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Override PartName="/xl/drawings/drawing2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+xml"/>
  <Override PartName="/xl/drawings/drawing26.xml" ContentType="application/vnd.openxmlformats-officedocument.drawingml.chartshapes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ml.chartshapes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drawings/drawing2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0" windowWidth="16380" windowHeight="8190" tabRatio="745" firstSheet="3" activeTab="15"/>
  </bookViews>
  <sheets>
    <sheet name="ALK_GENERAL_BOQUERON" sheetId="18" r:id="rId1"/>
    <sheet name="ALK_PT_BOQUERON" sheetId="42" r:id="rId2"/>
    <sheet name="ALK_ES_BOQUERON" sheetId="43" r:id="rId3"/>
    <sheet name="POL01" sheetId="30" r:id="rId4"/>
    <sheet name="POL02" sheetId="31" r:id="rId5"/>
    <sheet name="POL03" sheetId="32" r:id="rId6"/>
    <sheet name="POL04" sheetId="33" r:id="rId7"/>
    <sheet name="POL05" sheetId="34" r:id="rId8"/>
    <sheet name="POL06" sheetId="35" r:id="rId9"/>
    <sheet name="POL07" sheetId="36" r:id="rId10"/>
    <sheet name="POL08" sheetId="37" r:id="rId11"/>
    <sheet name="POL09" sheetId="38" r:id="rId12"/>
    <sheet name="POL10" sheetId="39" r:id="rId13"/>
    <sheet name="POL11" sheetId="40" r:id="rId14"/>
    <sheet name="POL12" sheetId="41" r:id="rId15"/>
    <sheet name="Medias &amp; SD" sheetId="44" r:id="rId16"/>
  </sheets>
  <calcPr calcId="125725" calcOnSave="0"/>
</workbook>
</file>

<file path=xl/calcChain.xml><?xml version="1.0" encoding="utf-8"?>
<calcChain xmlns="http://schemas.openxmlformats.org/spreadsheetml/2006/main">
  <c r="D115" i="18"/>
  <c r="C115"/>
  <c r="G109"/>
  <c r="F109"/>
  <c r="K33" i="44"/>
  <c r="J33"/>
  <c r="I33"/>
  <c r="E33"/>
  <c r="D33"/>
  <c r="C33"/>
  <c r="C2" s="1"/>
  <c r="C3" s="1"/>
  <c r="B33"/>
  <c r="B61" s="1"/>
  <c r="H7"/>
  <c r="G7"/>
  <c r="F7"/>
  <c r="H6"/>
  <c r="G6"/>
  <c r="F6"/>
  <c r="H5"/>
  <c r="G5"/>
  <c r="F5"/>
  <c r="H4"/>
  <c r="H33"/>
  <c r="G4"/>
  <c r="G33" s="1"/>
  <c r="F4"/>
  <c r="F33"/>
  <c r="K2"/>
  <c r="K3" s="1"/>
  <c r="J2"/>
  <c r="J3" s="1"/>
  <c r="I2"/>
  <c r="I3" s="1"/>
  <c r="E2"/>
  <c r="E3"/>
  <c r="D2"/>
  <c r="D3" s="1"/>
  <c r="B107" i="43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M42" s="1"/>
  <c r="F41"/>
  <c r="O41"/>
  <c r="F40"/>
  <c r="M40" s="1"/>
  <c r="F39"/>
  <c r="O39"/>
  <c r="F38"/>
  <c r="M38" s="1"/>
  <c r="F37"/>
  <c r="O37"/>
  <c r="F36"/>
  <c r="M36" s="1"/>
  <c r="F35"/>
  <c r="O35"/>
  <c r="F34"/>
  <c r="M34" s="1"/>
  <c r="F33"/>
  <c r="O33"/>
  <c r="F32"/>
  <c r="M32" s="1"/>
  <c r="F31"/>
  <c r="O31"/>
  <c r="F30"/>
  <c r="M30" s="1"/>
  <c r="F29"/>
  <c r="O29"/>
  <c r="F28"/>
  <c r="M28" s="1"/>
  <c r="F27"/>
  <c r="O27"/>
  <c r="F26"/>
  <c r="M26" s="1"/>
  <c r="M25"/>
  <c r="C71"/>
  <c r="F25"/>
  <c r="O25" s="1"/>
  <c r="F24"/>
  <c r="M24"/>
  <c r="F23"/>
  <c r="M23" s="1"/>
  <c r="J69" s="1"/>
  <c r="O23"/>
  <c r="F22"/>
  <c r="M22" s="1"/>
  <c r="M21"/>
  <c r="C67"/>
  <c r="F21"/>
  <c r="O21" s="1"/>
  <c r="F20"/>
  <c r="M20"/>
  <c r="F19"/>
  <c r="M19" s="1"/>
  <c r="J65" s="1"/>
  <c r="O19"/>
  <c r="F18"/>
  <c r="M18" s="1"/>
  <c r="M17"/>
  <c r="C63"/>
  <c r="F17"/>
  <c r="O17" s="1"/>
  <c r="F16"/>
  <c r="M16"/>
  <c r="F15"/>
  <c r="M15" s="1"/>
  <c r="J61" s="1"/>
  <c r="O15"/>
  <c r="F14"/>
  <c r="M14" s="1"/>
  <c r="F13"/>
  <c r="O13"/>
  <c r="F12"/>
  <c r="M12" s="1"/>
  <c r="M11"/>
  <c r="J57"/>
  <c r="F11"/>
  <c r="O11" s="1"/>
  <c r="F10"/>
  <c r="M10"/>
  <c r="F9"/>
  <c r="M9" s="1"/>
  <c r="C55" s="1"/>
  <c r="O9"/>
  <c r="F8"/>
  <c r="M8" s="1"/>
  <c r="F7"/>
  <c r="O7"/>
  <c r="F6"/>
  <c r="F43" s="1"/>
  <c r="B107" i="42"/>
  <c r="I43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E43"/>
  <c r="D43"/>
  <c r="C43"/>
  <c r="B43"/>
  <c r="M42"/>
  <c r="C88" s="1"/>
  <c r="F42"/>
  <c r="N42" s="1"/>
  <c r="D88" s="1"/>
  <c r="O42"/>
  <c r="F41"/>
  <c r="O41" s="1"/>
  <c r="M40"/>
  <c r="J86" s="1"/>
  <c r="F40"/>
  <c r="N40" s="1"/>
  <c r="K86" s="1"/>
  <c r="O40"/>
  <c r="F39"/>
  <c r="O39" s="1"/>
  <c r="M38"/>
  <c r="C84" s="1"/>
  <c r="F38"/>
  <c r="N38" s="1"/>
  <c r="D84" s="1"/>
  <c r="O38"/>
  <c r="F37"/>
  <c r="O37" s="1"/>
  <c r="M36"/>
  <c r="J82" s="1"/>
  <c r="F36"/>
  <c r="N36" s="1"/>
  <c r="K82" s="1"/>
  <c r="O36"/>
  <c r="F35"/>
  <c r="O35" s="1"/>
  <c r="M34"/>
  <c r="C80" s="1"/>
  <c r="F34"/>
  <c r="N34" s="1"/>
  <c r="D80" s="1"/>
  <c r="O34"/>
  <c r="F33"/>
  <c r="O33" s="1"/>
  <c r="M32"/>
  <c r="J78" s="1"/>
  <c r="F32"/>
  <c r="N32" s="1"/>
  <c r="K78" s="1"/>
  <c r="O32"/>
  <c r="F31"/>
  <c r="O31" s="1"/>
  <c r="M30"/>
  <c r="C76" s="1"/>
  <c r="F30"/>
  <c r="N30" s="1"/>
  <c r="D76" s="1"/>
  <c r="O30"/>
  <c r="F29"/>
  <c r="O29" s="1"/>
  <c r="M28"/>
  <c r="J74" s="1"/>
  <c r="F28"/>
  <c r="N28" s="1"/>
  <c r="K74" s="1"/>
  <c r="O28"/>
  <c r="F27"/>
  <c r="O27" s="1"/>
  <c r="M26"/>
  <c r="C72" s="1"/>
  <c r="F26"/>
  <c r="N26" s="1"/>
  <c r="D72" s="1"/>
  <c r="O26"/>
  <c r="F25"/>
  <c r="O25" s="1"/>
  <c r="M24"/>
  <c r="J70" s="1"/>
  <c r="F24"/>
  <c r="N24" s="1"/>
  <c r="K70" s="1"/>
  <c r="O24"/>
  <c r="F23"/>
  <c r="O23" s="1"/>
  <c r="M22"/>
  <c r="C68" s="1"/>
  <c r="F22"/>
  <c r="N22" s="1"/>
  <c r="D68" s="1"/>
  <c r="O22"/>
  <c r="F21"/>
  <c r="O21" s="1"/>
  <c r="M20"/>
  <c r="J66" s="1"/>
  <c r="F20"/>
  <c r="N20" s="1"/>
  <c r="K66" s="1"/>
  <c r="O20"/>
  <c r="F19"/>
  <c r="O19" s="1"/>
  <c r="M18"/>
  <c r="C64" s="1"/>
  <c r="F18"/>
  <c r="N18" s="1"/>
  <c r="D64" s="1"/>
  <c r="O18"/>
  <c r="F17"/>
  <c r="O17" s="1"/>
  <c r="M16"/>
  <c r="J62" s="1"/>
  <c r="F16"/>
  <c r="N16" s="1"/>
  <c r="K62" s="1"/>
  <c r="O16"/>
  <c r="F15"/>
  <c r="O15" s="1"/>
  <c r="M14"/>
  <c r="C60" s="1"/>
  <c r="F14"/>
  <c r="N14" s="1"/>
  <c r="D60" s="1"/>
  <c r="O14"/>
  <c r="F13"/>
  <c r="O13" s="1"/>
  <c r="M12"/>
  <c r="J58" s="1"/>
  <c r="F12"/>
  <c r="N12" s="1"/>
  <c r="K58" s="1"/>
  <c r="O12"/>
  <c r="F11"/>
  <c r="O11" s="1"/>
  <c r="M10"/>
  <c r="C56" s="1"/>
  <c r="F10"/>
  <c r="N10" s="1"/>
  <c r="D56" s="1"/>
  <c r="O10"/>
  <c r="F9"/>
  <c r="O9" s="1"/>
  <c r="M8"/>
  <c r="J54" s="1"/>
  <c r="F8"/>
  <c r="N8" s="1"/>
  <c r="K54" s="1"/>
  <c r="O8"/>
  <c r="F7"/>
  <c r="M6"/>
  <c r="C52" s="1"/>
  <c r="F6"/>
  <c r="F43" s="1"/>
  <c r="O6"/>
  <c r="B107" i="41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/>
  <c r="F41"/>
  <c r="O41"/>
  <c r="F40"/>
  <c r="O40"/>
  <c r="F39"/>
  <c r="O39"/>
  <c r="F38"/>
  <c r="O38"/>
  <c r="F37"/>
  <c r="O37"/>
  <c r="F36"/>
  <c r="O36"/>
  <c r="F35"/>
  <c r="O35"/>
  <c r="F34"/>
  <c r="O34"/>
  <c r="F33"/>
  <c r="O33"/>
  <c r="F32"/>
  <c r="O32"/>
  <c r="F31"/>
  <c r="O31"/>
  <c r="F30"/>
  <c r="O30"/>
  <c r="F29"/>
  <c r="O29"/>
  <c r="F28"/>
  <c r="O28"/>
  <c r="F27"/>
  <c r="O27"/>
  <c r="F26"/>
  <c r="O26"/>
  <c r="F25"/>
  <c r="O25"/>
  <c r="F24"/>
  <c r="O24"/>
  <c r="F23"/>
  <c r="O23"/>
  <c r="F22"/>
  <c r="O22"/>
  <c r="F21"/>
  <c r="O21"/>
  <c r="F20"/>
  <c r="O20"/>
  <c r="F19"/>
  <c r="O19"/>
  <c r="F18"/>
  <c r="O18"/>
  <c r="F17"/>
  <c r="O17"/>
  <c r="F16"/>
  <c r="O16"/>
  <c r="F15"/>
  <c r="O15"/>
  <c r="F14"/>
  <c r="O14"/>
  <c r="F13"/>
  <c r="O13"/>
  <c r="F12"/>
  <c r="O12"/>
  <c r="F11"/>
  <c r="O11"/>
  <c r="F10"/>
  <c r="O10"/>
  <c r="F9"/>
  <c r="O9"/>
  <c r="F8"/>
  <c r="O8"/>
  <c r="F7"/>
  <c r="O7"/>
  <c r="F6"/>
  <c r="F43"/>
  <c r="B107" i="40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 s="1"/>
  <c r="F41"/>
  <c r="O41"/>
  <c r="F40"/>
  <c r="O40" s="1"/>
  <c r="F39"/>
  <c r="O39"/>
  <c r="F38"/>
  <c r="O38" s="1"/>
  <c r="F37"/>
  <c r="O37"/>
  <c r="F36"/>
  <c r="O36" s="1"/>
  <c r="F35"/>
  <c r="O35"/>
  <c r="F34"/>
  <c r="O34" s="1"/>
  <c r="F33"/>
  <c r="O33"/>
  <c r="F32"/>
  <c r="O32" s="1"/>
  <c r="F31"/>
  <c r="O31"/>
  <c r="F30"/>
  <c r="O30" s="1"/>
  <c r="F29"/>
  <c r="O29"/>
  <c r="F28"/>
  <c r="O28" s="1"/>
  <c r="F27"/>
  <c r="O27"/>
  <c r="F26"/>
  <c r="O26" s="1"/>
  <c r="F25"/>
  <c r="O25"/>
  <c r="F24"/>
  <c r="O24" s="1"/>
  <c r="F23"/>
  <c r="O23"/>
  <c r="F22"/>
  <c r="O22" s="1"/>
  <c r="F21"/>
  <c r="O21"/>
  <c r="F20"/>
  <c r="O20" s="1"/>
  <c r="F19"/>
  <c r="O19"/>
  <c r="F18"/>
  <c r="O18" s="1"/>
  <c r="F17"/>
  <c r="O17"/>
  <c r="F16"/>
  <c r="O16" s="1"/>
  <c r="F15"/>
  <c r="O15"/>
  <c r="F14"/>
  <c r="O14" s="1"/>
  <c r="F13"/>
  <c r="O13"/>
  <c r="F12"/>
  <c r="O12" s="1"/>
  <c r="F11"/>
  <c r="O11"/>
  <c r="F10"/>
  <c r="O10" s="1"/>
  <c r="F9"/>
  <c r="O9"/>
  <c r="F8"/>
  <c r="O8" s="1"/>
  <c r="F7"/>
  <c r="O7"/>
  <c r="F6"/>
  <c r="F43" s="1"/>
  <c r="B107" i="3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/>
  <c r="F41"/>
  <c r="O41"/>
  <c r="F40"/>
  <c r="O40"/>
  <c r="F39"/>
  <c r="O39"/>
  <c r="F38"/>
  <c r="O38"/>
  <c r="F37"/>
  <c r="O37"/>
  <c r="F36"/>
  <c r="O36"/>
  <c r="F35"/>
  <c r="O35"/>
  <c r="F34"/>
  <c r="O34"/>
  <c r="F33"/>
  <c r="O33"/>
  <c r="F32"/>
  <c r="O32"/>
  <c r="F31"/>
  <c r="O31"/>
  <c r="F30"/>
  <c r="O30"/>
  <c r="F29"/>
  <c r="O29"/>
  <c r="F28"/>
  <c r="O28"/>
  <c r="F27"/>
  <c r="O27"/>
  <c r="F26"/>
  <c r="O26"/>
  <c r="F25"/>
  <c r="O25"/>
  <c r="F24"/>
  <c r="O24"/>
  <c r="F23"/>
  <c r="O23"/>
  <c r="F22"/>
  <c r="O22"/>
  <c r="F21"/>
  <c r="O21"/>
  <c r="F20"/>
  <c r="O20"/>
  <c r="F19"/>
  <c r="O19"/>
  <c r="F18"/>
  <c r="O18"/>
  <c r="F17"/>
  <c r="O17"/>
  <c r="F16"/>
  <c r="O16"/>
  <c r="F15"/>
  <c r="O15"/>
  <c r="F14"/>
  <c r="O14"/>
  <c r="F13"/>
  <c r="O13"/>
  <c r="F12"/>
  <c r="O12"/>
  <c r="F11"/>
  <c r="O11"/>
  <c r="F10"/>
  <c r="O10"/>
  <c r="F9"/>
  <c r="O9"/>
  <c r="F8"/>
  <c r="O8"/>
  <c r="F7"/>
  <c r="F43" s="1"/>
  <c r="O7"/>
  <c r="F6"/>
  <c r="B107" i="38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/>
  <c r="F41"/>
  <c r="O41" s="1"/>
  <c r="F40"/>
  <c r="O40"/>
  <c r="F39"/>
  <c r="O39" s="1"/>
  <c r="F38"/>
  <c r="O38"/>
  <c r="F37"/>
  <c r="O37" s="1"/>
  <c r="F36"/>
  <c r="O36"/>
  <c r="F35"/>
  <c r="O35" s="1"/>
  <c r="F34"/>
  <c r="O34"/>
  <c r="F33"/>
  <c r="O33" s="1"/>
  <c r="F32"/>
  <c r="O32"/>
  <c r="F31"/>
  <c r="O31" s="1"/>
  <c r="F30"/>
  <c r="O30"/>
  <c r="F29"/>
  <c r="O29" s="1"/>
  <c r="F28"/>
  <c r="O28"/>
  <c r="F27"/>
  <c r="O27" s="1"/>
  <c r="F26"/>
  <c r="O26"/>
  <c r="F25"/>
  <c r="O25" s="1"/>
  <c r="F24"/>
  <c r="O24"/>
  <c r="F23"/>
  <c r="O23" s="1"/>
  <c r="F22"/>
  <c r="O22"/>
  <c r="F21"/>
  <c r="O21" s="1"/>
  <c r="F20"/>
  <c r="O20"/>
  <c r="F19"/>
  <c r="O19" s="1"/>
  <c r="F18"/>
  <c r="O18"/>
  <c r="F17"/>
  <c r="O17" s="1"/>
  <c r="F16"/>
  <c r="O16"/>
  <c r="F15"/>
  <c r="O15" s="1"/>
  <c r="F14"/>
  <c r="O14"/>
  <c r="F13"/>
  <c r="O13" s="1"/>
  <c r="F12"/>
  <c r="O12"/>
  <c r="F11"/>
  <c r="O11" s="1"/>
  <c r="F10"/>
  <c r="O10"/>
  <c r="F9"/>
  <c r="O9" s="1"/>
  <c r="F8"/>
  <c r="O8"/>
  <c r="F7"/>
  <c r="O7" s="1"/>
  <c r="F6"/>
  <c r="F43"/>
  <c r="B107" i="37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/>
  <c r="F41"/>
  <c r="O41"/>
  <c r="F40"/>
  <c r="O40"/>
  <c r="F39"/>
  <c r="O39"/>
  <c r="F38"/>
  <c r="O38"/>
  <c r="F37"/>
  <c r="O37"/>
  <c r="F36"/>
  <c r="O36"/>
  <c r="F35"/>
  <c r="O35"/>
  <c r="F34"/>
  <c r="O34"/>
  <c r="F33"/>
  <c r="O33"/>
  <c r="F32"/>
  <c r="O32"/>
  <c r="F31"/>
  <c r="O31"/>
  <c r="F30"/>
  <c r="O30"/>
  <c r="F29"/>
  <c r="O29"/>
  <c r="F28"/>
  <c r="O28"/>
  <c r="F27"/>
  <c r="O27"/>
  <c r="F26"/>
  <c r="O26"/>
  <c r="F25"/>
  <c r="O25"/>
  <c r="F24"/>
  <c r="O24"/>
  <c r="F23"/>
  <c r="O23"/>
  <c r="F22"/>
  <c r="O22"/>
  <c r="F21"/>
  <c r="O21"/>
  <c r="F20"/>
  <c r="O20"/>
  <c r="F19"/>
  <c r="O19"/>
  <c r="F18"/>
  <c r="O18"/>
  <c r="F17"/>
  <c r="O17"/>
  <c r="F16"/>
  <c r="O16"/>
  <c r="F15"/>
  <c r="O15"/>
  <c r="F14"/>
  <c r="O14"/>
  <c r="F13"/>
  <c r="O13"/>
  <c r="F12"/>
  <c r="O12"/>
  <c r="F11"/>
  <c r="O11"/>
  <c r="F10"/>
  <c r="O10"/>
  <c r="F9"/>
  <c r="O9"/>
  <c r="F8"/>
  <c r="O8"/>
  <c r="F7"/>
  <c r="O7"/>
  <c r="F6"/>
  <c r="F43"/>
  <c r="B107" i="36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 s="1"/>
  <c r="F41"/>
  <c r="O41"/>
  <c r="F40"/>
  <c r="O40" s="1"/>
  <c r="F39"/>
  <c r="O39"/>
  <c r="F38"/>
  <c r="O38" s="1"/>
  <c r="F37"/>
  <c r="O37"/>
  <c r="F36"/>
  <c r="O36" s="1"/>
  <c r="F35"/>
  <c r="O35"/>
  <c r="F34"/>
  <c r="O34" s="1"/>
  <c r="F33"/>
  <c r="O33"/>
  <c r="F32"/>
  <c r="O32" s="1"/>
  <c r="F31"/>
  <c r="O31"/>
  <c r="F30"/>
  <c r="O30" s="1"/>
  <c r="F29"/>
  <c r="O29"/>
  <c r="F28"/>
  <c r="O28" s="1"/>
  <c r="F27"/>
  <c r="O27"/>
  <c r="F26"/>
  <c r="O26" s="1"/>
  <c r="F25"/>
  <c r="O25"/>
  <c r="F24"/>
  <c r="O24" s="1"/>
  <c r="F23"/>
  <c r="O23"/>
  <c r="F22"/>
  <c r="O22" s="1"/>
  <c r="F21"/>
  <c r="O21"/>
  <c r="F20"/>
  <c r="O20" s="1"/>
  <c r="F19"/>
  <c r="O19"/>
  <c r="F18"/>
  <c r="O18" s="1"/>
  <c r="F17"/>
  <c r="O17"/>
  <c r="F16"/>
  <c r="O16" s="1"/>
  <c r="F15"/>
  <c r="O15"/>
  <c r="F14"/>
  <c r="O14" s="1"/>
  <c r="F13"/>
  <c r="O13"/>
  <c r="F12"/>
  <c r="O12" s="1"/>
  <c r="F11"/>
  <c r="O11"/>
  <c r="F10"/>
  <c r="O10" s="1"/>
  <c r="F9"/>
  <c r="O9"/>
  <c r="F8"/>
  <c r="O8" s="1"/>
  <c r="F7"/>
  <c r="O7"/>
  <c r="F6"/>
  <c r="F43" s="1"/>
  <c r="B107" i="35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/>
  <c r="F41"/>
  <c r="O41"/>
  <c r="F40"/>
  <c r="O40"/>
  <c r="F39"/>
  <c r="O39"/>
  <c r="F38"/>
  <c r="O38"/>
  <c r="F37"/>
  <c r="O37"/>
  <c r="F36"/>
  <c r="O36"/>
  <c r="F35"/>
  <c r="O35"/>
  <c r="F34"/>
  <c r="O34"/>
  <c r="F33"/>
  <c r="O33"/>
  <c r="F32"/>
  <c r="O32"/>
  <c r="F31"/>
  <c r="O31"/>
  <c r="F30"/>
  <c r="O30"/>
  <c r="F29"/>
  <c r="O29"/>
  <c r="F28"/>
  <c r="O28"/>
  <c r="F27"/>
  <c r="O27"/>
  <c r="F26"/>
  <c r="O26"/>
  <c r="F25"/>
  <c r="O25"/>
  <c r="F24"/>
  <c r="O24"/>
  <c r="F23"/>
  <c r="O23"/>
  <c r="F22"/>
  <c r="O22"/>
  <c r="F21"/>
  <c r="O21"/>
  <c r="F20"/>
  <c r="O20"/>
  <c r="F19"/>
  <c r="O19"/>
  <c r="F18"/>
  <c r="O18"/>
  <c r="F17"/>
  <c r="O17"/>
  <c r="F16"/>
  <c r="O16"/>
  <c r="F15"/>
  <c r="O15"/>
  <c r="F14"/>
  <c r="O14"/>
  <c r="F13"/>
  <c r="O13"/>
  <c r="F12"/>
  <c r="O12"/>
  <c r="F11"/>
  <c r="O11"/>
  <c r="F10"/>
  <c r="O10"/>
  <c r="F9"/>
  <c r="O9"/>
  <c r="F8"/>
  <c r="O8"/>
  <c r="F7"/>
  <c r="F43" s="1"/>
  <c r="O7"/>
  <c r="F6"/>
  <c r="B107" i="34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/>
  <c r="F41"/>
  <c r="O41" s="1"/>
  <c r="F40"/>
  <c r="O40"/>
  <c r="F39"/>
  <c r="O39" s="1"/>
  <c r="F38"/>
  <c r="O38"/>
  <c r="F37"/>
  <c r="O37" s="1"/>
  <c r="F36"/>
  <c r="O36"/>
  <c r="F35"/>
  <c r="O35" s="1"/>
  <c r="F34"/>
  <c r="O34"/>
  <c r="F33"/>
  <c r="O33" s="1"/>
  <c r="F32"/>
  <c r="O32"/>
  <c r="F31"/>
  <c r="O31" s="1"/>
  <c r="F30"/>
  <c r="O30"/>
  <c r="F29"/>
  <c r="O29" s="1"/>
  <c r="F28"/>
  <c r="O28"/>
  <c r="F27"/>
  <c r="O27" s="1"/>
  <c r="F26"/>
  <c r="O26"/>
  <c r="F25"/>
  <c r="O25" s="1"/>
  <c r="F24"/>
  <c r="O24"/>
  <c r="F23"/>
  <c r="O23" s="1"/>
  <c r="F22"/>
  <c r="O22"/>
  <c r="F21"/>
  <c r="O21" s="1"/>
  <c r="F20"/>
  <c r="O20"/>
  <c r="F19"/>
  <c r="O19" s="1"/>
  <c r="F18"/>
  <c r="O18"/>
  <c r="F17"/>
  <c r="O17" s="1"/>
  <c r="F16"/>
  <c r="O16"/>
  <c r="F15"/>
  <c r="O15" s="1"/>
  <c r="F14"/>
  <c r="O14"/>
  <c r="F13"/>
  <c r="O13" s="1"/>
  <c r="F12"/>
  <c r="O12"/>
  <c r="F11"/>
  <c r="O11" s="1"/>
  <c r="F10"/>
  <c r="O10"/>
  <c r="F9"/>
  <c r="O9" s="1"/>
  <c r="F8"/>
  <c r="O8"/>
  <c r="F7"/>
  <c r="O7" s="1"/>
  <c r="F6"/>
  <c r="F43"/>
  <c r="B107" i="33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 s="1"/>
  <c r="F41"/>
  <c r="O41"/>
  <c r="F40"/>
  <c r="O40"/>
  <c r="F39"/>
  <c r="O39"/>
  <c r="F38"/>
  <c r="O38" s="1"/>
  <c r="F37"/>
  <c r="O37"/>
  <c r="F36"/>
  <c r="O36" s="1"/>
  <c r="F35"/>
  <c r="O35"/>
  <c r="F34"/>
  <c r="O34"/>
  <c r="F33"/>
  <c r="O33"/>
  <c r="F32"/>
  <c r="O32"/>
  <c r="F31"/>
  <c r="O31"/>
  <c r="F30"/>
  <c r="O30"/>
  <c r="F29"/>
  <c r="O29"/>
  <c r="F28"/>
  <c r="O28"/>
  <c r="F27"/>
  <c r="O27"/>
  <c r="F26"/>
  <c r="O26"/>
  <c r="F25"/>
  <c r="O25"/>
  <c r="F24"/>
  <c r="O24"/>
  <c r="F23"/>
  <c r="O23"/>
  <c r="F22"/>
  <c r="O22"/>
  <c r="F21"/>
  <c r="O21"/>
  <c r="F20"/>
  <c r="O20"/>
  <c r="F19"/>
  <c r="O19"/>
  <c r="F18"/>
  <c r="O18"/>
  <c r="F17"/>
  <c r="O17"/>
  <c r="F16"/>
  <c r="O16"/>
  <c r="F15"/>
  <c r="O15"/>
  <c r="F14"/>
  <c r="O14"/>
  <c r="F13"/>
  <c r="O13"/>
  <c r="F12"/>
  <c r="O12"/>
  <c r="F11"/>
  <c r="O11"/>
  <c r="F10"/>
  <c r="O10"/>
  <c r="F9"/>
  <c r="O9"/>
  <c r="F8"/>
  <c r="O8"/>
  <c r="F7"/>
  <c r="O7"/>
  <c r="F6"/>
  <c r="F43"/>
  <c r="B107" i="32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 s="1"/>
  <c r="F41"/>
  <c r="O41"/>
  <c r="F40"/>
  <c r="O40" s="1"/>
  <c r="F39"/>
  <c r="O39"/>
  <c r="F38"/>
  <c r="O38" s="1"/>
  <c r="F37"/>
  <c r="O37"/>
  <c r="F36"/>
  <c r="O36" s="1"/>
  <c r="F35"/>
  <c r="O35"/>
  <c r="F34"/>
  <c r="O34" s="1"/>
  <c r="F33"/>
  <c r="O33"/>
  <c r="F32"/>
  <c r="O32" s="1"/>
  <c r="F31"/>
  <c r="O31"/>
  <c r="F30"/>
  <c r="O30" s="1"/>
  <c r="F29"/>
  <c r="O29"/>
  <c r="F28"/>
  <c r="O28" s="1"/>
  <c r="F27"/>
  <c r="O27"/>
  <c r="F26"/>
  <c r="O26" s="1"/>
  <c r="F25"/>
  <c r="O25"/>
  <c r="F24"/>
  <c r="O24" s="1"/>
  <c r="F23"/>
  <c r="O23"/>
  <c r="F22"/>
  <c r="O22" s="1"/>
  <c r="F21"/>
  <c r="O21"/>
  <c r="F20"/>
  <c r="O20" s="1"/>
  <c r="F19"/>
  <c r="O19"/>
  <c r="F18"/>
  <c r="O18" s="1"/>
  <c r="F17"/>
  <c r="O17"/>
  <c r="F16"/>
  <c r="O16" s="1"/>
  <c r="F15"/>
  <c r="O15"/>
  <c r="F14"/>
  <c r="O14" s="1"/>
  <c r="F13"/>
  <c r="O13"/>
  <c r="F12"/>
  <c r="O12" s="1"/>
  <c r="F11"/>
  <c r="O11"/>
  <c r="F10"/>
  <c r="O10" s="1"/>
  <c r="F9"/>
  <c r="O9"/>
  <c r="F8"/>
  <c r="O8" s="1"/>
  <c r="F7"/>
  <c r="O7"/>
  <c r="F6"/>
  <c r="F43" s="1"/>
  <c r="B107" i="31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/>
  <c r="F41"/>
  <c r="O41"/>
  <c r="F40"/>
  <c r="O40"/>
  <c r="F39"/>
  <c r="O39"/>
  <c r="F38"/>
  <c r="O38" s="1"/>
  <c r="F37"/>
  <c r="O37"/>
  <c r="F36"/>
  <c r="O36"/>
  <c r="F35"/>
  <c r="O35"/>
  <c r="F34"/>
  <c r="O34" s="1"/>
  <c r="F33"/>
  <c r="O33" s="1"/>
  <c r="F32"/>
  <c r="O32" s="1"/>
  <c r="F31"/>
  <c r="O31" s="1"/>
  <c r="F30"/>
  <c r="O30" s="1"/>
  <c r="F29"/>
  <c r="O29" s="1"/>
  <c r="F28"/>
  <c r="O28" s="1"/>
  <c r="F27"/>
  <c r="O27"/>
  <c r="F26"/>
  <c r="O26" s="1"/>
  <c r="F25"/>
  <c r="O25" s="1"/>
  <c r="F24"/>
  <c r="O24" s="1"/>
  <c r="F23"/>
  <c r="O23" s="1"/>
  <c r="F22"/>
  <c r="O22" s="1"/>
  <c r="F21"/>
  <c r="O21" s="1"/>
  <c r="F20"/>
  <c r="O20" s="1"/>
  <c r="F19"/>
  <c r="O19"/>
  <c r="F18"/>
  <c r="O18" s="1"/>
  <c r="F17"/>
  <c r="O17" s="1"/>
  <c r="F16"/>
  <c r="O16" s="1"/>
  <c r="F15"/>
  <c r="O15" s="1"/>
  <c r="F14"/>
  <c r="O14" s="1"/>
  <c r="F13"/>
  <c r="O13" s="1"/>
  <c r="F12"/>
  <c r="O12" s="1"/>
  <c r="F11"/>
  <c r="O11"/>
  <c r="F10"/>
  <c r="O10" s="1"/>
  <c r="F9"/>
  <c r="O9" s="1"/>
  <c r="F8"/>
  <c r="O8" s="1"/>
  <c r="F7"/>
  <c r="O7" s="1"/>
  <c r="F6"/>
  <c r="B107" i="30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O42"/>
  <c r="F41"/>
  <c r="O41" s="1"/>
  <c r="F40"/>
  <c r="O40"/>
  <c r="F39"/>
  <c r="O39" s="1"/>
  <c r="F38"/>
  <c r="O38"/>
  <c r="F37"/>
  <c r="O37" s="1"/>
  <c r="F36"/>
  <c r="O36"/>
  <c r="F35"/>
  <c r="O35" s="1"/>
  <c r="F34"/>
  <c r="O34"/>
  <c r="F33"/>
  <c r="O33" s="1"/>
  <c r="F32"/>
  <c r="O32"/>
  <c r="F31"/>
  <c r="O31" s="1"/>
  <c r="F30"/>
  <c r="O30"/>
  <c r="F29"/>
  <c r="O29" s="1"/>
  <c r="F28"/>
  <c r="O28"/>
  <c r="F27"/>
  <c r="O27" s="1"/>
  <c r="F26"/>
  <c r="O26"/>
  <c r="F25"/>
  <c r="O25" s="1"/>
  <c r="F24"/>
  <c r="O24"/>
  <c r="F23"/>
  <c r="O23" s="1"/>
  <c r="F22"/>
  <c r="O22"/>
  <c r="F21"/>
  <c r="O21" s="1"/>
  <c r="F20"/>
  <c r="O20"/>
  <c r="F19"/>
  <c r="O19" s="1"/>
  <c r="F18"/>
  <c r="O18"/>
  <c r="F17"/>
  <c r="O17" s="1"/>
  <c r="F16"/>
  <c r="O16"/>
  <c r="F15"/>
  <c r="O15" s="1"/>
  <c r="F14"/>
  <c r="O14"/>
  <c r="F13"/>
  <c r="O13" s="1"/>
  <c r="F12"/>
  <c r="O12"/>
  <c r="F11"/>
  <c r="O11" s="1"/>
  <c r="F10"/>
  <c r="O10"/>
  <c r="F9"/>
  <c r="O9" s="1"/>
  <c r="F8"/>
  <c r="O8"/>
  <c r="F7"/>
  <c r="O7" s="1"/>
  <c r="F6"/>
  <c r="F6" i="18"/>
  <c r="L6" s="1"/>
  <c r="M6"/>
  <c r="C52" s="1"/>
  <c r="N6"/>
  <c r="O6"/>
  <c r="F7"/>
  <c r="O7"/>
  <c r="L53" s="1"/>
  <c r="F8"/>
  <c r="L8"/>
  <c r="M8"/>
  <c r="N8"/>
  <c r="D54" s="1"/>
  <c r="O8"/>
  <c r="F9"/>
  <c r="L9"/>
  <c r="B55" s="1"/>
  <c r="O9"/>
  <c r="E55" s="1"/>
  <c r="F10"/>
  <c r="L10"/>
  <c r="M10"/>
  <c r="N10"/>
  <c r="K56" s="1"/>
  <c r="O10"/>
  <c r="F11"/>
  <c r="O11" s="1"/>
  <c r="F12"/>
  <c r="L12"/>
  <c r="M12"/>
  <c r="N12"/>
  <c r="D58" s="1"/>
  <c r="O12"/>
  <c r="F13"/>
  <c r="L13"/>
  <c r="B59" s="1"/>
  <c r="F14"/>
  <c r="L14"/>
  <c r="M14"/>
  <c r="N14"/>
  <c r="K60" s="1"/>
  <c r="O14"/>
  <c r="F15"/>
  <c r="O15" s="1"/>
  <c r="F16"/>
  <c r="L16"/>
  <c r="M16"/>
  <c r="C62" s="1"/>
  <c r="N16"/>
  <c r="D62" s="1"/>
  <c r="O16"/>
  <c r="F17"/>
  <c r="L17"/>
  <c r="B63" s="1"/>
  <c r="O17"/>
  <c r="E63" s="1"/>
  <c r="F18"/>
  <c r="L18" s="1"/>
  <c r="M18"/>
  <c r="C64" s="1"/>
  <c r="N18"/>
  <c r="K64" s="1"/>
  <c r="O18"/>
  <c r="F19"/>
  <c r="L19"/>
  <c r="I65" s="1"/>
  <c r="O19"/>
  <c r="L65" s="1"/>
  <c r="F20"/>
  <c r="L20" s="1"/>
  <c r="M20"/>
  <c r="J66" s="1"/>
  <c r="N20"/>
  <c r="D66" s="1"/>
  <c r="O20"/>
  <c r="F21"/>
  <c r="L21"/>
  <c r="B67" s="1"/>
  <c r="O21"/>
  <c r="E67" s="1"/>
  <c r="F22"/>
  <c r="L22" s="1"/>
  <c r="M22"/>
  <c r="C68" s="1"/>
  <c r="N22"/>
  <c r="K68" s="1"/>
  <c r="O22"/>
  <c r="F23"/>
  <c r="L23"/>
  <c r="I69" s="1"/>
  <c r="O23"/>
  <c r="L69" s="1"/>
  <c r="F24"/>
  <c r="L24" s="1"/>
  <c r="M24"/>
  <c r="J70" s="1"/>
  <c r="N24"/>
  <c r="D70" s="1"/>
  <c r="O24"/>
  <c r="F25"/>
  <c r="L25"/>
  <c r="B71" s="1"/>
  <c r="O25"/>
  <c r="E71" s="1"/>
  <c r="F26"/>
  <c r="L26" s="1"/>
  <c r="M26"/>
  <c r="N26"/>
  <c r="O26"/>
  <c r="P26"/>
  <c r="F27"/>
  <c r="L27" s="1"/>
  <c r="M27"/>
  <c r="N27"/>
  <c r="D73" s="1"/>
  <c r="O27"/>
  <c r="F28"/>
  <c r="L28"/>
  <c r="B74" s="1"/>
  <c r="F29"/>
  <c r="L29" s="1"/>
  <c r="M29"/>
  <c r="C75" s="1"/>
  <c r="N29"/>
  <c r="K75" s="1"/>
  <c r="O29"/>
  <c r="F30"/>
  <c r="L30"/>
  <c r="I76" s="1"/>
  <c r="F31"/>
  <c r="L31" s="1"/>
  <c r="M31"/>
  <c r="N31"/>
  <c r="D77" s="1"/>
  <c r="O31"/>
  <c r="F32"/>
  <c r="L32"/>
  <c r="B78" s="1"/>
  <c r="O32"/>
  <c r="E78" s="1"/>
  <c r="F33"/>
  <c r="L33" s="1"/>
  <c r="M33"/>
  <c r="C79" s="1"/>
  <c r="N33"/>
  <c r="K79" s="1"/>
  <c r="O33"/>
  <c r="F34"/>
  <c r="L34"/>
  <c r="I80" s="1"/>
  <c r="O34"/>
  <c r="L80" s="1"/>
  <c r="F35"/>
  <c r="L35" s="1"/>
  <c r="M35"/>
  <c r="N35"/>
  <c r="D81" s="1"/>
  <c r="O35"/>
  <c r="F36"/>
  <c r="L36"/>
  <c r="B82" s="1"/>
  <c r="F37"/>
  <c r="L37" s="1"/>
  <c r="M37"/>
  <c r="C83" s="1"/>
  <c r="N37"/>
  <c r="K83" s="1"/>
  <c r="O37"/>
  <c r="F38"/>
  <c r="L38"/>
  <c r="I84" s="1"/>
  <c r="F39"/>
  <c r="L39" s="1"/>
  <c r="M39"/>
  <c r="J85" s="1"/>
  <c r="N39"/>
  <c r="D85" s="1"/>
  <c r="O39"/>
  <c r="F40"/>
  <c r="L40"/>
  <c r="B86" s="1"/>
  <c r="F41"/>
  <c r="L41" s="1"/>
  <c r="M41"/>
  <c r="C87" s="1"/>
  <c r="N41"/>
  <c r="O41"/>
  <c r="F42"/>
  <c r="L42"/>
  <c r="B43"/>
  <c r="C43"/>
  <c r="D43"/>
  <c r="E43"/>
  <c r="I43"/>
  <c r="D52"/>
  <c r="E52"/>
  <c r="H52"/>
  <c r="I52"/>
  <c r="J52"/>
  <c r="L52"/>
  <c r="E53"/>
  <c r="H53"/>
  <c r="B54"/>
  <c r="C54"/>
  <c r="E54"/>
  <c r="F54"/>
  <c r="H54"/>
  <c r="I54" s="1"/>
  <c r="K54"/>
  <c r="H55"/>
  <c r="L55"/>
  <c r="B56"/>
  <c r="D56"/>
  <c r="E56"/>
  <c r="H56"/>
  <c r="I56"/>
  <c r="M56" s="1"/>
  <c r="J56"/>
  <c r="L56"/>
  <c r="H57"/>
  <c r="B58"/>
  <c r="F58" s="1"/>
  <c r="C58"/>
  <c r="E58"/>
  <c r="H58"/>
  <c r="I58" s="1"/>
  <c r="H59"/>
  <c r="I59"/>
  <c r="B60"/>
  <c r="D60"/>
  <c r="E60"/>
  <c r="H60"/>
  <c r="I60"/>
  <c r="J60"/>
  <c r="L60"/>
  <c r="H61"/>
  <c r="B62"/>
  <c r="F62" s="1"/>
  <c r="E62"/>
  <c r="H62"/>
  <c r="H63"/>
  <c r="I63"/>
  <c r="L63"/>
  <c r="D64"/>
  <c r="E64"/>
  <c r="H64"/>
  <c r="I64"/>
  <c r="L64"/>
  <c r="E65"/>
  <c r="H65"/>
  <c r="B66"/>
  <c r="C66"/>
  <c r="F66" s="1"/>
  <c r="E66"/>
  <c r="H66"/>
  <c r="K66"/>
  <c r="L66"/>
  <c r="H67"/>
  <c r="L67" s="1"/>
  <c r="D68"/>
  <c r="E68"/>
  <c r="H68"/>
  <c r="I68"/>
  <c r="J68"/>
  <c r="L68"/>
  <c r="B69"/>
  <c r="E69"/>
  <c r="H69"/>
  <c r="B70"/>
  <c r="E70"/>
  <c r="H70"/>
  <c r="K70"/>
  <c r="L70"/>
  <c r="H71"/>
  <c r="L71" s="1"/>
  <c r="C72"/>
  <c r="D72"/>
  <c r="H72"/>
  <c r="K72"/>
  <c r="C73"/>
  <c r="E73"/>
  <c r="H73"/>
  <c r="K73" s="1"/>
  <c r="I73"/>
  <c r="L73"/>
  <c r="H74"/>
  <c r="I74"/>
  <c r="D75"/>
  <c r="E75"/>
  <c r="H75"/>
  <c r="I75"/>
  <c r="J75"/>
  <c r="L75"/>
  <c r="B76"/>
  <c r="H76"/>
  <c r="B77"/>
  <c r="F77" s="1"/>
  <c r="C77"/>
  <c r="E77"/>
  <c r="H77"/>
  <c r="L77" s="1"/>
  <c r="K77"/>
  <c r="H78"/>
  <c r="L78" s="1"/>
  <c r="D79"/>
  <c r="E79"/>
  <c r="H79"/>
  <c r="I79"/>
  <c r="M79" s="1"/>
  <c r="J79"/>
  <c r="L79"/>
  <c r="B80"/>
  <c r="E80"/>
  <c r="H80"/>
  <c r="B81"/>
  <c r="C81"/>
  <c r="E81"/>
  <c r="F81"/>
  <c r="H81"/>
  <c r="L81" s="1"/>
  <c r="K81"/>
  <c r="H82"/>
  <c r="D83"/>
  <c r="E83"/>
  <c r="H83"/>
  <c r="I83"/>
  <c r="J83"/>
  <c r="L83"/>
  <c r="M83"/>
  <c r="B84"/>
  <c r="H84"/>
  <c r="B85"/>
  <c r="C85"/>
  <c r="F85" s="1"/>
  <c r="E85"/>
  <c r="H85"/>
  <c r="K85"/>
  <c r="L85"/>
  <c r="H86"/>
  <c r="I86"/>
  <c r="B87"/>
  <c r="F87" s="1"/>
  <c r="D87"/>
  <c r="E87"/>
  <c r="H87"/>
  <c r="I87"/>
  <c r="J87"/>
  <c r="M87" s="1"/>
  <c r="K87"/>
  <c r="L87"/>
  <c r="B88"/>
  <c r="H88"/>
  <c r="I88"/>
  <c r="B107"/>
  <c r="L53" i="41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40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39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38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37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36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35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34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33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32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4" i="31"/>
  <c r="E54"/>
  <c r="L56"/>
  <c r="E56"/>
  <c r="L57"/>
  <c r="E57"/>
  <c r="L58"/>
  <c r="E58"/>
  <c r="L60"/>
  <c r="E60"/>
  <c r="L62"/>
  <c r="E62"/>
  <c r="L64"/>
  <c r="E64"/>
  <c r="L65"/>
  <c r="E65"/>
  <c r="L66"/>
  <c r="E66"/>
  <c r="L68"/>
  <c r="E68"/>
  <c r="L70"/>
  <c r="E70"/>
  <c r="L72"/>
  <c r="E72"/>
  <c r="L73"/>
  <c r="E73"/>
  <c r="L74"/>
  <c r="E74"/>
  <c r="L76"/>
  <c r="E76"/>
  <c r="L78"/>
  <c r="E78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53" i="30"/>
  <c r="E53"/>
  <c r="L54"/>
  <c r="E54"/>
  <c r="L55"/>
  <c r="E55"/>
  <c r="L56"/>
  <c r="E56"/>
  <c r="L57"/>
  <c r="E57"/>
  <c r="L58"/>
  <c r="E58"/>
  <c r="L59"/>
  <c r="E59"/>
  <c r="L60"/>
  <c r="E60"/>
  <c r="L61"/>
  <c r="E61"/>
  <c r="L62"/>
  <c r="E62"/>
  <c r="L63"/>
  <c r="E63"/>
  <c r="L64"/>
  <c r="E64"/>
  <c r="L65"/>
  <c r="E65"/>
  <c r="L66"/>
  <c r="E66"/>
  <c r="L67"/>
  <c r="E67"/>
  <c r="L68"/>
  <c r="E68"/>
  <c r="L69"/>
  <c r="E69"/>
  <c r="L70"/>
  <c r="E70"/>
  <c r="L71"/>
  <c r="E71"/>
  <c r="L72"/>
  <c r="E72"/>
  <c r="L73"/>
  <c r="E73"/>
  <c r="L74"/>
  <c r="E74"/>
  <c r="L75"/>
  <c r="E75"/>
  <c r="L76"/>
  <c r="E76"/>
  <c r="L77"/>
  <c r="E77"/>
  <c r="L78"/>
  <c r="E78"/>
  <c r="L79"/>
  <c r="E79"/>
  <c r="L80"/>
  <c r="E80"/>
  <c r="L81"/>
  <c r="E81"/>
  <c r="L82"/>
  <c r="E82"/>
  <c r="L83"/>
  <c r="E83"/>
  <c r="L84"/>
  <c r="E84"/>
  <c r="L85"/>
  <c r="E85"/>
  <c r="L86"/>
  <c r="E86"/>
  <c r="L87"/>
  <c r="E87"/>
  <c r="L88"/>
  <c r="E88"/>
  <c r="L6"/>
  <c r="M6"/>
  <c r="N6"/>
  <c r="O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K88" i="41"/>
  <c r="D88"/>
  <c r="J88"/>
  <c r="C88"/>
  <c r="I88"/>
  <c r="M88"/>
  <c r="B88"/>
  <c r="F88"/>
  <c r="P42"/>
  <c r="K87"/>
  <c r="D87"/>
  <c r="J87"/>
  <c r="C87"/>
  <c r="I87"/>
  <c r="M87" s="1"/>
  <c r="B87"/>
  <c r="F87" s="1"/>
  <c r="P41"/>
  <c r="K86"/>
  <c r="D86"/>
  <c r="J86"/>
  <c r="C86"/>
  <c r="I86"/>
  <c r="M86"/>
  <c r="B86"/>
  <c r="F86"/>
  <c r="P40"/>
  <c r="K85"/>
  <c r="D85"/>
  <c r="J85"/>
  <c r="C85"/>
  <c r="I85"/>
  <c r="M85" s="1"/>
  <c r="B85"/>
  <c r="F85" s="1"/>
  <c r="P39"/>
  <c r="K84"/>
  <c r="D84"/>
  <c r="J84"/>
  <c r="C84"/>
  <c r="I84"/>
  <c r="M84"/>
  <c r="B84"/>
  <c r="F84"/>
  <c r="P38"/>
  <c r="K83"/>
  <c r="D83"/>
  <c r="J83"/>
  <c r="C83"/>
  <c r="I83"/>
  <c r="M83" s="1"/>
  <c r="B83"/>
  <c r="F83" s="1"/>
  <c r="P37"/>
  <c r="K82"/>
  <c r="D82"/>
  <c r="J82"/>
  <c r="C82"/>
  <c r="I82"/>
  <c r="M82"/>
  <c r="B82"/>
  <c r="F82"/>
  <c r="P36"/>
  <c r="K81"/>
  <c r="D81"/>
  <c r="J81"/>
  <c r="C81"/>
  <c r="I81"/>
  <c r="M81" s="1"/>
  <c r="B81"/>
  <c r="F81" s="1"/>
  <c r="P35"/>
  <c r="K80"/>
  <c r="D80"/>
  <c r="J80"/>
  <c r="C80"/>
  <c r="I80"/>
  <c r="M80"/>
  <c r="B80"/>
  <c r="F80"/>
  <c r="P34"/>
  <c r="K79"/>
  <c r="D79"/>
  <c r="J79"/>
  <c r="C79"/>
  <c r="I79"/>
  <c r="M79" s="1"/>
  <c r="B79"/>
  <c r="F79" s="1"/>
  <c r="P33"/>
  <c r="K78"/>
  <c r="D78"/>
  <c r="J78"/>
  <c r="C78"/>
  <c r="I78"/>
  <c r="M78"/>
  <c r="B78"/>
  <c r="F78"/>
  <c r="P32"/>
  <c r="K77"/>
  <c r="D77"/>
  <c r="J77"/>
  <c r="C77"/>
  <c r="I77"/>
  <c r="M77" s="1"/>
  <c r="B77"/>
  <c r="F77" s="1"/>
  <c r="P31"/>
  <c r="K76"/>
  <c r="D76"/>
  <c r="J76"/>
  <c r="C76"/>
  <c r="I76"/>
  <c r="M76"/>
  <c r="B76"/>
  <c r="F76"/>
  <c r="P30"/>
  <c r="K75"/>
  <c r="D75"/>
  <c r="J75"/>
  <c r="C75"/>
  <c r="I75"/>
  <c r="M75" s="1"/>
  <c r="B75"/>
  <c r="F75" s="1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J72"/>
  <c r="C72"/>
  <c r="I72"/>
  <c r="M72"/>
  <c r="B72"/>
  <c r="F72"/>
  <c r="P26"/>
  <c r="K71"/>
  <c r="D71"/>
  <c r="J71"/>
  <c r="C71"/>
  <c r="I71"/>
  <c r="M71" s="1"/>
  <c r="B71"/>
  <c r="F71" s="1"/>
  <c r="P25"/>
  <c r="K70"/>
  <c r="D70"/>
  <c r="J70"/>
  <c r="C70"/>
  <c r="I70"/>
  <c r="M70"/>
  <c r="B70"/>
  <c r="F70"/>
  <c r="P24"/>
  <c r="K69"/>
  <c r="D69"/>
  <c r="J69"/>
  <c r="C69"/>
  <c r="I69"/>
  <c r="M69" s="1"/>
  <c r="B69"/>
  <c r="F69" s="1"/>
  <c r="P23"/>
  <c r="K68"/>
  <c r="D68"/>
  <c r="J68"/>
  <c r="C68"/>
  <c r="I68"/>
  <c r="M68"/>
  <c r="B68"/>
  <c r="F68"/>
  <c r="P22"/>
  <c r="K67"/>
  <c r="D67"/>
  <c r="J67"/>
  <c r="C67"/>
  <c r="I67"/>
  <c r="M67" s="1"/>
  <c r="B67"/>
  <c r="F67" s="1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J64"/>
  <c r="C64"/>
  <c r="I64"/>
  <c r="M64"/>
  <c r="B64"/>
  <c r="F64"/>
  <c r="P18"/>
  <c r="K63"/>
  <c r="D63"/>
  <c r="J63"/>
  <c r="C63"/>
  <c r="I63"/>
  <c r="M63" s="1"/>
  <c r="B63"/>
  <c r="F63" s="1"/>
  <c r="P17"/>
  <c r="K62"/>
  <c r="D62"/>
  <c r="J62"/>
  <c r="C62"/>
  <c r="I62"/>
  <c r="M62"/>
  <c r="B62"/>
  <c r="F62"/>
  <c r="P16"/>
  <c r="K61"/>
  <c r="D61"/>
  <c r="J61"/>
  <c r="C61"/>
  <c r="I61"/>
  <c r="M61" s="1"/>
  <c r="B61"/>
  <c r="F61" s="1"/>
  <c r="P15"/>
  <c r="K60"/>
  <c r="D60"/>
  <c r="J60"/>
  <c r="C60"/>
  <c r="I60"/>
  <c r="M60"/>
  <c r="B60"/>
  <c r="F60"/>
  <c r="P14"/>
  <c r="K59"/>
  <c r="D59"/>
  <c r="J59"/>
  <c r="C59"/>
  <c r="I59"/>
  <c r="M59" s="1"/>
  <c r="B59"/>
  <c r="F59" s="1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J56"/>
  <c r="C56"/>
  <c r="I56"/>
  <c r="M56"/>
  <c r="B56"/>
  <c r="F56"/>
  <c r="P10"/>
  <c r="K55"/>
  <c r="D55"/>
  <c r="J55"/>
  <c r="C55"/>
  <c r="I55"/>
  <c r="M55" s="1"/>
  <c r="B55"/>
  <c r="F55" s="1"/>
  <c r="P9"/>
  <c r="K54"/>
  <c r="D54"/>
  <c r="J54"/>
  <c r="C54"/>
  <c r="I54"/>
  <c r="M54"/>
  <c r="B54"/>
  <c r="F54"/>
  <c r="P8"/>
  <c r="K53"/>
  <c r="D53"/>
  <c r="J53"/>
  <c r="C53"/>
  <c r="I53"/>
  <c r="M53" s="1"/>
  <c r="B53"/>
  <c r="F53" s="1"/>
  <c r="P7"/>
  <c r="L52"/>
  <c r="L89"/>
  <c r="E52"/>
  <c r="E89"/>
  <c r="O43"/>
  <c r="K52"/>
  <c r="K89" s="1"/>
  <c r="D52"/>
  <c r="D89" s="1"/>
  <c r="N43"/>
  <c r="J52"/>
  <c r="J89"/>
  <c r="C52"/>
  <c r="C89"/>
  <c r="M43"/>
  <c r="I52"/>
  <c r="B52"/>
  <c r="L43"/>
  <c r="P6"/>
  <c r="P43"/>
  <c r="K88" i="40"/>
  <c r="D88"/>
  <c r="J88"/>
  <c r="C88"/>
  <c r="I88"/>
  <c r="M88"/>
  <c r="B88"/>
  <c r="F88"/>
  <c r="P42"/>
  <c r="K87"/>
  <c r="D87"/>
  <c r="J87"/>
  <c r="C87"/>
  <c r="I87"/>
  <c r="M87" s="1"/>
  <c r="B87"/>
  <c r="F87" s="1"/>
  <c r="P41"/>
  <c r="K86"/>
  <c r="D86"/>
  <c r="J86"/>
  <c r="C86"/>
  <c r="I86"/>
  <c r="M86"/>
  <c r="B86"/>
  <c r="F86"/>
  <c r="P40"/>
  <c r="K85"/>
  <c r="D85"/>
  <c r="J85"/>
  <c r="C85"/>
  <c r="I85"/>
  <c r="M85" s="1"/>
  <c r="B85"/>
  <c r="F85" s="1"/>
  <c r="P39"/>
  <c r="K84"/>
  <c r="D84"/>
  <c r="J84"/>
  <c r="C84"/>
  <c r="I84"/>
  <c r="M84"/>
  <c r="B84"/>
  <c r="F84"/>
  <c r="P38"/>
  <c r="K83"/>
  <c r="D83"/>
  <c r="J83"/>
  <c r="C83"/>
  <c r="I83"/>
  <c r="M83" s="1"/>
  <c r="B83"/>
  <c r="F83" s="1"/>
  <c r="P37"/>
  <c r="K82"/>
  <c r="D82"/>
  <c r="J82"/>
  <c r="C82"/>
  <c r="I82"/>
  <c r="M82"/>
  <c r="B82"/>
  <c r="F82"/>
  <c r="P36"/>
  <c r="K81"/>
  <c r="D81"/>
  <c r="J81"/>
  <c r="C81"/>
  <c r="I81"/>
  <c r="M81" s="1"/>
  <c r="B81"/>
  <c r="F81" s="1"/>
  <c r="P35"/>
  <c r="K80"/>
  <c r="D80"/>
  <c r="J80"/>
  <c r="C80"/>
  <c r="I80"/>
  <c r="M80"/>
  <c r="B80"/>
  <c r="F80"/>
  <c r="P34"/>
  <c r="K79"/>
  <c r="D79"/>
  <c r="J79"/>
  <c r="C79"/>
  <c r="I79"/>
  <c r="M79" s="1"/>
  <c r="B79"/>
  <c r="F79" s="1"/>
  <c r="P33"/>
  <c r="K78"/>
  <c r="D78"/>
  <c r="J78"/>
  <c r="C78"/>
  <c r="I78"/>
  <c r="M78"/>
  <c r="B78"/>
  <c r="F78"/>
  <c r="P32"/>
  <c r="K77"/>
  <c r="D77"/>
  <c r="J77"/>
  <c r="C77"/>
  <c r="I77"/>
  <c r="M77" s="1"/>
  <c r="B77"/>
  <c r="F77" s="1"/>
  <c r="P31"/>
  <c r="K76"/>
  <c r="D76"/>
  <c r="J76"/>
  <c r="C76"/>
  <c r="I76"/>
  <c r="M76"/>
  <c r="B76"/>
  <c r="F76"/>
  <c r="P30"/>
  <c r="K75"/>
  <c r="D75"/>
  <c r="J75"/>
  <c r="C75"/>
  <c r="I75"/>
  <c r="M75" s="1"/>
  <c r="B75"/>
  <c r="F75" s="1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J72"/>
  <c r="C72"/>
  <c r="I72"/>
  <c r="M72"/>
  <c r="B72"/>
  <c r="F72"/>
  <c r="P26"/>
  <c r="K71"/>
  <c r="D71"/>
  <c r="J71"/>
  <c r="C71"/>
  <c r="I71"/>
  <c r="M71" s="1"/>
  <c r="B71"/>
  <c r="F71" s="1"/>
  <c r="P25"/>
  <c r="K70"/>
  <c r="D70"/>
  <c r="J70"/>
  <c r="C70"/>
  <c r="I70"/>
  <c r="M70"/>
  <c r="B70"/>
  <c r="F70"/>
  <c r="P24"/>
  <c r="K69"/>
  <c r="D69"/>
  <c r="J69"/>
  <c r="C69"/>
  <c r="I69"/>
  <c r="M69" s="1"/>
  <c r="B69"/>
  <c r="F69" s="1"/>
  <c r="P23"/>
  <c r="K68"/>
  <c r="D68"/>
  <c r="J68"/>
  <c r="C68"/>
  <c r="I68"/>
  <c r="M68"/>
  <c r="B68"/>
  <c r="F68"/>
  <c r="P22"/>
  <c r="K67"/>
  <c r="D67"/>
  <c r="J67"/>
  <c r="C67"/>
  <c r="I67"/>
  <c r="M67" s="1"/>
  <c r="B67"/>
  <c r="F67" s="1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J64"/>
  <c r="C64"/>
  <c r="I64"/>
  <c r="M64"/>
  <c r="B64"/>
  <c r="F64"/>
  <c r="P18"/>
  <c r="K63"/>
  <c r="D63"/>
  <c r="J63"/>
  <c r="C63"/>
  <c r="I63"/>
  <c r="M63" s="1"/>
  <c r="B63"/>
  <c r="F63" s="1"/>
  <c r="P17"/>
  <c r="K62"/>
  <c r="D62"/>
  <c r="F62" s="1"/>
  <c r="J62"/>
  <c r="C62"/>
  <c r="I62"/>
  <c r="M62"/>
  <c r="B62"/>
  <c r="P16"/>
  <c r="K61"/>
  <c r="D61"/>
  <c r="J61"/>
  <c r="C61"/>
  <c r="I61"/>
  <c r="M61" s="1"/>
  <c r="B61"/>
  <c r="F61" s="1"/>
  <c r="P15"/>
  <c r="K60"/>
  <c r="D60"/>
  <c r="J60"/>
  <c r="C60"/>
  <c r="I60"/>
  <c r="M60"/>
  <c r="B60"/>
  <c r="F60"/>
  <c r="P14"/>
  <c r="K59"/>
  <c r="D59"/>
  <c r="J59"/>
  <c r="C59"/>
  <c r="I59"/>
  <c r="M59" s="1"/>
  <c r="B59"/>
  <c r="F59" s="1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J56"/>
  <c r="C56"/>
  <c r="I56"/>
  <c r="M56"/>
  <c r="B56"/>
  <c r="F56"/>
  <c r="P10"/>
  <c r="K55"/>
  <c r="D55"/>
  <c r="J55"/>
  <c r="C55"/>
  <c r="I55"/>
  <c r="M55" s="1"/>
  <c r="B55"/>
  <c r="F55" s="1"/>
  <c r="P9"/>
  <c r="K54"/>
  <c r="D54"/>
  <c r="J54"/>
  <c r="C54"/>
  <c r="I54"/>
  <c r="M54"/>
  <c r="B54"/>
  <c r="F54"/>
  <c r="P8"/>
  <c r="K53"/>
  <c r="D53"/>
  <c r="J53"/>
  <c r="C53"/>
  <c r="I53"/>
  <c r="M53" s="1"/>
  <c r="B53"/>
  <c r="F53" s="1"/>
  <c r="P7"/>
  <c r="L52"/>
  <c r="L89"/>
  <c r="E52"/>
  <c r="E89"/>
  <c r="O43"/>
  <c r="K52"/>
  <c r="K89" s="1"/>
  <c r="D52"/>
  <c r="D89" s="1"/>
  <c r="N43"/>
  <c r="J52"/>
  <c r="J89"/>
  <c r="C52"/>
  <c r="C89"/>
  <c r="M43"/>
  <c r="I52"/>
  <c r="B52"/>
  <c r="L43"/>
  <c r="P6"/>
  <c r="P43"/>
  <c r="K88" i="39"/>
  <c r="D88"/>
  <c r="J88"/>
  <c r="C88"/>
  <c r="I88"/>
  <c r="M88"/>
  <c r="B88"/>
  <c r="F88"/>
  <c r="P42"/>
  <c r="K87"/>
  <c r="D87"/>
  <c r="J87"/>
  <c r="C87"/>
  <c r="I87"/>
  <c r="M87" s="1"/>
  <c r="B87"/>
  <c r="F87" s="1"/>
  <c r="P41"/>
  <c r="K86"/>
  <c r="D86"/>
  <c r="J86"/>
  <c r="C86"/>
  <c r="I86"/>
  <c r="M86"/>
  <c r="B86"/>
  <c r="F86"/>
  <c r="P40"/>
  <c r="K85"/>
  <c r="D85"/>
  <c r="J85"/>
  <c r="C85"/>
  <c r="I85"/>
  <c r="M85" s="1"/>
  <c r="B85"/>
  <c r="F85" s="1"/>
  <c r="P39"/>
  <c r="K84"/>
  <c r="D84"/>
  <c r="J84"/>
  <c r="C84"/>
  <c r="I84"/>
  <c r="M84"/>
  <c r="B84"/>
  <c r="F84"/>
  <c r="P38"/>
  <c r="K83"/>
  <c r="D83"/>
  <c r="J83"/>
  <c r="C83"/>
  <c r="I83"/>
  <c r="M83" s="1"/>
  <c r="B83"/>
  <c r="F83" s="1"/>
  <c r="P37"/>
  <c r="K82"/>
  <c r="D82"/>
  <c r="J82"/>
  <c r="C82"/>
  <c r="I82"/>
  <c r="M82"/>
  <c r="B82"/>
  <c r="F82"/>
  <c r="P36"/>
  <c r="K81"/>
  <c r="D81"/>
  <c r="J81"/>
  <c r="C81"/>
  <c r="I81"/>
  <c r="M81" s="1"/>
  <c r="B81"/>
  <c r="F81" s="1"/>
  <c r="P35"/>
  <c r="K80"/>
  <c r="D80"/>
  <c r="J80"/>
  <c r="C80"/>
  <c r="I80"/>
  <c r="M80"/>
  <c r="B80"/>
  <c r="F80"/>
  <c r="P34"/>
  <c r="K79"/>
  <c r="D79"/>
  <c r="J79"/>
  <c r="C79"/>
  <c r="I79"/>
  <c r="M79" s="1"/>
  <c r="B79"/>
  <c r="F79" s="1"/>
  <c r="P33"/>
  <c r="K78"/>
  <c r="D78"/>
  <c r="J78"/>
  <c r="C78"/>
  <c r="I78"/>
  <c r="M78"/>
  <c r="B78"/>
  <c r="F78"/>
  <c r="P32"/>
  <c r="K77"/>
  <c r="D77"/>
  <c r="J77"/>
  <c r="C77"/>
  <c r="I77"/>
  <c r="M77" s="1"/>
  <c r="B77"/>
  <c r="F77" s="1"/>
  <c r="P31"/>
  <c r="K76"/>
  <c r="D76"/>
  <c r="J76"/>
  <c r="C76"/>
  <c r="I76"/>
  <c r="M76"/>
  <c r="B76"/>
  <c r="F76"/>
  <c r="P30"/>
  <c r="K75"/>
  <c r="D75"/>
  <c r="J75"/>
  <c r="C75"/>
  <c r="I75"/>
  <c r="M75" s="1"/>
  <c r="B75"/>
  <c r="F75" s="1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J72"/>
  <c r="C72"/>
  <c r="I72"/>
  <c r="M72"/>
  <c r="B72"/>
  <c r="F72"/>
  <c r="P26"/>
  <c r="K71"/>
  <c r="D71"/>
  <c r="J71"/>
  <c r="C71"/>
  <c r="I71"/>
  <c r="M71" s="1"/>
  <c r="B71"/>
  <c r="F71" s="1"/>
  <c r="P25"/>
  <c r="K70"/>
  <c r="D70"/>
  <c r="J70"/>
  <c r="C70"/>
  <c r="I70"/>
  <c r="M70"/>
  <c r="B70"/>
  <c r="F70"/>
  <c r="P24"/>
  <c r="K69"/>
  <c r="D69"/>
  <c r="J69"/>
  <c r="C69"/>
  <c r="I69"/>
  <c r="M69" s="1"/>
  <c r="B69"/>
  <c r="F69" s="1"/>
  <c r="P23"/>
  <c r="K68"/>
  <c r="D68"/>
  <c r="J68"/>
  <c r="C68"/>
  <c r="I68"/>
  <c r="M68"/>
  <c r="B68"/>
  <c r="F68"/>
  <c r="P22"/>
  <c r="K67"/>
  <c r="D67"/>
  <c r="J67"/>
  <c r="C67"/>
  <c r="I67"/>
  <c r="M67" s="1"/>
  <c r="B67"/>
  <c r="F67" s="1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J64"/>
  <c r="C64"/>
  <c r="I64"/>
  <c r="M64"/>
  <c r="B64"/>
  <c r="F64"/>
  <c r="P18"/>
  <c r="K63"/>
  <c r="D63"/>
  <c r="J63"/>
  <c r="C63"/>
  <c r="I63"/>
  <c r="M63" s="1"/>
  <c r="B63"/>
  <c r="F63" s="1"/>
  <c r="P17"/>
  <c r="K62"/>
  <c r="D62"/>
  <c r="J62"/>
  <c r="C62"/>
  <c r="I62"/>
  <c r="M62"/>
  <c r="B62"/>
  <c r="F62"/>
  <c r="P16"/>
  <c r="K61"/>
  <c r="D61"/>
  <c r="J61"/>
  <c r="C61"/>
  <c r="I61"/>
  <c r="M61" s="1"/>
  <c r="B61"/>
  <c r="F61" s="1"/>
  <c r="P15"/>
  <c r="K60"/>
  <c r="D60"/>
  <c r="J60"/>
  <c r="C60"/>
  <c r="I60"/>
  <c r="M60"/>
  <c r="B60"/>
  <c r="F60"/>
  <c r="P14"/>
  <c r="K59"/>
  <c r="D59"/>
  <c r="J59"/>
  <c r="C59"/>
  <c r="I59"/>
  <c r="M59" s="1"/>
  <c r="B59"/>
  <c r="F59" s="1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J56"/>
  <c r="C56"/>
  <c r="I56"/>
  <c r="M56"/>
  <c r="B56"/>
  <c r="F56"/>
  <c r="P10"/>
  <c r="K55"/>
  <c r="D55"/>
  <c r="J55"/>
  <c r="C55"/>
  <c r="I55"/>
  <c r="M55" s="1"/>
  <c r="B55"/>
  <c r="F55" s="1"/>
  <c r="P9"/>
  <c r="K54"/>
  <c r="D54"/>
  <c r="J54"/>
  <c r="C54"/>
  <c r="I54"/>
  <c r="M54"/>
  <c r="B54"/>
  <c r="F54"/>
  <c r="P8"/>
  <c r="K53"/>
  <c r="D53"/>
  <c r="J53"/>
  <c r="C53"/>
  <c r="I53"/>
  <c r="M53" s="1"/>
  <c r="B53"/>
  <c r="F53" s="1"/>
  <c r="P7"/>
  <c r="L52"/>
  <c r="L89"/>
  <c r="E52"/>
  <c r="E89"/>
  <c r="O43"/>
  <c r="K52"/>
  <c r="K89" s="1"/>
  <c r="D52"/>
  <c r="D89" s="1"/>
  <c r="N43"/>
  <c r="J52"/>
  <c r="J89"/>
  <c r="C52"/>
  <c r="C89"/>
  <c r="M43"/>
  <c r="I52"/>
  <c r="B52"/>
  <c r="L43"/>
  <c r="P6"/>
  <c r="P43"/>
  <c r="K88" i="38"/>
  <c r="D88"/>
  <c r="J88"/>
  <c r="C88"/>
  <c r="I88"/>
  <c r="M88"/>
  <c r="B88"/>
  <c r="F88"/>
  <c r="P42"/>
  <c r="K87"/>
  <c r="D87"/>
  <c r="J87"/>
  <c r="C87"/>
  <c r="I87"/>
  <c r="M87" s="1"/>
  <c r="B87"/>
  <c r="F87" s="1"/>
  <c r="P41"/>
  <c r="K86"/>
  <c r="D86"/>
  <c r="J86"/>
  <c r="C86"/>
  <c r="I86"/>
  <c r="M86"/>
  <c r="B86"/>
  <c r="F86"/>
  <c r="P40"/>
  <c r="K85"/>
  <c r="D85"/>
  <c r="J85"/>
  <c r="C85"/>
  <c r="I85"/>
  <c r="M85" s="1"/>
  <c r="B85"/>
  <c r="F85" s="1"/>
  <c r="P39"/>
  <c r="K84"/>
  <c r="D84"/>
  <c r="J84"/>
  <c r="C84"/>
  <c r="I84"/>
  <c r="M84"/>
  <c r="B84"/>
  <c r="F84"/>
  <c r="P38"/>
  <c r="K83"/>
  <c r="D83"/>
  <c r="J83"/>
  <c r="C83"/>
  <c r="I83"/>
  <c r="M83" s="1"/>
  <c r="B83"/>
  <c r="F83" s="1"/>
  <c r="P37"/>
  <c r="K82"/>
  <c r="D82"/>
  <c r="J82"/>
  <c r="C82"/>
  <c r="I82"/>
  <c r="M82"/>
  <c r="B82"/>
  <c r="F82"/>
  <c r="P36"/>
  <c r="K81"/>
  <c r="D81"/>
  <c r="J81"/>
  <c r="C81"/>
  <c r="I81"/>
  <c r="M81" s="1"/>
  <c r="B81"/>
  <c r="F81" s="1"/>
  <c r="P35"/>
  <c r="K80"/>
  <c r="D80"/>
  <c r="J80"/>
  <c r="C80"/>
  <c r="I80"/>
  <c r="M80"/>
  <c r="B80"/>
  <c r="F80"/>
  <c r="P34"/>
  <c r="K79"/>
  <c r="D79"/>
  <c r="J79"/>
  <c r="C79"/>
  <c r="I79"/>
  <c r="M79" s="1"/>
  <c r="B79"/>
  <c r="F79" s="1"/>
  <c r="P33"/>
  <c r="K78"/>
  <c r="D78"/>
  <c r="J78"/>
  <c r="C78"/>
  <c r="I78"/>
  <c r="M78"/>
  <c r="B78"/>
  <c r="F78"/>
  <c r="P32"/>
  <c r="K77"/>
  <c r="D77"/>
  <c r="J77"/>
  <c r="C77"/>
  <c r="I77"/>
  <c r="M77" s="1"/>
  <c r="B77"/>
  <c r="F77" s="1"/>
  <c r="P31"/>
  <c r="K76"/>
  <c r="D76"/>
  <c r="J76"/>
  <c r="C76"/>
  <c r="I76"/>
  <c r="M76"/>
  <c r="B76"/>
  <c r="F76"/>
  <c r="P30"/>
  <c r="K75"/>
  <c r="D75"/>
  <c r="J75"/>
  <c r="C75"/>
  <c r="I75"/>
  <c r="M75" s="1"/>
  <c r="B75"/>
  <c r="F75" s="1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J72"/>
  <c r="C72"/>
  <c r="I72"/>
  <c r="M72"/>
  <c r="B72"/>
  <c r="F72"/>
  <c r="P26"/>
  <c r="K71"/>
  <c r="D71"/>
  <c r="J71"/>
  <c r="C71"/>
  <c r="I71"/>
  <c r="M71" s="1"/>
  <c r="B71"/>
  <c r="F71" s="1"/>
  <c r="P25"/>
  <c r="K70"/>
  <c r="D70"/>
  <c r="J70"/>
  <c r="C70"/>
  <c r="I70"/>
  <c r="M70"/>
  <c r="B70"/>
  <c r="F70"/>
  <c r="P24"/>
  <c r="K69"/>
  <c r="D69"/>
  <c r="J69"/>
  <c r="C69"/>
  <c r="I69"/>
  <c r="M69" s="1"/>
  <c r="B69"/>
  <c r="F69" s="1"/>
  <c r="P23"/>
  <c r="K68"/>
  <c r="D68"/>
  <c r="J68"/>
  <c r="C68"/>
  <c r="I68"/>
  <c r="M68"/>
  <c r="B68"/>
  <c r="F68"/>
  <c r="P22"/>
  <c r="K67"/>
  <c r="D67"/>
  <c r="J67"/>
  <c r="C67"/>
  <c r="I67"/>
  <c r="M67" s="1"/>
  <c r="B67"/>
  <c r="F67" s="1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J64"/>
  <c r="C64"/>
  <c r="I64"/>
  <c r="M64"/>
  <c r="B64"/>
  <c r="F64"/>
  <c r="P18"/>
  <c r="K63"/>
  <c r="D63"/>
  <c r="J63"/>
  <c r="C63"/>
  <c r="I63"/>
  <c r="M63" s="1"/>
  <c r="B63"/>
  <c r="F63" s="1"/>
  <c r="P17"/>
  <c r="K62"/>
  <c r="D62"/>
  <c r="J62"/>
  <c r="C62"/>
  <c r="I62"/>
  <c r="M62"/>
  <c r="B62"/>
  <c r="F62"/>
  <c r="P16"/>
  <c r="K61"/>
  <c r="D61"/>
  <c r="J61"/>
  <c r="C61"/>
  <c r="I61"/>
  <c r="M61" s="1"/>
  <c r="B61"/>
  <c r="F61" s="1"/>
  <c r="P15"/>
  <c r="K60"/>
  <c r="D60"/>
  <c r="J60"/>
  <c r="C60"/>
  <c r="I60"/>
  <c r="M60"/>
  <c r="B60"/>
  <c r="F60"/>
  <c r="P14"/>
  <c r="K59"/>
  <c r="D59"/>
  <c r="J59"/>
  <c r="C59"/>
  <c r="I59"/>
  <c r="M59" s="1"/>
  <c r="B59"/>
  <c r="F59" s="1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J56"/>
  <c r="C56"/>
  <c r="I56"/>
  <c r="M56"/>
  <c r="B56"/>
  <c r="F56"/>
  <c r="P10"/>
  <c r="K55"/>
  <c r="D55"/>
  <c r="J55"/>
  <c r="C55"/>
  <c r="I55"/>
  <c r="M55" s="1"/>
  <c r="B55"/>
  <c r="F55" s="1"/>
  <c r="P9"/>
  <c r="K54"/>
  <c r="D54"/>
  <c r="J54"/>
  <c r="C54"/>
  <c r="I54"/>
  <c r="M54"/>
  <c r="B54"/>
  <c r="F54"/>
  <c r="P8"/>
  <c r="K53"/>
  <c r="D53"/>
  <c r="J53"/>
  <c r="C53"/>
  <c r="I53"/>
  <c r="M53" s="1"/>
  <c r="B53"/>
  <c r="F53" s="1"/>
  <c r="P7"/>
  <c r="L52"/>
  <c r="L89"/>
  <c r="E52"/>
  <c r="E89"/>
  <c r="O43"/>
  <c r="K52"/>
  <c r="K89" s="1"/>
  <c r="D52"/>
  <c r="D89" s="1"/>
  <c r="N43"/>
  <c r="J52"/>
  <c r="J89"/>
  <c r="C52"/>
  <c r="C89"/>
  <c r="M43"/>
  <c r="I52"/>
  <c r="B52"/>
  <c r="L43"/>
  <c r="P6"/>
  <c r="P43"/>
  <c r="K88" i="37"/>
  <c r="D88"/>
  <c r="J88"/>
  <c r="C88"/>
  <c r="I88"/>
  <c r="M88"/>
  <c r="B88"/>
  <c r="F88"/>
  <c r="P42"/>
  <c r="K87"/>
  <c r="D87"/>
  <c r="J87"/>
  <c r="C87"/>
  <c r="I87"/>
  <c r="M87" s="1"/>
  <c r="B87"/>
  <c r="F87" s="1"/>
  <c r="P41"/>
  <c r="K86"/>
  <c r="D86"/>
  <c r="J86"/>
  <c r="C86"/>
  <c r="I86"/>
  <c r="M86"/>
  <c r="B86"/>
  <c r="F86"/>
  <c r="P40"/>
  <c r="K85"/>
  <c r="D85"/>
  <c r="J85"/>
  <c r="C85"/>
  <c r="I85"/>
  <c r="M85" s="1"/>
  <c r="B85"/>
  <c r="F85" s="1"/>
  <c r="P39"/>
  <c r="K84"/>
  <c r="D84"/>
  <c r="J84"/>
  <c r="C84"/>
  <c r="I84"/>
  <c r="M84"/>
  <c r="B84"/>
  <c r="F84"/>
  <c r="P38"/>
  <c r="K83"/>
  <c r="D83"/>
  <c r="J83"/>
  <c r="C83"/>
  <c r="I83"/>
  <c r="M83" s="1"/>
  <c r="B83"/>
  <c r="F83" s="1"/>
  <c r="P37"/>
  <c r="K82"/>
  <c r="D82"/>
  <c r="J82"/>
  <c r="C82"/>
  <c r="I82"/>
  <c r="M82"/>
  <c r="B82"/>
  <c r="F82"/>
  <c r="P36"/>
  <c r="K81"/>
  <c r="D81"/>
  <c r="J81"/>
  <c r="C81"/>
  <c r="I81"/>
  <c r="M81" s="1"/>
  <c r="B81"/>
  <c r="F81" s="1"/>
  <c r="P35"/>
  <c r="K80"/>
  <c r="D80"/>
  <c r="J80"/>
  <c r="C80"/>
  <c r="I80"/>
  <c r="M80"/>
  <c r="B80"/>
  <c r="F80"/>
  <c r="P34"/>
  <c r="K79"/>
  <c r="D79"/>
  <c r="J79"/>
  <c r="C79"/>
  <c r="I79"/>
  <c r="M79" s="1"/>
  <c r="B79"/>
  <c r="F79" s="1"/>
  <c r="P33"/>
  <c r="K78"/>
  <c r="D78"/>
  <c r="J78"/>
  <c r="C78"/>
  <c r="I78"/>
  <c r="M78"/>
  <c r="B78"/>
  <c r="F78"/>
  <c r="P32"/>
  <c r="K77"/>
  <c r="D77"/>
  <c r="J77"/>
  <c r="C77"/>
  <c r="I77"/>
  <c r="M77" s="1"/>
  <c r="B77"/>
  <c r="F77" s="1"/>
  <c r="P31"/>
  <c r="K76"/>
  <c r="D76"/>
  <c r="J76"/>
  <c r="C76"/>
  <c r="I76"/>
  <c r="M76"/>
  <c r="B76"/>
  <c r="F76"/>
  <c r="P30"/>
  <c r="K75"/>
  <c r="D75"/>
  <c r="J75"/>
  <c r="C75"/>
  <c r="I75"/>
  <c r="M75" s="1"/>
  <c r="B75"/>
  <c r="F75" s="1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J72"/>
  <c r="C72"/>
  <c r="I72"/>
  <c r="M72"/>
  <c r="B72"/>
  <c r="F72"/>
  <c r="P26"/>
  <c r="K71"/>
  <c r="D71"/>
  <c r="J71"/>
  <c r="C71"/>
  <c r="I71"/>
  <c r="M71" s="1"/>
  <c r="B71"/>
  <c r="F71" s="1"/>
  <c r="P25"/>
  <c r="K70"/>
  <c r="D70"/>
  <c r="J70"/>
  <c r="C70"/>
  <c r="I70"/>
  <c r="M70"/>
  <c r="B70"/>
  <c r="F70"/>
  <c r="P24"/>
  <c r="K69"/>
  <c r="D69"/>
  <c r="J69"/>
  <c r="C69"/>
  <c r="I69"/>
  <c r="M69" s="1"/>
  <c r="B69"/>
  <c r="F69" s="1"/>
  <c r="P23"/>
  <c r="K68"/>
  <c r="D68"/>
  <c r="J68"/>
  <c r="C68"/>
  <c r="I68"/>
  <c r="M68"/>
  <c r="B68"/>
  <c r="F68"/>
  <c r="P22"/>
  <c r="K67"/>
  <c r="D67"/>
  <c r="J67"/>
  <c r="C67"/>
  <c r="I67"/>
  <c r="M67" s="1"/>
  <c r="B67"/>
  <c r="F67" s="1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J64"/>
  <c r="C64"/>
  <c r="I64"/>
  <c r="M64"/>
  <c r="B64"/>
  <c r="F64"/>
  <c r="P18"/>
  <c r="K63"/>
  <c r="D63"/>
  <c r="J63"/>
  <c r="C63"/>
  <c r="I63"/>
  <c r="M63" s="1"/>
  <c r="B63"/>
  <c r="F63" s="1"/>
  <c r="P17"/>
  <c r="K62"/>
  <c r="D62"/>
  <c r="J62"/>
  <c r="C62"/>
  <c r="I62"/>
  <c r="M62"/>
  <c r="B62"/>
  <c r="F62"/>
  <c r="P16"/>
  <c r="K61"/>
  <c r="D61"/>
  <c r="J61"/>
  <c r="C61"/>
  <c r="I61"/>
  <c r="M61" s="1"/>
  <c r="B61"/>
  <c r="F61" s="1"/>
  <c r="P15"/>
  <c r="K60"/>
  <c r="D60"/>
  <c r="J60"/>
  <c r="C60"/>
  <c r="I60"/>
  <c r="M60"/>
  <c r="B60"/>
  <c r="F60"/>
  <c r="P14"/>
  <c r="K59"/>
  <c r="D59"/>
  <c r="J59"/>
  <c r="C59"/>
  <c r="I59"/>
  <c r="M59" s="1"/>
  <c r="B59"/>
  <c r="F59" s="1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J56"/>
  <c r="C56"/>
  <c r="I56"/>
  <c r="M56"/>
  <c r="B56"/>
  <c r="F56"/>
  <c r="P10"/>
  <c r="K55"/>
  <c r="D55"/>
  <c r="J55"/>
  <c r="C55"/>
  <c r="I55"/>
  <c r="M55" s="1"/>
  <c r="B55"/>
  <c r="F55" s="1"/>
  <c r="P9"/>
  <c r="K54"/>
  <c r="D54"/>
  <c r="J54"/>
  <c r="C54"/>
  <c r="I54"/>
  <c r="M54"/>
  <c r="B54"/>
  <c r="F54"/>
  <c r="P8"/>
  <c r="K53"/>
  <c r="D53"/>
  <c r="J53"/>
  <c r="C53"/>
  <c r="I53"/>
  <c r="M53" s="1"/>
  <c r="B53"/>
  <c r="F53" s="1"/>
  <c r="P7"/>
  <c r="L52"/>
  <c r="L89"/>
  <c r="E52"/>
  <c r="E89"/>
  <c r="O43"/>
  <c r="K52"/>
  <c r="K89" s="1"/>
  <c r="D52"/>
  <c r="D89" s="1"/>
  <c r="N43"/>
  <c r="J52"/>
  <c r="J89"/>
  <c r="C52"/>
  <c r="C89"/>
  <c r="M43"/>
  <c r="I52"/>
  <c r="B52"/>
  <c r="L43"/>
  <c r="P6"/>
  <c r="P43"/>
  <c r="K88" i="36"/>
  <c r="D88"/>
  <c r="F88" s="1"/>
  <c r="J88"/>
  <c r="C88"/>
  <c r="I88"/>
  <c r="M88"/>
  <c r="B88"/>
  <c r="P42"/>
  <c r="K87"/>
  <c r="D87"/>
  <c r="J87"/>
  <c r="C87"/>
  <c r="I87"/>
  <c r="M87" s="1"/>
  <c r="B87"/>
  <c r="F87" s="1"/>
  <c r="P41"/>
  <c r="K86"/>
  <c r="D86"/>
  <c r="J86"/>
  <c r="C86"/>
  <c r="I86"/>
  <c r="M86"/>
  <c r="B86"/>
  <c r="F86"/>
  <c r="P40"/>
  <c r="K85"/>
  <c r="D85"/>
  <c r="J85"/>
  <c r="C85"/>
  <c r="I85"/>
  <c r="M85" s="1"/>
  <c r="B85"/>
  <c r="F85" s="1"/>
  <c r="P39"/>
  <c r="K84"/>
  <c r="D84"/>
  <c r="J84"/>
  <c r="C84"/>
  <c r="I84"/>
  <c r="M84"/>
  <c r="B84"/>
  <c r="F84"/>
  <c r="P38"/>
  <c r="K83"/>
  <c r="D83"/>
  <c r="J83"/>
  <c r="C83"/>
  <c r="I83"/>
  <c r="M83" s="1"/>
  <c r="B83"/>
  <c r="F83" s="1"/>
  <c r="P37"/>
  <c r="K82"/>
  <c r="D82"/>
  <c r="J82"/>
  <c r="C82"/>
  <c r="I82"/>
  <c r="M82"/>
  <c r="B82"/>
  <c r="F82"/>
  <c r="P36"/>
  <c r="K81"/>
  <c r="D81"/>
  <c r="J81"/>
  <c r="C81"/>
  <c r="I81"/>
  <c r="M81" s="1"/>
  <c r="B81"/>
  <c r="F81" s="1"/>
  <c r="P35"/>
  <c r="K80"/>
  <c r="D80"/>
  <c r="J80"/>
  <c r="C80"/>
  <c r="I80"/>
  <c r="M80"/>
  <c r="B80"/>
  <c r="F80"/>
  <c r="P34"/>
  <c r="K79"/>
  <c r="D79"/>
  <c r="J79"/>
  <c r="C79"/>
  <c r="I79"/>
  <c r="M79" s="1"/>
  <c r="B79"/>
  <c r="F79" s="1"/>
  <c r="P33"/>
  <c r="K78"/>
  <c r="D78"/>
  <c r="J78"/>
  <c r="C78"/>
  <c r="I78"/>
  <c r="M78"/>
  <c r="B78"/>
  <c r="F78"/>
  <c r="P32"/>
  <c r="K77"/>
  <c r="D77"/>
  <c r="J77"/>
  <c r="C77"/>
  <c r="I77"/>
  <c r="M77" s="1"/>
  <c r="B77"/>
  <c r="F77" s="1"/>
  <c r="P31"/>
  <c r="K76"/>
  <c r="D76"/>
  <c r="J76"/>
  <c r="C76"/>
  <c r="I76"/>
  <c r="M76"/>
  <c r="B76"/>
  <c r="F76"/>
  <c r="P30"/>
  <c r="K75"/>
  <c r="D75"/>
  <c r="J75"/>
  <c r="C75"/>
  <c r="I75"/>
  <c r="M75" s="1"/>
  <c r="B75"/>
  <c r="F75" s="1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J72"/>
  <c r="C72"/>
  <c r="I72"/>
  <c r="M72"/>
  <c r="B72"/>
  <c r="F72"/>
  <c r="P26"/>
  <c r="K71"/>
  <c r="D71"/>
  <c r="J71"/>
  <c r="C71"/>
  <c r="I71"/>
  <c r="M71" s="1"/>
  <c r="B71"/>
  <c r="F71" s="1"/>
  <c r="P25"/>
  <c r="K70"/>
  <c r="D70"/>
  <c r="J70"/>
  <c r="C70"/>
  <c r="I70"/>
  <c r="M70"/>
  <c r="B70"/>
  <c r="F70"/>
  <c r="P24"/>
  <c r="K69"/>
  <c r="D69"/>
  <c r="J69"/>
  <c r="C69"/>
  <c r="I69"/>
  <c r="M69" s="1"/>
  <c r="B69"/>
  <c r="F69" s="1"/>
  <c r="P23"/>
  <c r="K68"/>
  <c r="D68"/>
  <c r="J68"/>
  <c r="C68"/>
  <c r="I68"/>
  <c r="M68"/>
  <c r="B68"/>
  <c r="F68"/>
  <c r="P22"/>
  <c r="K67"/>
  <c r="D67"/>
  <c r="J67"/>
  <c r="C67"/>
  <c r="I67"/>
  <c r="M67" s="1"/>
  <c r="B67"/>
  <c r="F67" s="1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J64"/>
  <c r="C64"/>
  <c r="I64"/>
  <c r="M64"/>
  <c r="B64"/>
  <c r="F64"/>
  <c r="P18"/>
  <c r="K63"/>
  <c r="D63"/>
  <c r="J63"/>
  <c r="C63"/>
  <c r="I63"/>
  <c r="M63" s="1"/>
  <c r="B63"/>
  <c r="F63" s="1"/>
  <c r="P17"/>
  <c r="K62"/>
  <c r="D62"/>
  <c r="J62"/>
  <c r="C62"/>
  <c r="I62"/>
  <c r="M62"/>
  <c r="B62"/>
  <c r="F62"/>
  <c r="P16"/>
  <c r="K61"/>
  <c r="D61"/>
  <c r="J61"/>
  <c r="C61"/>
  <c r="I61"/>
  <c r="M61" s="1"/>
  <c r="B61"/>
  <c r="F61" s="1"/>
  <c r="P15"/>
  <c r="K60"/>
  <c r="D60"/>
  <c r="J60"/>
  <c r="C60"/>
  <c r="I60"/>
  <c r="M60"/>
  <c r="B60"/>
  <c r="F60"/>
  <c r="P14"/>
  <c r="K59"/>
  <c r="D59"/>
  <c r="J59"/>
  <c r="C59"/>
  <c r="I59"/>
  <c r="M59" s="1"/>
  <c r="B59"/>
  <c r="F59" s="1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J56"/>
  <c r="C56"/>
  <c r="I56"/>
  <c r="M56"/>
  <c r="B56"/>
  <c r="F56"/>
  <c r="P10"/>
  <c r="K55"/>
  <c r="D55"/>
  <c r="J55"/>
  <c r="C55"/>
  <c r="I55"/>
  <c r="M55" s="1"/>
  <c r="B55"/>
  <c r="F55" s="1"/>
  <c r="P9"/>
  <c r="K54"/>
  <c r="D54"/>
  <c r="J54"/>
  <c r="C54"/>
  <c r="I54"/>
  <c r="M54"/>
  <c r="B54"/>
  <c r="F54"/>
  <c r="P8"/>
  <c r="K53"/>
  <c r="D53"/>
  <c r="J53"/>
  <c r="C53"/>
  <c r="I53"/>
  <c r="M53" s="1"/>
  <c r="B53"/>
  <c r="F53" s="1"/>
  <c r="P7"/>
  <c r="L52"/>
  <c r="L89"/>
  <c r="E52"/>
  <c r="E89"/>
  <c r="O43"/>
  <c r="K52"/>
  <c r="K89" s="1"/>
  <c r="D52"/>
  <c r="D89" s="1"/>
  <c r="N43"/>
  <c r="J52"/>
  <c r="J89"/>
  <c r="C52"/>
  <c r="C89"/>
  <c r="M43"/>
  <c r="I52"/>
  <c r="B52"/>
  <c r="L43"/>
  <c r="P6"/>
  <c r="P43"/>
  <c r="K88" i="35"/>
  <c r="D88"/>
  <c r="J88"/>
  <c r="C88"/>
  <c r="I88"/>
  <c r="M88"/>
  <c r="B88"/>
  <c r="F88"/>
  <c r="P42"/>
  <c r="K87"/>
  <c r="D87"/>
  <c r="J87"/>
  <c r="C87"/>
  <c r="I87"/>
  <c r="M87" s="1"/>
  <c r="B87"/>
  <c r="F87" s="1"/>
  <c r="P41"/>
  <c r="K86"/>
  <c r="D86"/>
  <c r="J86"/>
  <c r="C86"/>
  <c r="I86"/>
  <c r="M86"/>
  <c r="B86"/>
  <c r="F86"/>
  <c r="P40"/>
  <c r="K85"/>
  <c r="D85"/>
  <c r="J85"/>
  <c r="C85"/>
  <c r="I85"/>
  <c r="M85" s="1"/>
  <c r="B85"/>
  <c r="F85" s="1"/>
  <c r="P39"/>
  <c r="K84"/>
  <c r="D84"/>
  <c r="F84" s="1"/>
  <c r="J84"/>
  <c r="C84"/>
  <c r="I84"/>
  <c r="M84"/>
  <c r="B84"/>
  <c r="P38"/>
  <c r="K83"/>
  <c r="D83"/>
  <c r="J83"/>
  <c r="C83"/>
  <c r="I83"/>
  <c r="M83" s="1"/>
  <c r="B83"/>
  <c r="F83" s="1"/>
  <c r="P37"/>
  <c r="K82"/>
  <c r="D82"/>
  <c r="J82"/>
  <c r="C82"/>
  <c r="I82"/>
  <c r="M82"/>
  <c r="B82"/>
  <c r="F82"/>
  <c r="P36"/>
  <c r="K81"/>
  <c r="D81"/>
  <c r="J81"/>
  <c r="C81"/>
  <c r="I81"/>
  <c r="M81" s="1"/>
  <c r="B81"/>
  <c r="F81" s="1"/>
  <c r="P35"/>
  <c r="K80"/>
  <c r="D80"/>
  <c r="J80"/>
  <c r="C80"/>
  <c r="I80"/>
  <c r="M80"/>
  <c r="B80"/>
  <c r="F80"/>
  <c r="P34"/>
  <c r="K79"/>
  <c r="D79"/>
  <c r="J79"/>
  <c r="C79"/>
  <c r="I79"/>
  <c r="M79" s="1"/>
  <c r="B79"/>
  <c r="F79" s="1"/>
  <c r="P33"/>
  <c r="K78"/>
  <c r="D78"/>
  <c r="J78"/>
  <c r="C78"/>
  <c r="I78"/>
  <c r="M78"/>
  <c r="B78"/>
  <c r="F78"/>
  <c r="P32"/>
  <c r="K77"/>
  <c r="D77"/>
  <c r="J77"/>
  <c r="C77"/>
  <c r="I77"/>
  <c r="M77" s="1"/>
  <c r="B77"/>
  <c r="F77" s="1"/>
  <c r="P31"/>
  <c r="K76"/>
  <c r="D76"/>
  <c r="J76"/>
  <c r="C76"/>
  <c r="I76"/>
  <c r="M76"/>
  <c r="B76"/>
  <c r="F76"/>
  <c r="P30"/>
  <c r="K75"/>
  <c r="D75"/>
  <c r="J75"/>
  <c r="C75"/>
  <c r="I75"/>
  <c r="M75" s="1"/>
  <c r="B75"/>
  <c r="F75" s="1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J72"/>
  <c r="C72"/>
  <c r="I72"/>
  <c r="M72"/>
  <c r="B72"/>
  <c r="F72"/>
  <c r="P26"/>
  <c r="K71"/>
  <c r="D71"/>
  <c r="J71"/>
  <c r="C71"/>
  <c r="I71"/>
  <c r="M71" s="1"/>
  <c r="B71"/>
  <c r="F71" s="1"/>
  <c r="P25"/>
  <c r="K70"/>
  <c r="D70"/>
  <c r="J70"/>
  <c r="C70"/>
  <c r="I70"/>
  <c r="M70"/>
  <c r="B70"/>
  <c r="F70"/>
  <c r="P24"/>
  <c r="K69"/>
  <c r="D69"/>
  <c r="J69"/>
  <c r="C69"/>
  <c r="I69"/>
  <c r="M69" s="1"/>
  <c r="B69"/>
  <c r="F69" s="1"/>
  <c r="P23"/>
  <c r="K68"/>
  <c r="D68"/>
  <c r="J68"/>
  <c r="C68"/>
  <c r="I68"/>
  <c r="M68"/>
  <c r="B68"/>
  <c r="F68"/>
  <c r="P22"/>
  <c r="K67"/>
  <c r="D67"/>
  <c r="J67"/>
  <c r="C67"/>
  <c r="I67"/>
  <c r="M67" s="1"/>
  <c r="B67"/>
  <c r="F67" s="1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J64"/>
  <c r="C64"/>
  <c r="I64"/>
  <c r="M64"/>
  <c r="B64"/>
  <c r="F64"/>
  <c r="P18"/>
  <c r="K63"/>
  <c r="D63"/>
  <c r="J63"/>
  <c r="C63"/>
  <c r="I63"/>
  <c r="M63" s="1"/>
  <c r="B63"/>
  <c r="F63" s="1"/>
  <c r="P17"/>
  <c r="K62"/>
  <c r="D62"/>
  <c r="J62"/>
  <c r="C62"/>
  <c r="I62"/>
  <c r="M62"/>
  <c r="B62"/>
  <c r="F62"/>
  <c r="P16"/>
  <c r="K61"/>
  <c r="D61"/>
  <c r="J61"/>
  <c r="C61"/>
  <c r="I61"/>
  <c r="M61" s="1"/>
  <c r="B61"/>
  <c r="F61" s="1"/>
  <c r="P15"/>
  <c r="K60"/>
  <c r="D60"/>
  <c r="J60"/>
  <c r="C60"/>
  <c r="I60"/>
  <c r="M60"/>
  <c r="B60"/>
  <c r="F60"/>
  <c r="P14"/>
  <c r="K59"/>
  <c r="D59"/>
  <c r="J59"/>
  <c r="C59"/>
  <c r="I59"/>
  <c r="M59" s="1"/>
  <c r="B59"/>
  <c r="F59" s="1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J56"/>
  <c r="C56"/>
  <c r="I56"/>
  <c r="M56"/>
  <c r="B56"/>
  <c r="F56"/>
  <c r="P10"/>
  <c r="K55"/>
  <c r="D55"/>
  <c r="J55"/>
  <c r="C55"/>
  <c r="I55"/>
  <c r="M55" s="1"/>
  <c r="B55"/>
  <c r="F55" s="1"/>
  <c r="P9"/>
  <c r="K54"/>
  <c r="D54"/>
  <c r="J54"/>
  <c r="C54"/>
  <c r="I54"/>
  <c r="M54"/>
  <c r="B54"/>
  <c r="F54"/>
  <c r="P8"/>
  <c r="K53"/>
  <c r="D53"/>
  <c r="J53"/>
  <c r="C53"/>
  <c r="I53"/>
  <c r="M53" s="1"/>
  <c r="B53"/>
  <c r="F53" s="1"/>
  <c r="P7"/>
  <c r="L52"/>
  <c r="L89"/>
  <c r="E52"/>
  <c r="E89"/>
  <c r="O43"/>
  <c r="K52"/>
  <c r="K89" s="1"/>
  <c r="D52"/>
  <c r="D89" s="1"/>
  <c r="N43"/>
  <c r="J52"/>
  <c r="J89"/>
  <c r="C52"/>
  <c r="C89"/>
  <c r="M43"/>
  <c r="I52"/>
  <c r="B52"/>
  <c r="L43"/>
  <c r="P6"/>
  <c r="P43"/>
  <c r="K88" i="34"/>
  <c r="D88"/>
  <c r="J88"/>
  <c r="C88"/>
  <c r="I88"/>
  <c r="M88"/>
  <c r="B88"/>
  <c r="F88"/>
  <c r="P42"/>
  <c r="K87"/>
  <c r="D87"/>
  <c r="J87"/>
  <c r="C87"/>
  <c r="I87"/>
  <c r="B87"/>
  <c r="F87" s="1"/>
  <c r="P41"/>
  <c r="K86"/>
  <c r="D86"/>
  <c r="J86"/>
  <c r="C86"/>
  <c r="I86"/>
  <c r="M86"/>
  <c r="B86"/>
  <c r="F86"/>
  <c r="P40"/>
  <c r="K85"/>
  <c r="D85"/>
  <c r="J85"/>
  <c r="C85"/>
  <c r="I85"/>
  <c r="B85"/>
  <c r="F85" s="1"/>
  <c r="P39"/>
  <c r="K84"/>
  <c r="D84"/>
  <c r="J84"/>
  <c r="C84"/>
  <c r="I84"/>
  <c r="M84"/>
  <c r="B84"/>
  <c r="F84"/>
  <c r="P38"/>
  <c r="K83"/>
  <c r="D83"/>
  <c r="J83"/>
  <c r="C83"/>
  <c r="I83"/>
  <c r="B83"/>
  <c r="F83" s="1"/>
  <c r="P37"/>
  <c r="K82"/>
  <c r="D82"/>
  <c r="J82"/>
  <c r="C82"/>
  <c r="I82"/>
  <c r="M82"/>
  <c r="B82"/>
  <c r="F82"/>
  <c r="P36"/>
  <c r="K81"/>
  <c r="D81"/>
  <c r="J81"/>
  <c r="C81"/>
  <c r="I81"/>
  <c r="B81"/>
  <c r="F81" s="1"/>
  <c r="P35"/>
  <c r="K80"/>
  <c r="D80"/>
  <c r="J80"/>
  <c r="C80"/>
  <c r="I80"/>
  <c r="M80"/>
  <c r="B80"/>
  <c r="F80"/>
  <c r="P34"/>
  <c r="K79"/>
  <c r="D79"/>
  <c r="J79"/>
  <c r="C79"/>
  <c r="I79"/>
  <c r="B79"/>
  <c r="F79" s="1"/>
  <c r="P33"/>
  <c r="K78"/>
  <c r="D78"/>
  <c r="J78"/>
  <c r="C78"/>
  <c r="I78"/>
  <c r="M78"/>
  <c r="B78"/>
  <c r="F78"/>
  <c r="P32"/>
  <c r="K77"/>
  <c r="D77"/>
  <c r="J77"/>
  <c r="C77"/>
  <c r="I77"/>
  <c r="B77"/>
  <c r="F77" s="1"/>
  <c r="P31"/>
  <c r="K76"/>
  <c r="D76"/>
  <c r="J76"/>
  <c r="C76"/>
  <c r="I76"/>
  <c r="M76"/>
  <c r="B76"/>
  <c r="F76"/>
  <c r="P30"/>
  <c r="K75"/>
  <c r="D75"/>
  <c r="J75"/>
  <c r="C75"/>
  <c r="I75"/>
  <c r="B75"/>
  <c r="F75" s="1"/>
  <c r="P29"/>
  <c r="K74"/>
  <c r="D74"/>
  <c r="J74"/>
  <c r="C74"/>
  <c r="I74"/>
  <c r="M74"/>
  <c r="B74"/>
  <c r="F74"/>
  <c r="P28"/>
  <c r="K73"/>
  <c r="D73"/>
  <c r="J73"/>
  <c r="C73"/>
  <c r="I73"/>
  <c r="B73"/>
  <c r="F73" s="1"/>
  <c r="P27"/>
  <c r="K72"/>
  <c r="D72"/>
  <c r="J72"/>
  <c r="C72"/>
  <c r="I72"/>
  <c r="M72"/>
  <c r="B72"/>
  <c r="F72"/>
  <c r="P26"/>
  <c r="K71"/>
  <c r="D71"/>
  <c r="J71"/>
  <c r="C71"/>
  <c r="I71"/>
  <c r="B71"/>
  <c r="F71" s="1"/>
  <c r="P25"/>
  <c r="K70"/>
  <c r="D70"/>
  <c r="J70"/>
  <c r="C70"/>
  <c r="I70"/>
  <c r="M70"/>
  <c r="B70"/>
  <c r="F70"/>
  <c r="P24"/>
  <c r="K69"/>
  <c r="D69"/>
  <c r="J69"/>
  <c r="C69"/>
  <c r="I69"/>
  <c r="B69"/>
  <c r="F69" s="1"/>
  <c r="P23"/>
  <c r="K68"/>
  <c r="D68"/>
  <c r="J68"/>
  <c r="C68"/>
  <c r="I68"/>
  <c r="M68"/>
  <c r="B68"/>
  <c r="F68"/>
  <c r="P22"/>
  <c r="K67"/>
  <c r="D67"/>
  <c r="J67"/>
  <c r="C67"/>
  <c r="I67"/>
  <c r="B67"/>
  <c r="F67" s="1"/>
  <c r="P21"/>
  <c r="K66"/>
  <c r="D66"/>
  <c r="J66"/>
  <c r="C66"/>
  <c r="I66"/>
  <c r="M66"/>
  <c r="B66"/>
  <c r="F66"/>
  <c r="P20"/>
  <c r="K65"/>
  <c r="D65"/>
  <c r="J65"/>
  <c r="C65"/>
  <c r="I65"/>
  <c r="B65"/>
  <c r="F65" s="1"/>
  <c r="P19"/>
  <c r="K64"/>
  <c r="D64"/>
  <c r="J64"/>
  <c r="C64"/>
  <c r="I64"/>
  <c r="M64"/>
  <c r="B64"/>
  <c r="F64"/>
  <c r="P18"/>
  <c r="K63"/>
  <c r="D63"/>
  <c r="J63"/>
  <c r="C63"/>
  <c r="I63"/>
  <c r="B63"/>
  <c r="F63" s="1"/>
  <c r="P17"/>
  <c r="K62"/>
  <c r="D62"/>
  <c r="J62"/>
  <c r="C62"/>
  <c r="I62"/>
  <c r="M62"/>
  <c r="B62"/>
  <c r="F62"/>
  <c r="P16"/>
  <c r="K61"/>
  <c r="D61"/>
  <c r="J61"/>
  <c r="C61"/>
  <c r="I61"/>
  <c r="B61"/>
  <c r="F61" s="1"/>
  <c r="P15"/>
  <c r="K60"/>
  <c r="D60"/>
  <c r="J60"/>
  <c r="C60"/>
  <c r="I60"/>
  <c r="M60"/>
  <c r="B60"/>
  <c r="F60"/>
  <c r="P14"/>
  <c r="K59"/>
  <c r="D59"/>
  <c r="J59"/>
  <c r="C59"/>
  <c r="I59"/>
  <c r="B59"/>
  <c r="F59" s="1"/>
  <c r="P13"/>
  <c r="K58"/>
  <c r="D58"/>
  <c r="J58"/>
  <c r="C58"/>
  <c r="I58"/>
  <c r="M58"/>
  <c r="B58"/>
  <c r="F58"/>
  <c r="P12"/>
  <c r="K57"/>
  <c r="D57"/>
  <c r="J57"/>
  <c r="C57"/>
  <c r="I57"/>
  <c r="B57"/>
  <c r="F57" s="1"/>
  <c r="P11"/>
  <c r="K56"/>
  <c r="D56"/>
  <c r="J56"/>
  <c r="C56"/>
  <c r="I56"/>
  <c r="M56"/>
  <c r="B56"/>
  <c r="F56"/>
  <c r="P10"/>
  <c r="K55"/>
  <c r="D55"/>
  <c r="J55"/>
  <c r="C55"/>
  <c r="I55"/>
  <c r="B55"/>
  <c r="F55" s="1"/>
  <c r="P9"/>
  <c r="K54"/>
  <c r="D54"/>
  <c r="J54"/>
  <c r="C54"/>
  <c r="I54"/>
  <c r="M54"/>
  <c r="B54"/>
  <c r="F54"/>
  <c r="P8"/>
  <c r="K53"/>
  <c r="D53"/>
  <c r="J53"/>
  <c r="J89" s="1"/>
  <c r="J90" s="1"/>
  <c r="D103" s="1"/>
  <c r="C53"/>
  <c r="I53"/>
  <c r="B53"/>
  <c r="F53" s="1"/>
  <c r="P7"/>
  <c r="P43" s="1"/>
  <c r="L52"/>
  <c r="L89"/>
  <c r="E52"/>
  <c r="E89"/>
  <c r="O43"/>
  <c r="K52"/>
  <c r="K89" s="1"/>
  <c r="D52"/>
  <c r="D89" s="1"/>
  <c r="N43"/>
  <c r="J52"/>
  <c r="C52"/>
  <c r="C89"/>
  <c r="M43"/>
  <c r="I52"/>
  <c r="B52"/>
  <c r="L43"/>
  <c r="P6"/>
  <c r="K88" i="33"/>
  <c r="D88"/>
  <c r="F88" s="1"/>
  <c r="J88"/>
  <c r="C88"/>
  <c r="I88"/>
  <c r="M88"/>
  <c r="B88"/>
  <c r="P42"/>
  <c r="K87"/>
  <c r="D87"/>
  <c r="J87"/>
  <c r="C87"/>
  <c r="I87"/>
  <c r="M87" s="1"/>
  <c r="B87"/>
  <c r="F87" s="1"/>
  <c r="P41"/>
  <c r="K86"/>
  <c r="D86"/>
  <c r="F86" s="1"/>
  <c r="J86"/>
  <c r="C86"/>
  <c r="I86"/>
  <c r="M86"/>
  <c r="B86"/>
  <c r="P40"/>
  <c r="K85"/>
  <c r="D85"/>
  <c r="J85"/>
  <c r="C85"/>
  <c r="I85"/>
  <c r="M85" s="1"/>
  <c r="B85"/>
  <c r="F85" s="1"/>
  <c r="P39"/>
  <c r="K84"/>
  <c r="D84"/>
  <c r="F84" s="1"/>
  <c r="J84"/>
  <c r="C84"/>
  <c r="I84"/>
  <c r="M84"/>
  <c r="B84"/>
  <c r="P38"/>
  <c r="K83"/>
  <c r="D83"/>
  <c r="J83"/>
  <c r="C83"/>
  <c r="I83"/>
  <c r="M83" s="1"/>
  <c r="B83"/>
  <c r="F83" s="1"/>
  <c r="P37"/>
  <c r="K82"/>
  <c r="D82"/>
  <c r="F82" s="1"/>
  <c r="J82"/>
  <c r="C82"/>
  <c r="I82"/>
  <c r="M82"/>
  <c r="B82"/>
  <c r="P36"/>
  <c r="K81"/>
  <c r="D81"/>
  <c r="J81"/>
  <c r="C81"/>
  <c r="I81"/>
  <c r="M81" s="1"/>
  <c r="B81"/>
  <c r="F81" s="1"/>
  <c r="P35"/>
  <c r="K80"/>
  <c r="D80"/>
  <c r="F80" s="1"/>
  <c r="J80"/>
  <c r="C80"/>
  <c r="I80"/>
  <c r="M80"/>
  <c r="B80"/>
  <c r="P34"/>
  <c r="K79"/>
  <c r="D79"/>
  <c r="J79"/>
  <c r="C79"/>
  <c r="I79"/>
  <c r="M79" s="1"/>
  <c r="B79"/>
  <c r="F79" s="1"/>
  <c r="P33"/>
  <c r="K78"/>
  <c r="D78"/>
  <c r="F78" s="1"/>
  <c r="J78"/>
  <c r="C78"/>
  <c r="I78"/>
  <c r="M78"/>
  <c r="B78"/>
  <c r="P32"/>
  <c r="K77"/>
  <c r="D77"/>
  <c r="J77"/>
  <c r="C77"/>
  <c r="I77"/>
  <c r="M77" s="1"/>
  <c r="B77"/>
  <c r="F77" s="1"/>
  <c r="P31"/>
  <c r="K76"/>
  <c r="D76"/>
  <c r="F76" s="1"/>
  <c r="J76"/>
  <c r="C76"/>
  <c r="I76"/>
  <c r="M76"/>
  <c r="B76"/>
  <c r="P30"/>
  <c r="K75"/>
  <c r="D75"/>
  <c r="J75"/>
  <c r="C75"/>
  <c r="I75"/>
  <c r="M75" s="1"/>
  <c r="B75"/>
  <c r="F75" s="1"/>
  <c r="P29"/>
  <c r="K74"/>
  <c r="D74"/>
  <c r="F74" s="1"/>
  <c r="J74"/>
  <c r="C74"/>
  <c r="I74"/>
  <c r="M74"/>
  <c r="B74"/>
  <c r="P28"/>
  <c r="K73"/>
  <c r="D73"/>
  <c r="J73"/>
  <c r="C73"/>
  <c r="I73"/>
  <c r="M73" s="1"/>
  <c r="B73"/>
  <c r="F73" s="1"/>
  <c r="P27"/>
  <c r="K72"/>
  <c r="D72"/>
  <c r="F72" s="1"/>
  <c r="J72"/>
  <c r="C72"/>
  <c r="I72"/>
  <c r="M72"/>
  <c r="B72"/>
  <c r="P26"/>
  <c r="K71"/>
  <c r="D71"/>
  <c r="J71"/>
  <c r="C71"/>
  <c r="I71"/>
  <c r="M71" s="1"/>
  <c r="B71"/>
  <c r="F71" s="1"/>
  <c r="P25"/>
  <c r="K70"/>
  <c r="D70"/>
  <c r="F70" s="1"/>
  <c r="J70"/>
  <c r="C70"/>
  <c r="I70"/>
  <c r="M70"/>
  <c r="B70"/>
  <c r="P24"/>
  <c r="K69"/>
  <c r="D69"/>
  <c r="J69"/>
  <c r="C69"/>
  <c r="I69"/>
  <c r="M69" s="1"/>
  <c r="B69"/>
  <c r="F69" s="1"/>
  <c r="P23"/>
  <c r="K68"/>
  <c r="D68"/>
  <c r="F68" s="1"/>
  <c r="J68"/>
  <c r="C68"/>
  <c r="I68"/>
  <c r="M68"/>
  <c r="B68"/>
  <c r="P22"/>
  <c r="K67"/>
  <c r="D67"/>
  <c r="J67"/>
  <c r="C67"/>
  <c r="I67"/>
  <c r="M67" s="1"/>
  <c r="B67"/>
  <c r="F67" s="1"/>
  <c r="P21"/>
  <c r="K66"/>
  <c r="D66"/>
  <c r="F66" s="1"/>
  <c r="J66"/>
  <c r="C66"/>
  <c r="I66"/>
  <c r="M66"/>
  <c r="B66"/>
  <c r="P20"/>
  <c r="K65"/>
  <c r="D65"/>
  <c r="J65"/>
  <c r="C65"/>
  <c r="I65"/>
  <c r="M65" s="1"/>
  <c r="B65"/>
  <c r="F65" s="1"/>
  <c r="P19"/>
  <c r="K64"/>
  <c r="D64"/>
  <c r="F64" s="1"/>
  <c r="J64"/>
  <c r="C64"/>
  <c r="I64"/>
  <c r="M64"/>
  <c r="B64"/>
  <c r="P18"/>
  <c r="K63"/>
  <c r="D63"/>
  <c r="J63"/>
  <c r="C63"/>
  <c r="I63"/>
  <c r="M63" s="1"/>
  <c r="B63"/>
  <c r="F63" s="1"/>
  <c r="P17"/>
  <c r="K62"/>
  <c r="D62"/>
  <c r="F62" s="1"/>
  <c r="J62"/>
  <c r="C62"/>
  <c r="I62"/>
  <c r="M62"/>
  <c r="B62"/>
  <c r="P16"/>
  <c r="K61"/>
  <c r="D61"/>
  <c r="J61"/>
  <c r="C61"/>
  <c r="I61"/>
  <c r="M61" s="1"/>
  <c r="B61"/>
  <c r="F61" s="1"/>
  <c r="P15"/>
  <c r="K60"/>
  <c r="D60"/>
  <c r="F60" s="1"/>
  <c r="J60"/>
  <c r="C60"/>
  <c r="I60"/>
  <c r="M60"/>
  <c r="B60"/>
  <c r="P14"/>
  <c r="K59"/>
  <c r="D59"/>
  <c r="J59"/>
  <c r="C59"/>
  <c r="I59"/>
  <c r="M59" s="1"/>
  <c r="B59"/>
  <c r="F59" s="1"/>
  <c r="P13"/>
  <c r="K58"/>
  <c r="D58"/>
  <c r="F58" s="1"/>
  <c r="J58"/>
  <c r="C58"/>
  <c r="I58"/>
  <c r="M58"/>
  <c r="B58"/>
  <c r="P12"/>
  <c r="K57"/>
  <c r="D57"/>
  <c r="J57"/>
  <c r="C57"/>
  <c r="I57"/>
  <c r="M57" s="1"/>
  <c r="B57"/>
  <c r="F57" s="1"/>
  <c r="P11"/>
  <c r="K56"/>
  <c r="D56"/>
  <c r="F56" s="1"/>
  <c r="J56"/>
  <c r="C56"/>
  <c r="I56"/>
  <c r="M56"/>
  <c r="B56"/>
  <c r="P10"/>
  <c r="K55"/>
  <c r="D55"/>
  <c r="J55"/>
  <c r="C55"/>
  <c r="I55"/>
  <c r="M55" s="1"/>
  <c r="B55"/>
  <c r="F55" s="1"/>
  <c r="P9"/>
  <c r="K54"/>
  <c r="D54"/>
  <c r="F54" s="1"/>
  <c r="J54"/>
  <c r="C54"/>
  <c r="I54"/>
  <c r="M54"/>
  <c r="B54"/>
  <c r="P8"/>
  <c r="K53"/>
  <c r="D53"/>
  <c r="J53"/>
  <c r="C53"/>
  <c r="I53"/>
  <c r="M53" s="1"/>
  <c r="B53"/>
  <c r="F53" s="1"/>
  <c r="P7"/>
  <c r="L52"/>
  <c r="L89"/>
  <c r="E52"/>
  <c r="E89"/>
  <c r="O43"/>
  <c r="K52"/>
  <c r="K89" s="1"/>
  <c r="D52"/>
  <c r="N43"/>
  <c r="J52"/>
  <c r="J89"/>
  <c r="C52"/>
  <c r="C89"/>
  <c r="M43"/>
  <c r="I52"/>
  <c r="B52"/>
  <c r="L43"/>
  <c r="P6"/>
  <c r="P43"/>
  <c r="K88" i="32"/>
  <c r="D88"/>
  <c r="J88"/>
  <c r="C88"/>
  <c r="I88"/>
  <c r="M88"/>
  <c r="B88"/>
  <c r="F88"/>
  <c r="P42"/>
  <c r="K87"/>
  <c r="D87"/>
  <c r="J87"/>
  <c r="C87"/>
  <c r="I87"/>
  <c r="B87"/>
  <c r="F87" s="1"/>
  <c r="P41"/>
  <c r="K86"/>
  <c r="D86"/>
  <c r="J86"/>
  <c r="C86"/>
  <c r="I86"/>
  <c r="M86"/>
  <c r="B86"/>
  <c r="F86"/>
  <c r="P40"/>
  <c r="K85"/>
  <c r="D85"/>
  <c r="J85"/>
  <c r="C85"/>
  <c r="I85"/>
  <c r="B85"/>
  <c r="F85" s="1"/>
  <c r="P39"/>
  <c r="K84"/>
  <c r="D84"/>
  <c r="J84"/>
  <c r="C84"/>
  <c r="I84"/>
  <c r="M84"/>
  <c r="B84"/>
  <c r="F84"/>
  <c r="P38"/>
  <c r="K83"/>
  <c r="D83"/>
  <c r="J83"/>
  <c r="C83"/>
  <c r="I83"/>
  <c r="B83"/>
  <c r="F83" s="1"/>
  <c r="P37"/>
  <c r="K82"/>
  <c r="D82"/>
  <c r="J82"/>
  <c r="C82"/>
  <c r="I82"/>
  <c r="M82"/>
  <c r="B82"/>
  <c r="F82"/>
  <c r="P36"/>
  <c r="K81"/>
  <c r="D81"/>
  <c r="J81"/>
  <c r="C81"/>
  <c r="I81"/>
  <c r="B81"/>
  <c r="F81" s="1"/>
  <c r="P35"/>
  <c r="K80"/>
  <c r="D80"/>
  <c r="J80"/>
  <c r="C80"/>
  <c r="I80"/>
  <c r="M80"/>
  <c r="B80"/>
  <c r="F80"/>
  <c r="P34"/>
  <c r="K79"/>
  <c r="D79"/>
  <c r="J79"/>
  <c r="C79"/>
  <c r="I79"/>
  <c r="B79"/>
  <c r="F79" s="1"/>
  <c r="P33"/>
  <c r="K78"/>
  <c r="D78"/>
  <c r="J78"/>
  <c r="C78"/>
  <c r="I78"/>
  <c r="M78"/>
  <c r="B78"/>
  <c r="F78"/>
  <c r="P32"/>
  <c r="K77"/>
  <c r="D77"/>
  <c r="J77"/>
  <c r="C77"/>
  <c r="I77"/>
  <c r="M77" s="1"/>
  <c r="B77"/>
  <c r="F77" s="1"/>
  <c r="P31"/>
  <c r="K76"/>
  <c r="D76"/>
  <c r="F76" s="1"/>
  <c r="J76"/>
  <c r="C76"/>
  <c r="I76"/>
  <c r="M76"/>
  <c r="B76"/>
  <c r="P30"/>
  <c r="K75"/>
  <c r="D75"/>
  <c r="J75"/>
  <c r="C75"/>
  <c r="I75"/>
  <c r="M75" s="1"/>
  <c r="B75"/>
  <c r="F75" s="1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F72" s="1"/>
  <c r="J72"/>
  <c r="C72"/>
  <c r="I72"/>
  <c r="M72"/>
  <c r="B72"/>
  <c r="P26"/>
  <c r="K71"/>
  <c r="D71"/>
  <c r="J71"/>
  <c r="C71"/>
  <c r="I71"/>
  <c r="M71" s="1"/>
  <c r="B71"/>
  <c r="F71" s="1"/>
  <c r="P25"/>
  <c r="K70"/>
  <c r="D70"/>
  <c r="J70"/>
  <c r="C70"/>
  <c r="I70"/>
  <c r="M70"/>
  <c r="B70"/>
  <c r="F70"/>
  <c r="P24"/>
  <c r="K69"/>
  <c r="D69"/>
  <c r="J69"/>
  <c r="C69"/>
  <c r="I69"/>
  <c r="M69" s="1"/>
  <c r="B69"/>
  <c r="F69" s="1"/>
  <c r="P23"/>
  <c r="K68"/>
  <c r="D68"/>
  <c r="F68" s="1"/>
  <c r="J68"/>
  <c r="C68"/>
  <c r="I68"/>
  <c r="M68"/>
  <c r="B68"/>
  <c r="P22"/>
  <c r="K67"/>
  <c r="D67"/>
  <c r="J67"/>
  <c r="C67"/>
  <c r="I67"/>
  <c r="M67" s="1"/>
  <c r="B67"/>
  <c r="F67" s="1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F64" s="1"/>
  <c r="J64"/>
  <c r="C64"/>
  <c r="I64"/>
  <c r="M64"/>
  <c r="B64"/>
  <c r="P18"/>
  <c r="K63"/>
  <c r="D63"/>
  <c r="J63"/>
  <c r="C63"/>
  <c r="I63"/>
  <c r="M63" s="1"/>
  <c r="B63"/>
  <c r="F63" s="1"/>
  <c r="P17"/>
  <c r="K62"/>
  <c r="D62"/>
  <c r="J62"/>
  <c r="C62"/>
  <c r="I62"/>
  <c r="M62"/>
  <c r="B62"/>
  <c r="F62"/>
  <c r="P16"/>
  <c r="K61"/>
  <c r="D61"/>
  <c r="J61"/>
  <c r="C61"/>
  <c r="I61"/>
  <c r="M61" s="1"/>
  <c r="B61"/>
  <c r="F61" s="1"/>
  <c r="P15"/>
  <c r="K60"/>
  <c r="D60"/>
  <c r="F60" s="1"/>
  <c r="J60"/>
  <c r="C60"/>
  <c r="I60"/>
  <c r="M60"/>
  <c r="B60"/>
  <c r="P14"/>
  <c r="K59"/>
  <c r="D59"/>
  <c r="J59"/>
  <c r="C59"/>
  <c r="I59"/>
  <c r="M59" s="1"/>
  <c r="B59"/>
  <c r="F59" s="1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F56" s="1"/>
  <c r="J56"/>
  <c r="C56"/>
  <c r="I56"/>
  <c r="M56"/>
  <c r="B56"/>
  <c r="P10"/>
  <c r="K55"/>
  <c r="D55"/>
  <c r="J55"/>
  <c r="C55"/>
  <c r="I55"/>
  <c r="M55" s="1"/>
  <c r="B55"/>
  <c r="F55" s="1"/>
  <c r="P9"/>
  <c r="P43" s="1"/>
  <c r="K54"/>
  <c r="D54"/>
  <c r="J54"/>
  <c r="C54"/>
  <c r="I54"/>
  <c r="M54"/>
  <c r="B54"/>
  <c r="F54"/>
  <c r="P8"/>
  <c r="K53"/>
  <c r="D53"/>
  <c r="J53"/>
  <c r="J89" s="1"/>
  <c r="J90" s="1"/>
  <c r="D103" s="1"/>
  <c r="E103" s="1"/>
  <c r="G103" s="1"/>
  <c r="C53"/>
  <c r="I53"/>
  <c r="M53" s="1"/>
  <c r="B53"/>
  <c r="F53" s="1"/>
  <c r="P7"/>
  <c r="L52"/>
  <c r="L89"/>
  <c r="E52"/>
  <c r="E89"/>
  <c r="O43"/>
  <c r="K52"/>
  <c r="K89" s="1"/>
  <c r="K90" s="1"/>
  <c r="D104" s="1"/>
  <c r="E104" s="1"/>
  <c r="G104" s="1"/>
  <c r="D52"/>
  <c r="D89" s="1"/>
  <c r="D90" s="1"/>
  <c r="C104" s="1"/>
  <c r="N43"/>
  <c r="J52"/>
  <c r="C52"/>
  <c r="C89"/>
  <c r="M43"/>
  <c r="I52"/>
  <c r="B52"/>
  <c r="L43"/>
  <c r="P6"/>
  <c r="K88" i="31"/>
  <c r="D88"/>
  <c r="F88" s="1"/>
  <c r="J88"/>
  <c r="C88"/>
  <c r="I88"/>
  <c r="M88"/>
  <c r="B88"/>
  <c r="P42"/>
  <c r="K87"/>
  <c r="D87"/>
  <c r="J87"/>
  <c r="C87"/>
  <c r="I87"/>
  <c r="M87" s="1"/>
  <c r="B87"/>
  <c r="F87" s="1"/>
  <c r="P41"/>
  <c r="K86"/>
  <c r="D86"/>
  <c r="J86"/>
  <c r="C86"/>
  <c r="I86"/>
  <c r="M86"/>
  <c r="B86"/>
  <c r="F86"/>
  <c r="P40"/>
  <c r="K85"/>
  <c r="D85"/>
  <c r="J85"/>
  <c r="C85"/>
  <c r="I85"/>
  <c r="M85" s="1"/>
  <c r="B85"/>
  <c r="F85" s="1"/>
  <c r="P39"/>
  <c r="K84"/>
  <c r="D84"/>
  <c r="F84" s="1"/>
  <c r="J84"/>
  <c r="C84"/>
  <c r="I84"/>
  <c r="M84"/>
  <c r="B84"/>
  <c r="P38"/>
  <c r="K83"/>
  <c r="D83"/>
  <c r="J83"/>
  <c r="C83"/>
  <c r="I83"/>
  <c r="M83" s="1"/>
  <c r="B83"/>
  <c r="F83" s="1"/>
  <c r="P37"/>
  <c r="K82"/>
  <c r="D82"/>
  <c r="J82"/>
  <c r="C82"/>
  <c r="I82"/>
  <c r="M82"/>
  <c r="B82"/>
  <c r="F82"/>
  <c r="P36"/>
  <c r="K81"/>
  <c r="D81"/>
  <c r="J81"/>
  <c r="C81"/>
  <c r="I81"/>
  <c r="M81" s="1"/>
  <c r="B81"/>
  <c r="F81" s="1"/>
  <c r="P35"/>
  <c r="K80"/>
  <c r="D80"/>
  <c r="F80" s="1"/>
  <c r="J80"/>
  <c r="C80"/>
  <c r="I80"/>
  <c r="M80"/>
  <c r="B80"/>
  <c r="P34"/>
  <c r="K79"/>
  <c r="D79"/>
  <c r="J79"/>
  <c r="C79"/>
  <c r="I79"/>
  <c r="B79"/>
  <c r="P33"/>
  <c r="K78"/>
  <c r="D78"/>
  <c r="J78"/>
  <c r="C78"/>
  <c r="I78"/>
  <c r="M78"/>
  <c r="B78"/>
  <c r="F78"/>
  <c r="P32"/>
  <c r="K77"/>
  <c r="D77"/>
  <c r="J77"/>
  <c r="C77"/>
  <c r="I77"/>
  <c r="B77"/>
  <c r="P31"/>
  <c r="K76"/>
  <c r="D76"/>
  <c r="F76" s="1"/>
  <c r="J76"/>
  <c r="C76"/>
  <c r="I76"/>
  <c r="M76"/>
  <c r="B76"/>
  <c r="P30"/>
  <c r="K75"/>
  <c r="D75"/>
  <c r="J75"/>
  <c r="C75"/>
  <c r="I75"/>
  <c r="B75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F72" s="1"/>
  <c r="J72"/>
  <c r="C72"/>
  <c r="I72"/>
  <c r="M72"/>
  <c r="B72"/>
  <c r="P26"/>
  <c r="K71"/>
  <c r="D71"/>
  <c r="J71"/>
  <c r="C71"/>
  <c r="I71"/>
  <c r="B71"/>
  <c r="P25"/>
  <c r="K70"/>
  <c r="D70"/>
  <c r="J70"/>
  <c r="C70"/>
  <c r="I70"/>
  <c r="M70"/>
  <c r="B70"/>
  <c r="F70"/>
  <c r="P24"/>
  <c r="K69"/>
  <c r="D69"/>
  <c r="J69"/>
  <c r="C69"/>
  <c r="I69"/>
  <c r="B69"/>
  <c r="P23"/>
  <c r="K68"/>
  <c r="D68"/>
  <c r="F68" s="1"/>
  <c r="J68"/>
  <c r="C68"/>
  <c r="I68"/>
  <c r="M68"/>
  <c r="B68"/>
  <c r="P22"/>
  <c r="K67"/>
  <c r="D67"/>
  <c r="J67"/>
  <c r="C67"/>
  <c r="I67"/>
  <c r="B67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F64" s="1"/>
  <c r="J64"/>
  <c r="C64"/>
  <c r="I64"/>
  <c r="M64"/>
  <c r="B64"/>
  <c r="P18"/>
  <c r="K63"/>
  <c r="D63"/>
  <c r="J63"/>
  <c r="C63"/>
  <c r="I63"/>
  <c r="B63"/>
  <c r="P17"/>
  <c r="K62"/>
  <c r="D62"/>
  <c r="J62"/>
  <c r="C62"/>
  <c r="I62"/>
  <c r="M62"/>
  <c r="B62"/>
  <c r="F62"/>
  <c r="P16"/>
  <c r="K61"/>
  <c r="D61"/>
  <c r="J61"/>
  <c r="C61"/>
  <c r="I61"/>
  <c r="B61"/>
  <c r="P15"/>
  <c r="K60"/>
  <c r="D60"/>
  <c r="F60" s="1"/>
  <c r="J60"/>
  <c r="C60"/>
  <c r="I60"/>
  <c r="M60"/>
  <c r="B60"/>
  <c r="P14"/>
  <c r="K59"/>
  <c r="D59"/>
  <c r="J59"/>
  <c r="C59"/>
  <c r="I59"/>
  <c r="B59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F56" s="1"/>
  <c r="J56"/>
  <c r="C56"/>
  <c r="I56"/>
  <c r="M56"/>
  <c r="B56"/>
  <c r="P10"/>
  <c r="K55"/>
  <c r="D55"/>
  <c r="J55"/>
  <c r="C55"/>
  <c r="I55"/>
  <c r="B55"/>
  <c r="P9"/>
  <c r="P43" s="1"/>
  <c r="K54"/>
  <c r="D54"/>
  <c r="J54"/>
  <c r="C54"/>
  <c r="I54"/>
  <c r="M54"/>
  <c r="B54"/>
  <c r="F54"/>
  <c r="P8"/>
  <c r="K53"/>
  <c r="D53"/>
  <c r="J53"/>
  <c r="J89" s="1"/>
  <c r="J90" s="1"/>
  <c r="D103" s="1"/>
  <c r="C53"/>
  <c r="I53"/>
  <c r="B53"/>
  <c r="P7"/>
  <c r="L52"/>
  <c r="E52"/>
  <c r="O43"/>
  <c r="K52"/>
  <c r="K89" s="1"/>
  <c r="K90" s="1"/>
  <c r="D104" s="1"/>
  <c r="E104" s="1"/>
  <c r="G104" s="1"/>
  <c r="D52"/>
  <c r="D89" s="1"/>
  <c r="D90" s="1"/>
  <c r="C104" s="1"/>
  <c r="N43"/>
  <c r="J52"/>
  <c r="C52"/>
  <c r="C89"/>
  <c r="C90" s="1"/>
  <c r="C103" s="1"/>
  <c r="M43"/>
  <c r="I52"/>
  <c r="B52"/>
  <c r="L43"/>
  <c r="B90" s="1"/>
  <c r="C102" s="1"/>
  <c r="P6"/>
  <c r="K88" i="30"/>
  <c r="D88"/>
  <c r="F88" s="1"/>
  <c r="J88"/>
  <c r="C88"/>
  <c r="I88"/>
  <c r="M88"/>
  <c r="B88"/>
  <c r="P42"/>
  <c r="K87"/>
  <c r="D87"/>
  <c r="J87"/>
  <c r="C87"/>
  <c r="I87"/>
  <c r="M87" s="1"/>
  <c r="B87"/>
  <c r="F87" s="1"/>
  <c r="P41"/>
  <c r="K86"/>
  <c r="D86"/>
  <c r="J86"/>
  <c r="C86"/>
  <c r="I86"/>
  <c r="M86"/>
  <c r="B86"/>
  <c r="F86"/>
  <c r="P40"/>
  <c r="K85"/>
  <c r="D85"/>
  <c r="J85"/>
  <c r="C85"/>
  <c r="I85"/>
  <c r="M85" s="1"/>
  <c r="B85"/>
  <c r="F85" s="1"/>
  <c r="P39"/>
  <c r="K84"/>
  <c r="D84"/>
  <c r="F84" s="1"/>
  <c r="J84"/>
  <c r="C84"/>
  <c r="I84"/>
  <c r="M84"/>
  <c r="B84"/>
  <c r="P38"/>
  <c r="K83"/>
  <c r="D83"/>
  <c r="J83"/>
  <c r="C83"/>
  <c r="I83"/>
  <c r="M83" s="1"/>
  <c r="B83"/>
  <c r="F83" s="1"/>
  <c r="P37"/>
  <c r="K82"/>
  <c r="D82"/>
  <c r="J82"/>
  <c r="C82"/>
  <c r="I82"/>
  <c r="M82"/>
  <c r="B82"/>
  <c r="F82"/>
  <c r="P36"/>
  <c r="K81"/>
  <c r="D81"/>
  <c r="J81"/>
  <c r="C81"/>
  <c r="I81"/>
  <c r="M81" s="1"/>
  <c r="B81"/>
  <c r="F81" s="1"/>
  <c r="P35"/>
  <c r="K80"/>
  <c r="D80"/>
  <c r="F80" s="1"/>
  <c r="J80"/>
  <c r="C80"/>
  <c r="I80"/>
  <c r="M80"/>
  <c r="B80"/>
  <c r="P34"/>
  <c r="K79"/>
  <c r="D79"/>
  <c r="J79"/>
  <c r="C79"/>
  <c r="I79"/>
  <c r="M79" s="1"/>
  <c r="B79"/>
  <c r="F79" s="1"/>
  <c r="P33"/>
  <c r="K78"/>
  <c r="D78"/>
  <c r="J78"/>
  <c r="C78"/>
  <c r="I78"/>
  <c r="M78"/>
  <c r="B78"/>
  <c r="F78"/>
  <c r="P32"/>
  <c r="K77"/>
  <c r="D77"/>
  <c r="J77"/>
  <c r="C77"/>
  <c r="I77"/>
  <c r="M77" s="1"/>
  <c r="B77"/>
  <c r="F77" s="1"/>
  <c r="P31"/>
  <c r="K76"/>
  <c r="D76"/>
  <c r="F76" s="1"/>
  <c r="J76"/>
  <c r="C76"/>
  <c r="I76"/>
  <c r="M76"/>
  <c r="B76"/>
  <c r="P30"/>
  <c r="K75"/>
  <c r="D75"/>
  <c r="J75"/>
  <c r="C75"/>
  <c r="I75"/>
  <c r="M75" s="1"/>
  <c r="B75"/>
  <c r="F75" s="1"/>
  <c r="P29"/>
  <c r="K74"/>
  <c r="D74"/>
  <c r="J74"/>
  <c r="C74"/>
  <c r="I74"/>
  <c r="M74"/>
  <c r="B74"/>
  <c r="F74"/>
  <c r="P28"/>
  <c r="K73"/>
  <c r="D73"/>
  <c r="J73"/>
  <c r="C73"/>
  <c r="I73"/>
  <c r="M73" s="1"/>
  <c r="B73"/>
  <c r="F73" s="1"/>
  <c r="P27"/>
  <c r="K72"/>
  <c r="D72"/>
  <c r="F72" s="1"/>
  <c r="J72"/>
  <c r="C72"/>
  <c r="I72"/>
  <c r="M72"/>
  <c r="B72"/>
  <c r="P26"/>
  <c r="K71"/>
  <c r="D71"/>
  <c r="J71"/>
  <c r="C71"/>
  <c r="I71"/>
  <c r="M71" s="1"/>
  <c r="B71"/>
  <c r="F71" s="1"/>
  <c r="P25"/>
  <c r="K70"/>
  <c r="D70"/>
  <c r="J70"/>
  <c r="C70"/>
  <c r="I70"/>
  <c r="M70"/>
  <c r="B70"/>
  <c r="F70"/>
  <c r="P24"/>
  <c r="K69"/>
  <c r="D69"/>
  <c r="J69"/>
  <c r="C69"/>
  <c r="I69"/>
  <c r="M69" s="1"/>
  <c r="B69"/>
  <c r="F69" s="1"/>
  <c r="P23"/>
  <c r="K68"/>
  <c r="D68"/>
  <c r="F68" s="1"/>
  <c r="J68"/>
  <c r="C68"/>
  <c r="I68"/>
  <c r="M68"/>
  <c r="B68"/>
  <c r="P22"/>
  <c r="K67"/>
  <c r="D67"/>
  <c r="J67"/>
  <c r="C67"/>
  <c r="I67"/>
  <c r="M67" s="1"/>
  <c r="B67"/>
  <c r="F67" s="1"/>
  <c r="P21"/>
  <c r="K66"/>
  <c r="D66"/>
  <c r="J66"/>
  <c r="C66"/>
  <c r="I66"/>
  <c r="M66"/>
  <c r="B66"/>
  <c r="F66"/>
  <c r="P20"/>
  <c r="K65"/>
  <c r="D65"/>
  <c r="J65"/>
  <c r="C65"/>
  <c r="I65"/>
  <c r="M65" s="1"/>
  <c r="B65"/>
  <c r="F65" s="1"/>
  <c r="P19"/>
  <c r="K64"/>
  <c r="D64"/>
  <c r="F64" s="1"/>
  <c r="J64"/>
  <c r="C64"/>
  <c r="I64"/>
  <c r="M64"/>
  <c r="B64"/>
  <c r="P18"/>
  <c r="K63"/>
  <c r="D63"/>
  <c r="J63"/>
  <c r="C63"/>
  <c r="I63"/>
  <c r="M63" s="1"/>
  <c r="B63"/>
  <c r="F63" s="1"/>
  <c r="P17"/>
  <c r="K62"/>
  <c r="D62"/>
  <c r="J62"/>
  <c r="C62"/>
  <c r="I62"/>
  <c r="M62"/>
  <c r="B62"/>
  <c r="F62"/>
  <c r="P16"/>
  <c r="K61"/>
  <c r="D61"/>
  <c r="J61"/>
  <c r="C61"/>
  <c r="I61"/>
  <c r="M61" s="1"/>
  <c r="B61"/>
  <c r="F61" s="1"/>
  <c r="P15"/>
  <c r="K60"/>
  <c r="D60"/>
  <c r="F60" s="1"/>
  <c r="J60"/>
  <c r="C60"/>
  <c r="I60"/>
  <c r="M60"/>
  <c r="B60"/>
  <c r="P14"/>
  <c r="K59"/>
  <c r="D59"/>
  <c r="J59"/>
  <c r="C59"/>
  <c r="I59"/>
  <c r="M59" s="1"/>
  <c r="B59"/>
  <c r="F59" s="1"/>
  <c r="P13"/>
  <c r="K58"/>
  <c r="D58"/>
  <c r="J58"/>
  <c r="C58"/>
  <c r="I58"/>
  <c r="M58"/>
  <c r="B58"/>
  <c r="F58"/>
  <c r="P12"/>
  <c r="K57"/>
  <c r="D57"/>
  <c r="J57"/>
  <c r="C57"/>
  <c r="I57"/>
  <c r="M57" s="1"/>
  <c r="B57"/>
  <c r="F57" s="1"/>
  <c r="P11"/>
  <c r="K56"/>
  <c r="D56"/>
  <c r="F56" s="1"/>
  <c r="J56"/>
  <c r="C56"/>
  <c r="I56"/>
  <c r="M56"/>
  <c r="B56"/>
  <c r="P10"/>
  <c r="K55"/>
  <c r="D55"/>
  <c r="J55"/>
  <c r="C55"/>
  <c r="I55"/>
  <c r="M55" s="1"/>
  <c r="B55"/>
  <c r="F55" s="1"/>
  <c r="P9"/>
  <c r="P43" s="1"/>
  <c r="K54"/>
  <c r="D54"/>
  <c r="J54"/>
  <c r="C54"/>
  <c r="I54"/>
  <c r="M54"/>
  <c r="B54"/>
  <c r="F54"/>
  <c r="P8"/>
  <c r="K53"/>
  <c r="D53"/>
  <c r="J53"/>
  <c r="J89" s="1"/>
  <c r="J90" s="1"/>
  <c r="D103" s="1"/>
  <c r="C53"/>
  <c r="I53"/>
  <c r="M53" s="1"/>
  <c r="B53"/>
  <c r="F53" s="1"/>
  <c r="P7"/>
  <c r="L52"/>
  <c r="L89"/>
  <c r="E52"/>
  <c r="E89"/>
  <c r="O43"/>
  <c r="K52"/>
  <c r="K89" s="1"/>
  <c r="K90" s="1"/>
  <c r="D104" s="1"/>
  <c r="D52"/>
  <c r="F52" s="1"/>
  <c r="N43"/>
  <c r="B104" s="1"/>
  <c r="J52"/>
  <c r="C52"/>
  <c r="C89"/>
  <c r="M43"/>
  <c r="I52"/>
  <c r="I89" s="1"/>
  <c r="I90" s="1"/>
  <c r="D102" s="1"/>
  <c r="B52"/>
  <c r="L43"/>
  <c r="B102" s="1"/>
  <c r="P6"/>
  <c r="B102" i="41"/>
  <c r="F102" s="1"/>
  <c r="B89"/>
  <c r="B90" s="1"/>
  <c r="C102" s="1"/>
  <c r="F52"/>
  <c r="F89"/>
  <c r="F90" s="1"/>
  <c r="C106" s="1"/>
  <c r="I89"/>
  <c r="I90"/>
  <c r="D102" s="1"/>
  <c r="E102" s="1"/>
  <c r="M52"/>
  <c r="M89" s="1"/>
  <c r="M90" s="1"/>
  <c r="D106" s="1"/>
  <c r="B103"/>
  <c r="F103" s="1"/>
  <c r="J90"/>
  <c r="D103"/>
  <c r="C90"/>
  <c r="C103"/>
  <c r="B104"/>
  <c r="F104" s="1"/>
  <c r="K90"/>
  <c r="D104" s="1"/>
  <c r="E104" s="1"/>
  <c r="G104" s="1"/>
  <c r="D90"/>
  <c r="C104" s="1"/>
  <c r="B105"/>
  <c r="F105" s="1"/>
  <c r="L90"/>
  <c r="D105"/>
  <c r="E90"/>
  <c r="C105"/>
  <c r="B102" i="40"/>
  <c r="F102" s="1"/>
  <c r="B89"/>
  <c r="B90" s="1"/>
  <c r="C102" s="1"/>
  <c r="F52"/>
  <c r="F89"/>
  <c r="F90" s="1"/>
  <c r="C106" s="1"/>
  <c r="I89"/>
  <c r="I90"/>
  <c r="D102" s="1"/>
  <c r="E102" s="1"/>
  <c r="M52"/>
  <c r="M89" s="1"/>
  <c r="M90" s="1"/>
  <c r="D106" s="1"/>
  <c r="B103"/>
  <c r="F103" s="1"/>
  <c r="J90"/>
  <c r="D103"/>
  <c r="C90"/>
  <c r="C103"/>
  <c r="B104"/>
  <c r="F104" s="1"/>
  <c r="K90"/>
  <c r="D104" s="1"/>
  <c r="E104" s="1"/>
  <c r="G104" s="1"/>
  <c r="D90"/>
  <c r="C104" s="1"/>
  <c r="B105"/>
  <c r="F105" s="1"/>
  <c r="L90"/>
  <c r="D105"/>
  <c r="E90"/>
  <c r="C105"/>
  <c r="B102" i="39"/>
  <c r="F102" s="1"/>
  <c r="B89"/>
  <c r="B90" s="1"/>
  <c r="C102" s="1"/>
  <c r="F52"/>
  <c r="F89"/>
  <c r="F90" s="1"/>
  <c r="C106" s="1"/>
  <c r="I89"/>
  <c r="I90"/>
  <c r="D102" s="1"/>
  <c r="E102" s="1"/>
  <c r="M52"/>
  <c r="M89" s="1"/>
  <c r="M90" s="1"/>
  <c r="D106" s="1"/>
  <c r="B103"/>
  <c r="F103" s="1"/>
  <c r="J90"/>
  <c r="D103"/>
  <c r="C90"/>
  <c r="C103"/>
  <c r="B104"/>
  <c r="F104" s="1"/>
  <c r="K90"/>
  <c r="D104" s="1"/>
  <c r="E104" s="1"/>
  <c r="G104" s="1"/>
  <c r="D90"/>
  <c r="C104" s="1"/>
  <c r="B105"/>
  <c r="F105" s="1"/>
  <c r="L90"/>
  <c r="D105"/>
  <c r="E90"/>
  <c r="C105"/>
  <c r="B102" i="38"/>
  <c r="F102" s="1"/>
  <c r="B89"/>
  <c r="B90" s="1"/>
  <c r="C102" s="1"/>
  <c r="F52"/>
  <c r="F89"/>
  <c r="F90" s="1"/>
  <c r="C106" s="1"/>
  <c r="I89"/>
  <c r="I90"/>
  <c r="D102" s="1"/>
  <c r="E102" s="1"/>
  <c r="M52"/>
  <c r="M89" s="1"/>
  <c r="M90" s="1"/>
  <c r="D106" s="1"/>
  <c r="B103"/>
  <c r="F103" s="1"/>
  <c r="J90"/>
  <c r="D103"/>
  <c r="C90"/>
  <c r="C103"/>
  <c r="B104"/>
  <c r="F104" s="1"/>
  <c r="K90"/>
  <c r="D104" s="1"/>
  <c r="E104" s="1"/>
  <c r="G104" s="1"/>
  <c r="D90"/>
  <c r="C104" s="1"/>
  <c r="B105"/>
  <c r="F105" s="1"/>
  <c r="L90"/>
  <c r="D105"/>
  <c r="E90"/>
  <c r="C105"/>
  <c r="B102" i="37"/>
  <c r="F102" s="1"/>
  <c r="B89"/>
  <c r="B90" s="1"/>
  <c r="C102" s="1"/>
  <c r="F52"/>
  <c r="F89"/>
  <c r="F90" s="1"/>
  <c r="C106" s="1"/>
  <c r="I89"/>
  <c r="I90"/>
  <c r="D102" s="1"/>
  <c r="E102" s="1"/>
  <c r="M52"/>
  <c r="M89" s="1"/>
  <c r="M90" s="1"/>
  <c r="D106" s="1"/>
  <c r="B103"/>
  <c r="F103" s="1"/>
  <c r="J90"/>
  <c r="D103"/>
  <c r="E103" s="1"/>
  <c r="G103" s="1"/>
  <c r="C90"/>
  <c r="C103"/>
  <c r="B104"/>
  <c r="F104" s="1"/>
  <c r="K90"/>
  <c r="D104" s="1"/>
  <c r="E104" s="1"/>
  <c r="G104" s="1"/>
  <c r="D90"/>
  <c r="C104" s="1"/>
  <c r="B105"/>
  <c r="F105" s="1"/>
  <c r="L90"/>
  <c r="D105"/>
  <c r="E90"/>
  <c r="C105"/>
  <c r="B102" i="36"/>
  <c r="F102" s="1"/>
  <c r="B89"/>
  <c r="B90" s="1"/>
  <c r="C102" s="1"/>
  <c r="F52"/>
  <c r="F89"/>
  <c r="F90" s="1"/>
  <c r="C106" s="1"/>
  <c r="I89"/>
  <c r="I90"/>
  <c r="D102" s="1"/>
  <c r="E102" s="1"/>
  <c r="M52"/>
  <c r="M89" s="1"/>
  <c r="M90" s="1"/>
  <c r="D106" s="1"/>
  <c r="B103"/>
  <c r="F103" s="1"/>
  <c r="J90"/>
  <c r="D103"/>
  <c r="C90"/>
  <c r="C103"/>
  <c r="B104"/>
  <c r="F104" s="1"/>
  <c r="K90"/>
  <c r="D104" s="1"/>
  <c r="E104" s="1"/>
  <c r="G104" s="1"/>
  <c r="D90"/>
  <c r="C104" s="1"/>
  <c r="B105"/>
  <c r="F105" s="1"/>
  <c r="L90"/>
  <c r="D105"/>
  <c r="E105" s="1"/>
  <c r="G105" s="1"/>
  <c r="E90"/>
  <c r="C105"/>
  <c r="B102" i="35"/>
  <c r="F102" s="1"/>
  <c r="B89"/>
  <c r="B90" s="1"/>
  <c r="C102" s="1"/>
  <c r="F52"/>
  <c r="F89"/>
  <c r="F90" s="1"/>
  <c r="C106" s="1"/>
  <c r="I89"/>
  <c r="I90"/>
  <c r="D102" s="1"/>
  <c r="E102" s="1"/>
  <c r="M52"/>
  <c r="M89" s="1"/>
  <c r="M90" s="1"/>
  <c r="D106" s="1"/>
  <c r="B103"/>
  <c r="F103" s="1"/>
  <c r="J90"/>
  <c r="D103"/>
  <c r="C90"/>
  <c r="C103"/>
  <c r="B104"/>
  <c r="F104" s="1"/>
  <c r="K90"/>
  <c r="D104" s="1"/>
  <c r="E104" s="1"/>
  <c r="G104" s="1"/>
  <c r="D90"/>
  <c r="C104" s="1"/>
  <c r="B105"/>
  <c r="F105" s="1"/>
  <c r="L90"/>
  <c r="D105"/>
  <c r="E90"/>
  <c r="C105"/>
  <c r="B102" i="34"/>
  <c r="F102" s="1"/>
  <c r="B89"/>
  <c r="B90" s="1"/>
  <c r="C102" s="1"/>
  <c r="F52"/>
  <c r="F89"/>
  <c r="I89"/>
  <c r="I90"/>
  <c r="D102" s="1"/>
  <c r="E102" s="1"/>
  <c r="M52"/>
  <c r="B103"/>
  <c r="F103" s="1"/>
  <c r="C90"/>
  <c r="C103"/>
  <c r="B104"/>
  <c r="F104" s="1"/>
  <c r="K90"/>
  <c r="D104" s="1"/>
  <c r="E104" s="1"/>
  <c r="G104" s="1"/>
  <c r="D90"/>
  <c r="C104" s="1"/>
  <c r="B105"/>
  <c r="F105" s="1"/>
  <c r="L90"/>
  <c r="D105"/>
  <c r="E90"/>
  <c r="C105"/>
  <c r="B102" i="33"/>
  <c r="F102" s="1"/>
  <c r="B89"/>
  <c r="B90" s="1"/>
  <c r="C102" s="1"/>
  <c r="F52"/>
  <c r="I89"/>
  <c r="I90"/>
  <c r="D102" s="1"/>
  <c r="E102" s="1"/>
  <c r="M52"/>
  <c r="M89" s="1"/>
  <c r="M90" s="1"/>
  <c r="D106" s="1"/>
  <c r="B103"/>
  <c r="F103" s="1"/>
  <c r="J90"/>
  <c r="D103"/>
  <c r="E103" s="1"/>
  <c r="G103" s="1"/>
  <c r="C90"/>
  <c r="C103"/>
  <c r="B104"/>
  <c r="F104" s="1"/>
  <c r="K90"/>
  <c r="D104" s="1"/>
  <c r="E104" s="1"/>
  <c r="G104" s="1"/>
  <c r="B105"/>
  <c r="F105" s="1"/>
  <c r="L90"/>
  <c r="D105"/>
  <c r="E90"/>
  <c r="C105"/>
  <c r="B102" i="32"/>
  <c r="F102" s="1"/>
  <c r="B89"/>
  <c r="B90" s="1"/>
  <c r="C102" s="1"/>
  <c r="F52"/>
  <c r="I89"/>
  <c r="I90"/>
  <c r="D102" s="1"/>
  <c r="E102" s="1"/>
  <c r="M52"/>
  <c r="B103"/>
  <c r="F103" s="1"/>
  <c r="C90"/>
  <c r="C103"/>
  <c r="B104"/>
  <c r="F104" s="1"/>
  <c r="B105"/>
  <c r="F105" s="1"/>
  <c r="L90"/>
  <c r="D105"/>
  <c r="E105" s="1"/>
  <c r="G105" s="1"/>
  <c r="E90"/>
  <c r="C105"/>
  <c r="B102" i="31"/>
  <c r="F102" s="1"/>
  <c r="B89"/>
  <c r="F52"/>
  <c r="I89"/>
  <c r="I90"/>
  <c r="D102" s="1"/>
  <c r="E102" s="1"/>
  <c r="M52"/>
  <c r="B103"/>
  <c r="F103" s="1"/>
  <c r="B104"/>
  <c r="F104" s="1"/>
  <c r="B105"/>
  <c r="F105" s="1"/>
  <c r="L90"/>
  <c r="D105"/>
  <c r="E90"/>
  <c r="C105"/>
  <c r="B89" i="30"/>
  <c r="B90" s="1"/>
  <c r="C102" s="1"/>
  <c r="M52"/>
  <c r="M89" s="1"/>
  <c r="B103"/>
  <c r="F103" s="1"/>
  <c r="C90"/>
  <c r="C103"/>
  <c r="B105"/>
  <c r="F105" s="1"/>
  <c r="L90"/>
  <c r="D105"/>
  <c r="E90"/>
  <c r="C105"/>
  <c r="B106" i="41"/>
  <c r="F106" s="1"/>
  <c r="E103"/>
  <c r="G103" s="1"/>
  <c r="B106" i="40"/>
  <c r="F106" s="1"/>
  <c r="E105"/>
  <c r="G105" s="1"/>
  <c r="E103"/>
  <c r="G103" s="1"/>
  <c r="B106" i="38"/>
  <c r="F106" s="1"/>
  <c r="E105"/>
  <c r="G105" s="1"/>
  <c r="E103"/>
  <c r="G103" s="1"/>
  <c r="B106" i="36"/>
  <c r="F106" s="1"/>
  <c r="E103"/>
  <c r="G103" s="1"/>
  <c r="E105" i="34"/>
  <c r="G105" s="1"/>
  <c r="B106" i="32"/>
  <c r="F106" s="1"/>
  <c r="E105" i="30"/>
  <c r="G105" s="1"/>
  <c r="H2" i="44"/>
  <c r="H3"/>
  <c r="G2"/>
  <c r="G3"/>
  <c r="F2"/>
  <c r="F3"/>
  <c r="B36"/>
  <c r="B40"/>
  <c r="B44"/>
  <c r="B48"/>
  <c r="B52"/>
  <c r="B56"/>
  <c r="B60"/>
  <c r="B35"/>
  <c r="B65" s="1"/>
  <c r="B39"/>
  <c r="B43"/>
  <c r="B47"/>
  <c r="B51"/>
  <c r="B55"/>
  <c r="B59"/>
  <c r="B63"/>
  <c r="B125"/>
  <c r="B38"/>
  <c r="B42"/>
  <c r="B46"/>
  <c r="B50"/>
  <c r="B54"/>
  <c r="B58"/>
  <c r="B62"/>
  <c r="B37"/>
  <c r="B41"/>
  <c r="B45"/>
  <c r="B49"/>
  <c r="B53"/>
  <c r="B57"/>
  <c r="L55" i="43"/>
  <c r="E55"/>
  <c r="E61"/>
  <c r="L61"/>
  <c r="J66"/>
  <c r="C66"/>
  <c r="E69"/>
  <c r="L69"/>
  <c r="L75"/>
  <c r="E75"/>
  <c r="L79"/>
  <c r="E79"/>
  <c r="L83"/>
  <c r="E83"/>
  <c r="L87"/>
  <c r="E87"/>
  <c r="J54"/>
  <c r="C54"/>
  <c r="E57"/>
  <c r="L57"/>
  <c r="C60"/>
  <c r="J60"/>
  <c r="L63"/>
  <c r="E63"/>
  <c r="C68"/>
  <c r="J68"/>
  <c r="L71"/>
  <c r="E71"/>
  <c r="J74"/>
  <c r="C74"/>
  <c r="J78"/>
  <c r="C78"/>
  <c r="J82"/>
  <c r="C82"/>
  <c r="J86"/>
  <c r="C86"/>
  <c r="E53"/>
  <c r="L53"/>
  <c r="C56"/>
  <c r="J56"/>
  <c r="L59"/>
  <c r="E59"/>
  <c r="J62"/>
  <c r="C62"/>
  <c r="E65"/>
  <c r="L65"/>
  <c r="J70"/>
  <c r="C70"/>
  <c r="E73"/>
  <c r="L73"/>
  <c r="E77"/>
  <c r="L77"/>
  <c r="E81"/>
  <c r="L81"/>
  <c r="E85"/>
  <c r="L85"/>
  <c r="J58"/>
  <c r="C58"/>
  <c r="C64"/>
  <c r="J64"/>
  <c r="L67"/>
  <c r="E67"/>
  <c r="C72"/>
  <c r="J72"/>
  <c r="C76"/>
  <c r="J76"/>
  <c r="C80"/>
  <c r="J80"/>
  <c r="C84"/>
  <c r="J84"/>
  <c r="C88"/>
  <c r="J88"/>
  <c r="L6"/>
  <c r="B52" s="1"/>
  <c r="N7"/>
  <c r="D53" s="1"/>
  <c r="L8"/>
  <c r="N9"/>
  <c r="K55" s="1"/>
  <c r="L10"/>
  <c r="B56" s="1"/>
  <c r="F56" s="1"/>
  <c r="N11"/>
  <c r="L12"/>
  <c r="N13"/>
  <c r="L14"/>
  <c r="I60" s="1"/>
  <c r="M60" s="1"/>
  <c r="N15"/>
  <c r="D61" s="1"/>
  <c r="L16"/>
  <c r="N17"/>
  <c r="K63" s="1"/>
  <c r="M63" s="1"/>
  <c r="L18"/>
  <c r="N19"/>
  <c r="D65" s="1"/>
  <c r="L20"/>
  <c r="N21"/>
  <c r="L22"/>
  <c r="P22" s="1"/>
  <c r="N23"/>
  <c r="D69" s="1"/>
  <c r="L24"/>
  <c r="N25"/>
  <c r="K71" s="1"/>
  <c r="L26"/>
  <c r="B72" s="1"/>
  <c r="F72" s="1"/>
  <c r="N27"/>
  <c r="D73" s="1"/>
  <c r="F73" s="1"/>
  <c r="L28"/>
  <c r="N29"/>
  <c r="L30"/>
  <c r="I76" s="1"/>
  <c r="N31"/>
  <c r="D77" s="1"/>
  <c r="F77" s="1"/>
  <c r="L32"/>
  <c r="N33"/>
  <c r="K79" s="1"/>
  <c r="L34"/>
  <c r="N35"/>
  <c r="D81" s="1"/>
  <c r="F81" s="1"/>
  <c r="L36"/>
  <c r="N37"/>
  <c r="L38"/>
  <c r="P38" s="1"/>
  <c r="N39"/>
  <c r="D85" s="1"/>
  <c r="F85" s="1"/>
  <c r="L40"/>
  <c r="N41"/>
  <c r="K87" s="1"/>
  <c r="L42"/>
  <c r="P42" s="1"/>
  <c r="J55"/>
  <c r="C57"/>
  <c r="C61"/>
  <c r="J63"/>
  <c r="C65"/>
  <c r="J67"/>
  <c r="C69"/>
  <c r="J71"/>
  <c r="O6"/>
  <c r="O43" s="1"/>
  <c r="M7"/>
  <c r="O8"/>
  <c r="O10"/>
  <c r="L56" s="1"/>
  <c r="M56" s="1"/>
  <c r="O12"/>
  <c r="L58" s="1"/>
  <c r="M13"/>
  <c r="O14"/>
  <c r="L60" s="1"/>
  <c r="O16"/>
  <c r="O18"/>
  <c r="E64" s="1"/>
  <c r="O20"/>
  <c r="O22"/>
  <c r="O24"/>
  <c r="E70" s="1"/>
  <c r="O26"/>
  <c r="E72" s="1"/>
  <c r="M27"/>
  <c r="O28"/>
  <c r="E74" s="1"/>
  <c r="F74" s="1"/>
  <c r="M29"/>
  <c r="O30"/>
  <c r="P30" s="1"/>
  <c r="M31"/>
  <c r="O32"/>
  <c r="M33"/>
  <c r="C79" s="1"/>
  <c r="O34"/>
  <c r="E80" s="1"/>
  <c r="F80" s="1"/>
  <c r="M35"/>
  <c r="O36"/>
  <c r="E82" s="1"/>
  <c r="F82" s="1"/>
  <c r="M37"/>
  <c r="O38"/>
  <c r="E84" s="1"/>
  <c r="F84" s="1"/>
  <c r="M39"/>
  <c r="O40"/>
  <c r="M41"/>
  <c r="C87" s="1"/>
  <c r="O42"/>
  <c r="E88" s="1"/>
  <c r="F88" s="1"/>
  <c r="N6"/>
  <c r="L7"/>
  <c r="P7" s="1"/>
  <c r="N8"/>
  <c r="P8" s="1"/>
  <c r="L9"/>
  <c r="I55" s="1"/>
  <c r="N10"/>
  <c r="L11"/>
  <c r="B57" s="1"/>
  <c r="F57" s="1"/>
  <c r="N12"/>
  <c r="K58" s="1"/>
  <c r="M58" s="1"/>
  <c r="L13"/>
  <c r="B59" s="1"/>
  <c r="F59" s="1"/>
  <c r="N14"/>
  <c r="L15"/>
  <c r="B61" s="1"/>
  <c r="F61" s="1"/>
  <c r="N16"/>
  <c r="L17"/>
  <c r="P17" s="1"/>
  <c r="N18"/>
  <c r="L19"/>
  <c r="I65" s="1"/>
  <c r="M65" s="1"/>
  <c r="N20"/>
  <c r="K66" s="1"/>
  <c r="L21"/>
  <c r="I67" s="1"/>
  <c r="M67" s="1"/>
  <c r="N22"/>
  <c r="L23"/>
  <c r="I69" s="1"/>
  <c r="N24"/>
  <c r="P24" s="1"/>
  <c r="L25"/>
  <c r="P25" s="1"/>
  <c r="N26"/>
  <c r="L27"/>
  <c r="N28"/>
  <c r="K74" s="1"/>
  <c r="L29"/>
  <c r="B75" s="1"/>
  <c r="F75" s="1"/>
  <c r="N30"/>
  <c r="L31"/>
  <c r="N32"/>
  <c r="L33"/>
  <c r="P33" s="1"/>
  <c r="N34"/>
  <c r="L35"/>
  <c r="P35" s="1"/>
  <c r="N36"/>
  <c r="K82" s="1"/>
  <c r="L37"/>
  <c r="I83" s="1"/>
  <c r="M83" s="1"/>
  <c r="N38"/>
  <c r="L39"/>
  <c r="P39" s="1"/>
  <c r="N40"/>
  <c r="P40" s="1"/>
  <c r="L41"/>
  <c r="P41" s="1"/>
  <c r="N42"/>
  <c r="M6"/>
  <c r="J52" s="1"/>
  <c r="L52" i="42"/>
  <c r="E52"/>
  <c r="E54"/>
  <c r="L54"/>
  <c r="L56"/>
  <c r="E56"/>
  <c r="E58"/>
  <c r="L58"/>
  <c r="L60"/>
  <c r="E60"/>
  <c r="E62"/>
  <c r="L62"/>
  <c r="L64"/>
  <c r="E64"/>
  <c r="E66"/>
  <c r="L66"/>
  <c r="L68"/>
  <c r="E68"/>
  <c r="E70"/>
  <c r="L70"/>
  <c r="L72"/>
  <c r="E72"/>
  <c r="E74"/>
  <c r="L74"/>
  <c r="L76"/>
  <c r="E76"/>
  <c r="E78"/>
  <c r="L78"/>
  <c r="L80"/>
  <c r="E80"/>
  <c r="E82"/>
  <c r="L82"/>
  <c r="L84"/>
  <c r="E84"/>
  <c r="E86"/>
  <c r="L86"/>
  <c r="L88"/>
  <c r="E88"/>
  <c r="L55"/>
  <c r="E55"/>
  <c r="E57"/>
  <c r="L57"/>
  <c r="L59"/>
  <c r="E59"/>
  <c r="E61"/>
  <c r="L61"/>
  <c r="L63"/>
  <c r="E63"/>
  <c r="E65"/>
  <c r="L65"/>
  <c r="L67"/>
  <c r="E67"/>
  <c r="E69"/>
  <c r="L69"/>
  <c r="L71"/>
  <c r="E71"/>
  <c r="E73"/>
  <c r="L73"/>
  <c r="L75"/>
  <c r="E75"/>
  <c r="E77"/>
  <c r="L77"/>
  <c r="L79"/>
  <c r="E79"/>
  <c r="E81"/>
  <c r="L81"/>
  <c r="L83"/>
  <c r="E83"/>
  <c r="E85"/>
  <c r="L85"/>
  <c r="L87"/>
  <c r="E87"/>
  <c r="L6"/>
  <c r="N7"/>
  <c r="L8"/>
  <c r="B54" s="1"/>
  <c r="F54" s="1"/>
  <c r="N9"/>
  <c r="K55" s="1"/>
  <c r="L10"/>
  <c r="N11"/>
  <c r="K57" s="1"/>
  <c r="L12"/>
  <c r="N13"/>
  <c r="L14"/>
  <c r="N15"/>
  <c r="L16"/>
  <c r="I62" s="1"/>
  <c r="M62" s="1"/>
  <c r="N17"/>
  <c r="K63" s="1"/>
  <c r="L18"/>
  <c r="N19"/>
  <c r="K65" s="1"/>
  <c r="L20"/>
  <c r="N21"/>
  <c r="L22"/>
  <c r="N23"/>
  <c r="L24"/>
  <c r="B70" s="1"/>
  <c r="F70" s="1"/>
  <c r="N25"/>
  <c r="K71" s="1"/>
  <c r="L26"/>
  <c r="N27"/>
  <c r="K73" s="1"/>
  <c r="L28"/>
  <c r="N29"/>
  <c r="L30"/>
  <c r="N31"/>
  <c r="L32"/>
  <c r="I78" s="1"/>
  <c r="M78" s="1"/>
  <c r="N33"/>
  <c r="K79" s="1"/>
  <c r="L34"/>
  <c r="N35"/>
  <c r="K81" s="1"/>
  <c r="L36"/>
  <c r="N37"/>
  <c r="L38"/>
  <c r="N39"/>
  <c r="L40"/>
  <c r="B86" s="1"/>
  <c r="F86" s="1"/>
  <c r="N41"/>
  <c r="K87" s="1"/>
  <c r="L42"/>
  <c r="D54"/>
  <c r="K56"/>
  <c r="D58"/>
  <c r="K60"/>
  <c r="D62"/>
  <c r="K64"/>
  <c r="D66"/>
  <c r="K68"/>
  <c r="D70"/>
  <c r="K72"/>
  <c r="D74"/>
  <c r="K76"/>
  <c r="D78"/>
  <c r="K80"/>
  <c r="D82"/>
  <c r="K84"/>
  <c r="D86"/>
  <c r="K88"/>
  <c r="M88" s="1"/>
  <c r="M7"/>
  <c r="M9"/>
  <c r="M43" s="1"/>
  <c r="M11"/>
  <c r="M13"/>
  <c r="J59" s="1"/>
  <c r="M59" s="1"/>
  <c r="M15"/>
  <c r="M17"/>
  <c r="C63" s="1"/>
  <c r="F63" s="1"/>
  <c r="M19"/>
  <c r="M21"/>
  <c r="J67" s="1"/>
  <c r="M23"/>
  <c r="M25"/>
  <c r="M27"/>
  <c r="M29"/>
  <c r="C75" s="1"/>
  <c r="F75" s="1"/>
  <c r="M31"/>
  <c r="M33"/>
  <c r="C79" s="1"/>
  <c r="F79" s="1"/>
  <c r="M35"/>
  <c r="C81" s="1"/>
  <c r="F81" s="1"/>
  <c r="M37"/>
  <c r="J83" s="1"/>
  <c r="M83" s="1"/>
  <c r="M39"/>
  <c r="M41"/>
  <c r="J52"/>
  <c r="C54"/>
  <c r="J56"/>
  <c r="C58"/>
  <c r="J60"/>
  <c r="C62"/>
  <c r="J64"/>
  <c r="C66"/>
  <c r="J68"/>
  <c r="C70"/>
  <c r="J72"/>
  <c r="C74"/>
  <c r="J76"/>
  <c r="C78"/>
  <c r="J80"/>
  <c r="C82"/>
  <c r="J84"/>
  <c r="C86"/>
  <c r="J88"/>
  <c r="L7"/>
  <c r="B53" s="1"/>
  <c r="F53" s="1"/>
  <c r="L9"/>
  <c r="B55" s="1"/>
  <c r="F55" s="1"/>
  <c r="L11"/>
  <c r="I57" s="1"/>
  <c r="M57" s="1"/>
  <c r="L13"/>
  <c r="L15"/>
  <c r="B61" s="1"/>
  <c r="F61" s="1"/>
  <c r="L17"/>
  <c r="L19"/>
  <c r="P19" s="1"/>
  <c r="L21"/>
  <c r="L23"/>
  <c r="B69" s="1"/>
  <c r="F69" s="1"/>
  <c r="L25"/>
  <c r="I71" s="1"/>
  <c r="L27"/>
  <c r="B73" s="1"/>
  <c r="F73" s="1"/>
  <c r="L29"/>
  <c r="L31"/>
  <c r="B77" s="1"/>
  <c r="F77" s="1"/>
  <c r="L33"/>
  <c r="L35"/>
  <c r="I81" s="1"/>
  <c r="M81" s="1"/>
  <c r="L37"/>
  <c r="L39"/>
  <c r="P39" s="1"/>
  <c r="L41"/>
  <c r="P41" s="1"/>
  <c r="O7"/>
  <c r="E53" s="1"/>
  <c r="E89" s="1"/>
  <c r="D88" i="43"/>
  <c r="K88"/>
  <c r="D76"/>
  <c r="K76"/>
  <c r="D56"/>
  <c r="K56"/>
  <c r="K86"/>
  <c r="D86"/>
  <c r="D82"/>
  <c r="K78"/>
  <c r="D78"/>
  <c r="D74"/>
  <c r="K70"/>
  <c r="D70"/>
  <c r="F70" s="1"/>
  <c r="D66"/>
  <c r="K62"/>
  <c r="D62"/>
  <c r="F62" s="1"/>
  <c r="D58"/>
  <c r="K54"/>
  <c r="D54"/>
  <c r="J87"/>
  <c r="C83"/>
  <c r="J83"/>
  <c r="J79"/>
  <c r="C75"/>
  <c r="J75"/>
  <c r="L70"/>
  <c r="E62"/>
  <c r="L62"/>
  <c r="E56"/>
  <c r="I88"/>
  <c r="B88"/>
  <c r="I84"/>
  <c r="B84"/>
  <c r="I80"/>
  <c r="B80"/>
  <c r="P34"/>
  <c r="B76"/>
  <c r="I72"/>
  <c r="M72" s="1"/>
  <c r="I68"/>
  <c r="B68"/>
  <c r="F68" s="1"/>
  <c r="I64"/>
  <c r="B64"/>
  <c r="P18"/>
  <c r="B60"/>
  <c r="F60" s="1"/>
  <c r="P14"/>
  <c r="I56"/>
  <c r="P10"/>
  <c r="I52"/>
  <c r="L43"/>
  <c r="B102" s="1"/>
  <c r="P37"/>
  <c r="I79"/>
  <c r="M79" s="1"/>
  <c r="B71"/>
  <c r="P21"/>
  <c r="I63"/>
  <c r="B55"/>
  <c r="F55" s="1"/>
  <c r="L88"/>
  <c r="L80"/>
  <c r="L72"/>
  <c r="E58"/>
  <c r="E52"/>
  <c r="K81"/>
  <c r="K73"/>
  <c r="K65"/>
  <c r="D57"/>
  <c r="K57"/>
  <c r="M57" s="1"/>
  <c r="D80"/>
  <c r="K80"/>
  <c r="D68"/>
  <c r="K68"/>
  <c r="D64"/>
  <c r="K64"/>
  <c r="D52"/>
  <c r="K52"/>
  <c r="J85"/>
  <c r="C85"/>
  <c r="J81"/>
  <c r="C81"/>
  <c r="J77"/>
  <c r="C77"/>
  <c r="J73"/>
  <c r="C73"/>
  <c r="E66"/>
  <c r="F66" s="1"/>
  <c r="L66"/>
  <c r="C59"/>
  <c r="J59"/>
  <c r="J53"/>
  <c r="C53"/>
  <c r="B86"/>
  <c r="I86"/>
  <c r="B82"/>
  <c r="I82"/>
  <c r="M82" s="1"/>
  <c r="P36"/>
  <c r="B78"/>
  <c r="I78"/>
  <c r="M78" s="1"/>
  <c r="P32"/>
  <c r="B74"/>
  <c r="I74"/>
  <c r="M74" s="1"/>
  <c r="B70"/>
  <c r="I70"/>
  <c r="M70" s="1"/>
  <c r="B66"/>
  <c r="I66"/>
  <c r="M66" s="1"/>
  <c r="B62"/>
  <c r="I62"/>
  <c r="M62" s="1"/>
  <c r="P16"/>
  <c r="B58"/>
  <c r="F58" s="1"/>
  <c r="I58"/>
  <c r="B54"/>
  <c r="F54" s="1"/>
  <c r="I54"/>
  <c r="D84"/>
  <c r="K84"/>
  <c r="D72"/>
  <c r="K72"/>
  <c r="D60"/>
  <c r="K60"/>
  <c r="C52"/>
  <c r="C89" s="1"/>
  <c r="C90" s="1"/>
  <c r="C103" s="1"/>
  <c r="M43"/>
  <c r="B103" s="1"/>
  <c r="I85"/>
  <c r="B85"/>
  <c r="I81"/>
  <c r="M81"/>
  <c r="B81"/>
  <c r="I77"/>
  <c r="B77"/>
  <c r="I73"/>
  <c r="M73" s="1"/>
  <c r="B73"/>
  <c r="P23"/>
  <c r="B69"/>
  <c r="F69" s="1"/>
  <c r="P19"/>
  <c r="B65"/>
  <c r="F65" s="1"/>
  <c r="I61"/>
  <c r="P15"/>
  <c r="I57"/>
  <c r="P11"/>
  <c r="I53"/>
  <c r="B53"/>
  <c r="E86"/>
  <c r="L86"/>
  <c r="M86" s="1"/>
  <c r="L82"/>
  <c r="E78"/>
  <c r="L78"/>
  <c r="L74"/>
  <c r="L68"/>
  <c r="E68"/>
  <c r="E60"/>
  <c r="E54"/>
  <c r="L54"/>
  <c r="M54" s="1"/>
  <c r="D87"/>
  <c r="K83"/>
  <c r="D83"/>
  <c r="D79"/>
  <c r="K75"/>
  <c r="D75"/>
  <c r="D71"/>
  <c r="K67"/>
  <c r="D67"/>
  <c r="D63"/>
  <c r="K59"/>
  <c r="D59"/>
  <c r="D55"/>
  <c r="I69" i="42"/>
  <c r="P23"/>
  <c r="B79"/>
  <c r="I79"/>
  <c r="M79" s="1"/>
  <c r="P27"/>
  <c r="B65"/>
  <c r="F65" s="1"/>
  <c r="C83"/>
  <c r="C59"/>
  <c r="I88"/>
  <c r="B88"/>
  <c r="F88" s="1"/>
  <c r="P42"/>
  <c r="I80"/>
  <c r="M80"/>
  <c r="B80"/>
  <c r="F80"/>
  <c r="P34"/>
  <c r="I76"/>
  <c r="M76" s="1"/>
  <c r="B76"/>
  <c r="F76"/>
  <c r="P30"/>
  <c r="I68"/>
  <c r="M68"/>
  <c r="B68"/>
  <c r="F68"/>
  <c r="P22"/>
  <c r="I64"/>
  <c r="M64"/>
  <c r="B64"/>
  <c r="F64" s="1"/>
  <c r="P18"/>
  <c r="I56"/>
  <c r="M56"/>
  <c r="B56"/>
  <c r="F56"/>
  <c r="P10"/>
  <c r="B83"/>
  <c r="I83"/>
  <c r="B75"/>
  <c r="P29"/>
  <c r="I75"/>
  <c r="B67"/>
  <c r="P21"/>
  <c r="I67"/>
  <c r="M67" s="1"/>
  <c r="B59"/>
  <c r="I59"/>
  <c r="J85"/>
  <c r="C85"/>
  <c r="J77"/>
  <c r="C77"/>
  <c r="J69"/>
  <c r="M69" s="1"/>
  <c r="C69"/>
  <c r="J61"/>
  <c r="C61"/>
  <c r="J53"/>
  <c r="C53"/>
  <c r="D85"/>
  <c r="K85"/>
  <c r="D81"/>
  <c r="D77"/>
  <c r="K77"/>
  <c r="D73"/>
  <c r="D69"/>
  <c r="K69"/>
  <c r="D65"/>
  <c r="D61"/>
  <c r="K61"/>
  <c r="D57"/>
  <c r="D53"/>
  <c r="K53"/>
  <c r="I77"/>
  <c r="M77"/>
  <c r="P31"/>
  <c r="I61"/>
  <c r="P15"/>
  <c r="I53"/>
  <c r="P7"/>
  <c r="C87"/>
  <c r="J87"/>
  <c r="J79"/>
  <c r="C71"/>
  <c r="J71"/>
  <c r="J63"/>
  <c r="C55"/>
  <c r="J55"/>
  <c r="I86"/>
  <c r="M86"/>
  <c r="B82"/>
  <c r="F82"/>
  <c r="I82"/>
  <c r="M82" s="1"/>
  <c r="P36"/>
  <c r="B78"/>
  <c r="F78"/>
  <c r="P32"/>
  <c r="B74"/>
  <c r="F74" s="1"/>
  <c r="I74"/>
  <c r="M74"/>
  <c r="P28"/>
  <c r="I70"/>
  <c r="M70"/>
  <c r="B66"/>
  <c r="F66"/>
  <c r="I66"/>
  <c r="M66" s="1"/>
  <c r="P20"/>
  <c r="B62"/>
  <c r="F62"/>
  <c r="P16"/>
  <c r="B58"/>
  <c r="F58" s="1"/>
  <c r="I58"/>
  <c r="M58"/>
  <c r="P12"/>
  <c r="I54"/>
  <c r="M54"/>
  <c r="I85"/>
  <c r="M85"/>
  <c r="B85"/>
  <c r="F85"/>
  <c r="B87"/>
  <c r="F87" s="1"/>
  <c r="I87"/>
  <c r="M87" s="1"/>
  <c r="B71"/>
  <c r="P25"/>
  <c r="B63"/>
  <c r="P17"/>
  <c r="I63"/>
  <c r="M63" s="1"/>
  <c r="P9"/>
  <c r="I55"/>
  <c r="M55" s="1"/>
  <c r="J81"/>
  <c r="J73"/>
  <c r="C73"/>
  <c r="J65"/>
  <c r="C65"/>
  <c r="J57"/>
  <c r="C57"/>
  <c r="D87"/>
  <c r="K83"/>
  <c r="D83"/>
  <c r="D79"/>
  <c r="K75"/>
  <c r="D75"/>
  <c r="D71"/>
  <c r="K67"/>
  <c r="D67"/>
  <c r="D63"/>
  <c r="K59"/>
  <c r="D59"/>
  <c r="D55"/>
  <c r="O43"/>
  <c r="L90" s="1"/>
  <c r="D105" s="1"/>
  <c r="B81"/>
  <c r="J75"/>
  <c r="M75" s="1"/>
  <c r="I84"/>
  <c r="M84"/>
  <c r="B84"/>
  <c r="F84"/>
  <c r="P38"/>
  <c r="I72"/>
  <c r="M72" s="1"/>
  <c r="B72"/>
  <c r="F72"/>
  <c r="P26"/>
  <c r="I60"/>
  <c r="M60"/>
  <c r="B60"/>
  <c r="F60"/>
  <c r="P14"/>
  <c r="I52"/>
  <c r="L43"/>
  <c r="B52"/>
  <c r="F71" i="43"/>
  <c r="F78"/>
  <c r="M80"/>
  <c r="M68"/>
  <c r="F86"/>
  <c r="M88"/>
  <c r="B102" i="42"/>
  <c r="F102" s="1"/>
  <c r="E90"/>
  <c r="C105" s="1"/>
  <c r="F71"/>
  <c r="F83"/>
  <c r="M61"/>
  <c r="F59"/>
  <c r="B2" i="44" l="1"/>
  <c r="B3" s="1"/>
  <c r="B103" i="42"/>
  <c r="J90"/>
  <c r="D103" s="1"/>
  <c r="F52" i="43"/>
  <c r="G102" i="31"/>
  <c r="F104" i="30"/>
  <c r="E104"/>
  <c r="G104" s="1"/>
  <c r="F90"/>
  <c r="C106" s="1"/>
  <c r="M90"/>
  <c r="D106" s="1"/>
  <c r="F102" i="43"/>
  <c r="F64"/>
  <c r="L90"/>
  <c r="D105" s="1"/>
  <c r="B105"/>
  <c r="E90"/>
  <c r="C105" s="1"/>
  <c r="D89"/>
  <c r="F53"/>
  <c r="G102" i="32"/>
  <c r="E106"/>
  <c r="M71" i="42"/>
  <c r="J89"/>
  <c r="M55" i="43"/>
  <c r="G102" i="34"/>
  <c r="E106"/>
  <c r="G102" i="35"/>
  <c r="G102" i="36"/>
  <c r="E106"/>
  <c r="G102" i="37"/>
  <c r="G102" i="38"/>
  <c r="E106"/>
  <c r="G102" i="39"/>
  <c r="G102" i="40"/>
  <c r="E106"/>
  <c r="G102" i="41"/>
  <c r="F90" i="34"/>
  <c r="C106" s="1"/>
  <c r="C89" i="42"/>
  <c r="C90" s="1"/>
  <c r="C103" s="1"/>
  <c r="F103" i="43"/>
  <c r="J89"/>
  <c r="J90" s="1"/>
  <c r="D103" s="1"/>
  <c r="E103" s="1"/>
  <c r="G103" s="1"/>
  <c r="G102" i="33"/>
  <c r="F102" i="30"/>
  <c r="E102"/>
  <c r="B106"/>
  <c r="F106" s="1"/>
  <c r="B89" i="42"/>
  <c r="B90" s="1"/>
  <c r="C102" s="1"/>
  <c r="F67"/>
  <c r="M69" i="43"/>
  <c r="F89" i="30"/>
  <c r="F89" i="32"/>
  <c r="F90" s="1"/>
  <c r="C106" s="1"/>
  <c r="F89" i="33"/>
  <c r="F90" s="1"/>
  <c r="C106" s="1"/>
  <c r="L57" i="18"/>
  <c r="E57"/>
  <c r="E53" i="31"/>
  <c r="F53" s="1"/>
  <c r="L53"/>
  <c r="E67"/>
  <c r="F67" s="1"/>
  <c r="L67"/>
  <c r="M67" s="1"/>
  <c r="E71"/>
  <c r="F71" s="1"/>
  <c r="L71"/>
  <c r="M71" s="1"/>
  <c r="P35" i="42"/>
  <c r="P13"/>
  <c r="C67"/>
  <c r="P11"/>
  <c r="I65"/>
  <c r="M65" s="1"/>
  <c r="L53"/>
  <c r="L89" s="1"/>
  <c r="P27" i="43"/>
  <c r="P31"/>
  <c r="K53"/>
  <c r="K61"/>
  <c r="M61" s="1"/>
  <c r="K69"/>
  <c r="K77"/>
  <c r="M77" s="1"/>
  <c r="K85"/>
  <c r="M85" s="1"/>
  <c r="L52"/>
  <c r="M52" s="1"/>
  <c r="L64"/>
  <c r="M64" s="1"/>
  <c r="L76"/>
  <c r="M76" s="1"/>
  <c r="L84"/>
  <c r="M84" s="1"/>
  <c r="P9"/>
  <c r="P13"/>
  <c r="B63"/>
  <c r="F63" s="1"/>
  <c r="I71"/>
  <c r="M71" s="1"/>
  <c r="P29"/>
  <c r="B79"/>
  <c r="F79" s="1"/>
  <c r="I87"/>
  <c r="M87" s="1"/>
  <c r="P6"/>
  <c r="P26"/>
  <c r="E103" i="30"/>
  <c r="G103" s="1"/>
  <c r="E103" i="34"/>
  <c r="G103" s="1"/>
  <c r="B106"/>
  <c r="F106" s="1"/>
  <c r="M79" i="32"/>
  <c r="M89" s="1"/>
  <c r="M90" s="1"/>
  <c r="D106" s="1"/>
  <c r="M81"/>
  <c r="M83"/>
  <c r="M85"/>
  <c r="M87"/>
  <c r="M53" i="34"/>
  <c r="M89" s="1"/>
  <c r="M90" s="1"/>
  <c r="D106" s="1"/>
  <c r="M55"/>
  <c r="M57"/>
  <c r="M59"/>
  <c r="M61"/>
  <c r="M63"/>
  <c r="M65"/>
  <c r="M67"/>
  <c r="M69"/>
  <c r="M71"/>
  <c r="M73"/>
  <c r="M75"/>
  <c r="M77"/>
  <c r="M79"/>
  <c r="M81"/>
  <c r="M83"/>
  <c r="M85"/>
  <c r="M87"/>
  <c r="L61" i="18"/>
  <c r="E61"/>
  <c r="E59" i="31"/>
  <c r="F59" s="1"/>
  <c r="L59"/>
  <c r="M59" s="1"/>
  <c r="E63"/>
  <c r="F63" s="1"/>
  <c r="L63"/>
  <c r="M63" s="1"/>
  <c r="E77"/>
  <c r="F77" s="1"/>
  <c r="L77"/>
  <c r="M77" s="1"/>
  <c r="B105" i="42"/>
  <c r="B57"/>
  <c r="F57" s="1"/>
  <c r="I73"/>
  <c r="M73" s="1"/>
  <c r="P33"/>
  <c r="E76" i="43"/>
  <c r="F76" s="1"/>
  <c r="I59"/>
  <c r="M59" s="1"/>
  <c r="B67"/>
  <c r="F67" s="1"/>
  <c r="I75"/>
  <c r="M75" s="1"/>
  <c r="B83"/>
  <c r="F83" s="1"/>
  <c r="B87"/>
  <c r="F87" s="1"/>
  <c r="E105" i="31"/>
  <c r="G105" s="1"/>
  <c r="B106" i="33"/>
  <c r="F106" s="1"/>
  <c r="E105" i="35"/>
  <c r="G105" s="1"/>
  <c r="B106" i="37"/>
  <c r="F106" s="1"/>
  <c r="E105" i="39"/>
  <c r="G105" s="1"/>
  <c r="D89" i="30"/>
  <c r="D90" s="1"/>
  <c r="C104" s="1"/>
  <c r="E55" i="31"/>
  <c r="F55" s="1"/>
  <c r="L55"/>
  <c r="M55" s="1"/>
  <c r="E69"/>
  <c r="F69" s="1"/>
  <c r="L69"/>
  <c r="M69" s="1"/>
  <c r="E61"/>
  <c r="F61" s="1"/>
  <c r="L61"/>
  <c r="M61" s="1"/>
  <c r="E75"/>
  <c r="F75" s="1"/>
  <c r="L75"/>
  <c r="M75" s="1"/>
  <c r="E79"/>
  <c r="F79" s="1"/>
  <c r="L79"/>
  <c r="M79" s="1"/>
  <c r="P8" i="42"/>
  <c r="P24"/>
  <c r="P40"/>
  <c r="P37"/>
  <c r="P12" i="43"/>
  <c r="P20"/>
  <c r="P28"/>
  <c r="N43"/>
  <c r="E103" i="31"/>
  <c r="G103" s="1"/>
  <c r="B106"/>
  <c r="F106" s="1"/>
  <c r="E105" i="33"/>
  <c r="G105" s="1"/>
  <c r="E103" i="35"/>
  <c r="G103" s="1"/>
  <c r="B106"/>
  <c r="F106" s="1"/>
  <c r="E105" i="37"/>
  <c r="G105" s="1"/>
  <c r="E103" i="39"/>
  <c r="G103" s="1"/>
  <c r="B106"/>
  <c r="F106" s="1"/>
  <c r="E105" i="41"/>
  <c r="G105" s="1"/>
  <c r="D89" i="33"/>
  <c r="D90" s="1"/>
  <c r="C104" s="1"/>
  <c r="M42" i="18"/>
  <c r="N42"/>
  <c r="M40"/>
  <c r="N40"/>
  <c r="I85"/>
  <c r="M85" s="1"/>
  <c r="P39"/>
  <c r="M38"/>
  <c r="N38"/>
  <c r="B83"/>
  <c r="F83" s="1"/>
  <c r="P37"/>
  <c r="M36"/>
  <c r="N36"/>
  <c r="I81"/>
  <c r="P35"/>
  <c r="M34"/>
  <c r="N34"/>
  <c r="B79"/>
  <c r="F79" s="1"/>
  <c r="P33"/>
  <c r="M32"/>
  <c r="N32"/>
  <c r="I77"/>
  <c r="P31"/>
  <c r="M30"/>
  <c r="N30"/>
  <c r="B75"/>
  <c r="F75" s="1"/>
  <c r="P29"/>
  <c r="M28"/>
  <c r="N28"/>
  <c r="P27"/>
  <c r="B73"/>
  <c r="F73" s="1"/>
  <c r="M13"/>
  <c r="N13"/>
  <c r="P10"/>
  <c r="C56"/>
  <c r="F56" s="1"/>
  <c r="I78"/>
  <c r="I71"/>
  <c r="C70"/>
  <c r="I67"/>
  <c r="B65"/>
  <c r="M60"/>
  <c r="K58"/>
  <c r="P41"/>
  <c r="J72"/>
  <c r="P19"/>
  <c r="L11"/>
  <c r="F43" i="31"/>
  <c r="I62" i="18"/>
  <c r="L62"/>
  <c r="M15"/>
  <c r="N15"/>
  <c r="P12"/>
  <c r="J58"/>
  <c r="M58" s="1"/>
  <c r="M7"/>
  <c r="F43"/>
  <c r="N7"/>
  <c r="B52"/>
  <c r="P6"/>
  <c r="M73"/>
  <c r="L58"/>
  <c r="J81"/>
  <c r="J77"/>
  <c r="J73"/>
  <c r="P25"/>
  <c r="P23"/>
  <c r="P9"/>
  <c r="L72"/>
  <c r="E72"/>
  <c r="B72"/>
  <c r="F72" s="1"/>
  <c r="I72"/>
  <c r="M72" s="1"/>
  <c r="M25"/>
  <c r="N25"/>
  <c r="I70"/>
  <c r="M70" s="1"/>
  <c r="P24"/>
  <c r="M23"/>
  <c r="N23"/>
  <c r="B68"/>
  <c r="F68" s="1"/>
  <c r="P22"/>
  <c r="M21"/>
  <c r="N21"/>
  <c r="I66"/>
  <c r="M66" s="1"/>
  <c r="P20"/>
  <c r="M19"/>
  <c r="N19"/>
  <c r="P18"/>
  <c r="B64"/>
  <c r="F64" s="1"/>
  <c r="M17"/>
  <c r="P17" s="1"/>
  <c r="N17"/>
  <c r="P14"/>
  <c r="C60"/>
  <c r="F60" s="1"/>
  <c r="M9"/>
  <c r="N9"/>
  <c r="I82"/>
  <c r="M75"/>
  <c r="M68"/>
  <c r="J64"/>
  <c r="M64" s="1"/>
  <c r="K62"/>
  <c r="I55"/>
  <c r="L54"/>
  <c r="O42"/>
  <c r="O40"/>
  <c r="O38"/>
  <c r="O36"/>
  <c r="P34"/>
  <c r="P32"/>
  <c r="O30"/>
  <c r="O28"/>
  <c r="O43" s="1"/>
  <c r="L15"/>
  <c r="O13"/>
  <c r="L7"/>
  <c r="P16"/>
  <c r="J62"/>
  <c r="M11"/>
  <c r="N11"/>
  <c r="P8"/>
  <c r="J54"/>
  <c r="K52"/>
  <c r="N43"/>
  <c r="F70"/>
  <c r="F43" i="30"/>
  <c r="N6" i="42"/>
  <c r="B95" i="44"/>
  <c r="B124" s="1"/>
  <c r="B126" s="1"/>
  <c r="B66"/>
  <c r="B96" s="1"/>
  <c r="E90" i="18" l="1"/>
  <c r="C105" s="1"/>
  <c r="B105"/>
  <c r="L90"/>
  <c r="D105" s="1"/>
  <c r="F89" i="31"/>
  <c r="F90" s="1"/>
  <c r="C106" s="1"/>
  <c r="D52" i="42"/>
  <c r="P6"/>
  <c r="P43" s="1"/>
  <c r="N43"/>
  <c r="K52"/>
  <c r="I53" i="18"/>
  <c r="L43"/>
  <c r="B53"/>
  <c r="P7"/>
  <c r="L76"/>
  <c r="E76"/>
  <c r="C57"/>
  <c r="J57"/>
  <c r="E59"/>
  <c r="L59"/>
  <c r="L89" s="1"/>
  <c r="E86"/>
  <c r="L86"/>
  <c r="K55"/>
  <c r="K89" s="1"/>
  <c r="K90" s="1"/>
  <c r="D104" s="1"/>
  <c r="D55"/>
  <c r="D63"/>
  <c r="K63"/>
  <c r="K65"/>
  <c r="D65"/>
  <c r="D67"/>
  <c r="K67"/>
  <c r="K69"/>
  <c r="D69"/>
  <c r="D71"/>
  <c r="K71"/>
  <c r="D53"/>
  <c r="K53"/>
  <c r="P42"/>
  <c r="J88"/>
  <c r="C88"/>
  <c r="D90" i="43"/>
  <c r="C104" s="1"/>
  <c r="B104"/>
  <c r="F103" i="42"/>
  <c r="E103"/>
  <c r="G103" s="1"/>
  <c r="M62" i="18"/>
  <c r="M77"/>
  <c r="M81"/>
  <c r="M52"/>
  <c r="L89" i="31"/>
  <c r="M53" i="42"/>
  <c r="B89" i="43"/>
  <c r="B90" s="1"/>
  <c r="C102" s="1"/>
  <c r="B104" i="18"/>
  <c r="L84"/>
  <c r="E84"/>
  <c r="F52"/>
  <c r="K88"/>
  <c r="D88"/>
  <c r="G102" i="30"/>
  <c r="E106"/>
  <c r="G106" i="40"/>
  <c r="B108"/>
  <c r="G106" i="38"/>
  <c r="B108"/>
  <c r="G106" i="36"/>
  <c r="B108"/>
  <c r="G106" i="34"/>
  <c r="B108"/>
  <c r="F105" i="43"/>
  <c r="E105"/>
  <c r="G105" s="1"/>
  <c r="P43"/>
  <c r="K89"/>
  <c r="K90" s="1"/>
  <c r="D104" s="1"/>
  <c r="I89"/>
  <c r="I90" s="1"/>
  <c r="D102" s="1"/>
  <c r="E102" s="1"/>
  <c r="M53"/>
  <c r="M89" s="1"/>
  <c r="E74" i="18"/>
  <c r="L74"/>
  <c r="C53"/>
  <c r="J53"/>
  <c r="M43"/>
  <c r="J59"/>
  <c r="P13"/>
  <c r="C59"/>
  <c r="J74"/>
  <c r="P28"/>
  <c r="C74"/>
  <c r="F74" s="1"/>
  <c r="C76"/>
  <c r="P30"/>
  <c r="J76"/>
  <c r="J78"/>
  <c r="C78"/>
  <c r="F78" s="1"/>
  <c r="C80"/>
  <c r="J80"/>
  <c r="J82"/>
  <c r="P36"/>
  <c r="C82"/>
  <c r="C84"/>
  <c r="P38"/>
  <c r="J84"/>
  <c r="P40"/>
  <c r="J86"/>
  <c r="C86"/>
  <c r="F86" s="1"/>
  <c r="G106" i="32"/>
  <c r="B108"/>
  <c r="L89" i="43"/>
  <c r="E89" i="18"/>
  <c r="E89" i="43"/>
  <c r="E106" i="31"/>
  <c r="D57" i="18"/>
  <c r="K57"/>
  <c r="E82"/>
  <c r="L82"/>
  <c r="C61"/>
  <c r="J61"/>
  <c r="I57"/>
  <c r="P11"/>
  <c r="B57"/>
  <c r="F57" s="1"/>
  <c r="I61"/>
  <c r="P15"/>
  <c r="B61"/>
  <c r="E88"/>
  <c r="L88"/>
  <c r="J55"/>
  <c r="M55" s="1"/>
  <c r="C55"/>
  <c r="F55" s="1"/>
  <c r="J63"/>
  <c r="M63" s="1"/>
  <c r="C63"/>
  <c r="F63" s="1"/>
  <c r="C65"/>
  <c r="F65" s="1"/>
  <c r="J65"/>
  <c r="M65" s="1"/>
  <c r="J67"/>
  <c r="C67"/>
  <c r="F67" s="1"/>
  <c r="C69"/>
  <c r="F69" s="1"/>
  <c r="J69"/>
  <c r="M69" s="1"/>
  <c r="J71"/>
  <c r="M71" s="1"/>
  <c r="C71"/>
  <c r="F71" s="1"/>
  <c r="K61"/>
  <c r="D61"/>
  <c r="K59"/>
  <c r="D59"/>
  <c r="K74"/>
  <c r="D74"/>
  <c r="D76"/>
  <c r="K76"/>
  <c r="K78"/>
  <c r="M78" s="1"/>
  <c r="D78"/>
  <c r="D80"/>
  <c r="K80"/>
  <c r="K82"/>
  <c r="D82"/>
  <c r="D84"/>
  <c r="K84"/>
  <c r="K86"/>
  <c r="D86"/>
  <c r="F105" i="42"/>
  <c r="E105"/>
  <c r="G105" s="1"/>
  <c r="P43" i="18"/>
  <c r="M54"/>
  <c r="M67"/>
  <c r="M82"/>
  <c r="P21"/>
  <c r="I89" i="42"/>
  <c r="I90" s="1"/>
  <c r="D102" s="1"/>
  <c r="E102" s="1"/>
  <c r="E89" i="31"/>
  <c r="E106" i="33"/>
  <c r="E106" i="41"/>
  <c r="E106" i="39"/>
  <c r="E106" i="37"/>
  <c r="E106" i="35"/>
  <c r="M53" i="31"/>
  <c r="M89" s="1"/>
  <c r="M90" s="1"/>
  <c r="D106" s="1"/>
  <c r="F89" i="43"/>
  <c r="B67" i="44"/>
  <c r="G106" i="41" l="1"/>
  <c r="B108"/>
  <c r="G106" i="30"/>
  <c r="B108"/>
  <c r="F104" i="18"/>
  <c r="E104"/>
  <c r="G104" s="1"/>
  <c r="B104" i="42"/>
  <c r="M86" i="18"/>
  <c r="F84"/>
  <c r="M80"/>
  <c r="M76"/>
  <c r="M59"/>
  <c r="B89"/>
  <c r="F53"/>
  <c r="G102" i="42"/>
  <c r="G102" i="43"/>
  <c r="F104"/>
  <c r="E104"/>
  <c r="G104" s="1"/>
  <c r="B106"/>
  <c r="F106" s="1"/>
  <c r="K89" i="42"/>
  <c r="K90" s="1"/>
  <c r="D104" s="1"/>
  <c r="M52"/>
  <c r="M89" s="1"/>
  <c r="F105" i="18"/>
  <c r="E105"/>
  <c r="G105" s="1"/>
  <c r="M61"/>
  <c r="C89"/>
  <c r="M88"/>
  <c r="M53"/>
  <c r="I89"/>
  <c r="I90" s="1"/>
  <c r="D102" s="1"/>
  <c r="D89" i="42"/>
  <c r="D90" s="1"/>
  <c r="C104" s="1"/>
  <c r="F52"/>
  <c r="F89" s="1"/>
  <c r="M84" i="18"/>
  <c r="F76"/>
  <c r="F59"/>
  <c r="F89" s="1"/>
  <c r="F90" s="1"/>
  <c r="C106" s="1"/>
  <c r="J89"/>
  <c r="F88"/>
  <c r="D89"/>
  <c r="D90" s="1"/>
  <c r="C104" s="1"/>
  <c r="G106" i="39"/>
  <c r="B108"/>
  <c r="G106" i="37"/>
  <c r="B108"/>
  <c r="G106" i="35"/>
  <c r="B108"/>
  <c r="G106" i="33"/>
  <c r="B108"/>
  <c r="G106" i="31"/>
  <c r="B108"/>
  <c r="C90" i="18"/>
  <c r="C103" s="1"/>
  <c r="B103"/>
  <c r="J90"/>
  <c r="D103" s="1"/>
  <c r="F90" i="43"/>
  <c r="C106" s="1"/>
  <c r="M90"/>
  <c r="D106" s="1"/>
  <c r="B102" i="18"/>
  <c r="B90"/>
  <c r="C102" s="1"/>
  <c r="F90" i="42"/>
  <c r="C106" s="1"/>
  <c r="M90"/>
  <c r="D106" s="1"/>
  <c r="M57" i="18"/>
  <c r="M89" s="1"/>
  <c r="M90" s="1"/>
  <c r="D106" s="1"/>
  <c r="F61"/>
  <c r="F82"/>
  <c r="F80"/>
  <c r="M74"/>
  <c r="B68" i="44"/>
  <c r="B97"/>
  <c r="F103" i="18" l="1"/>
  <c r="E103"/>
  <c r="G103" s="1"/>
  <c r="F104" i="42"/>
  <c r="E104"/>
  <c r="B106"/>
  <c r="F106" s="1"/>
  <c r="F102" i="18"/>
  <c r="E102"/>
  <c r="B106"/>
  <c r="F106" s="1"/>
  <c r="E106" i="43"/>
  <c r="B98" i="44"/>
  <c r="B69"/>
  <c r="G106" i="43" l="1"/>
  <c r="B108"/>
  <c r="G102" i="18"/>
  <c r="E106"/>
  <c r="G104" i="42"/>
  <c r="E106"/>
  <c r="B70" i="44"/>
  <c r="B99"/>
  <c r="G106" i="42" l="1"/>
  <c r="B108"/>
  <c r="G106" i="18"/>
  <c r="B108"/>
  <c r="B100" i="44"/>
  <c r="B71"/>
  <c r="B101" l="1"/>
  <c r="B72"/>
  <c r="B73" l="1"/>
  <c r="B102"/>
  <c r="B103" l="1"/>
  <c r="B74"/>
  <c r="B104" l="1"/>
  <c r="B75"/>
  <c r="B105" l="1"/>
  <c r="B76"/>
  <c r="B77" l="1"/>
  <c r="B106"/>
  <c r="B107" l="1"/>
  <c r="B78"/>
  <c r="B79" l="1"/>
  <c r="B108"/>
  <c r="B80" l="1"/>
  <c r="B109"/>
  <c r="B81" l="1"/>
  <c r="B110"/>
  <c r="B111" l="1"/>
  <c r="B82"/>
  <c r="B83" l="1"/>
  <c r="B112"/>
  <c r="B113" l="1"/>
  <c r="B84"/>
  <c r="B85" l="1"/>
  <c r="B114"/>
  <c r="B115" l="1"/>
  <c r="B86"/>
  <c r="B116" l="1"/>
  <c r="B87"/>
  <c r="B117" l="1"/>
  <c r="B88"/>
  <c r="B89" l="1"/>
  <c r="B118"/>
  <c r="B119" l="1"/>
  <c r="B90"/>
  <c r="B91" l="1"/>
  <c r="B120"/>
  <c r="B121" l="1"/>
  <c r="B92"/>
  <c r="B122" l="1"/>
  <c r="B93"/>
  <c r="B123" s="1"/>
</calcChain>
</file>

<file path=xl/sharedStrings.xml><?xml version="1.0" encoding="utf-8"?>
<sst xmlns="http://schemas.openxmlformats.org/spreadsheetml/2006/main" count="712" uniqueCount="36">
  <si>
    <t>TALLA</t>
  </si>
  <si>
    <t>TOTAL</t>
  </si>
  <si>
    <t>DISTRIBUCION TALLAS</t>
  </si>
  <si>
    <t>CAPTURA</t>
  </si>
  <si>
    <t>CLAVE TALLA- EDAD (Nº)</t>
  </si>
  <si>
    <t>CAPTURAS POR TALLA Y EDAD</t>
  </si>
  <si>
    <t>(cm)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</si>
  <si>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</si>
  <si>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</si>
  <si>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</si>
  <si>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</si>
  <si>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</si>
  <si>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</si>
  <si>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</si>
  <si>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</si>
  <si>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</si>
  <si>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</si>
  <si>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</si>
  <si>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</si>
  <si>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</si>
  <si>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GENERAL ECOCADIZ-R-2016</t>
  </si>
  <si>
    <t>PORTUGAL ECOCADIZ-R-2016</t>
  </si>
  <si>
    <t>ESPAÑA ECOCADIZ-R-2016</t>
  </si>
  <si>
    <t>Media</t>
  </si>
  <si>
    <t>Std</t>
  </si>
  <si>
    <t>total muestreo</t>
  </si>
  <si>
    <t>FREC.REL.</t>
  </si>
  <si>
    <t>FREC. ACUM.</t>
  </si>
  <si>
    <t>dif</t>
  </si>
  <si>
    <t>test</t>
  </si>
  <si>
    <r>
      <t>N x10</t>
    </r>
    <r>
      <rPr>
        <b/>
        <vertAlign val="superscript"/>
        <sz val="9"/>
        <color theme="1"/>
        <rFont val="Calibri"/>
        <family val="2"/>
        <scheme val="minor"/>
      </rPr>
      <t>6</t>
    </r>
  </si>
  <si>
    <t>B (t)</t>
  </si>
  <si>
    <r>
      <t>N x10</t>
    </r>
    <r>
      <rPr>
        <b/>
        <vertAlign val="superscript"/>
        <sz val="9"/>
        <color theme="1"/>
        <rFont val="Cambria"/>
        <family val="1"/>
        <scheme val="major"/>
      </rPr>
      <t>3</t>
    </r>
  </si>
  <si>
    <t>Mean Length (cm)</t>
  </si>
  <si>
    <t>Mean weight (g)</t>
  </si>
  <si>
    <t>AGE</t>
  </si>
</sst>
</file>

<file path=xl/styles.xml><?xml version="1.0" encoding="utf-8"?>
<styleSheet xmlns="http://schemas.openxmlformats.org/spreadsheetml/2006/main">
  <numFmts count="2">
    <numFmt numFmtId="168" formatCode="#"/>
    <numFmt numFmtId="169" formatCode="0.0"/>
  </numFmts>
  <fonts count="15">
    <font>
      <sz val="10"/>
      <name val="Arial"/>
      <family val="2"/>
      <charset val="1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vertAlign val="superscript"/>
      <sz val="11"/>
      <name val="MS Sans"/>
      <family val="2"/>
    </font>
    <font>
      <b/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perscript"/>
      <sz val="9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2">
    <xf numFmtId="0" fontId="0" fillId="0" borderId="0"/>
    <xf numFmtId="0" fontId="9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0" applyFont="1" applyAlignment="1" applyProtection="1">
      <alignment vertical="center"/>
    </xf>
    <xf numFmtId="1" fontId="2" fillId="0" borderId="7" xfId="0" applyNumberFormat="1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 applyProtection="1">
      <alignment horizontal="left" vertical="center"/>
    </xf>
    <xf numFmtId="1" fontId="2" fillId="0" borderId="0" xfId="0" applyNumberFormat="1" applyFont="1" applyAlignment="1" applyProtection="1">
      <alignment vertical="center"/>
    </xf>
    <xf numFmtId="0" fontId="0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1" applyFont="1" applyBorder="1"/>
    <xf numFmtId="0" fontId="10" fillId="0" borderId="0" xfId="1" applyFont="1"/>
    <xf numFmtId="2" fontId="10" fillId="0" borderId="0" xfId="1" applyNumberFormat="1" applyFont="1"/>
    <xf numFmtId="0" fontId="9" fillId="0" borderId="0" xfId="0" applyFont="1"/>
    <xf numFmtId="0" fontId="11" fillId="0" borderId="0" xfId="1" applyFont="1"/>
    <xf numFmtId="0" fontId="11" fillId="0" borderId="0" xfId="1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0" fillId="0" borderId="0" xfId="0" applyNumberFormat="1"/>
    <xf numFmtId="1" fontId="2" fillId="0" borderId="0" xfId="0" applyNumberFormat="1" applyFont="1" applyAlignment="1">
      <alignment horizontal="center" vertical="center"/>
    </xf>
    <xf numFmtId="169" fontId="0" fillId="0" borderId="0" xfId="0" applyNumberFormat="1"/>
    <xf numFmtId="1" fontId="0" fillId="0" borderId="0" xfId="0" applyNumberFormat="1"/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Normal_sardina-eval00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D32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78787"/>
      <rgbColor rgb="009999FF"/>
      <rgbColor rgb="00993366"/>
      <rgbColor rgb="00F2F2F2"/>
      <rgbColor rgb="00E6E6E6"/>
      <rgbColor rgb="00660066"/>
      <rgbColor rgb="00FF8080"/>
      <rgbColor rgb="000066CC"/>
      <rgbColor rgb="00C3D69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AC090"/>
      <rgbColor rgb="003366FF"/>
      <rgbColor rgb="0033CCCC"/>
      <rgbColor rgb="0099CC00"/>
      <rgbColor rgb="00FFC000"/>
      <rgbColor rgb="00FF950E"/>
      <rgbColor rgb="00FF6600"/>
      <rgbColor rgb="004F81BD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1F1C1B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 S (TOTAL ABUNDANCE)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ALK_GENERAL_BOQUERON!$F$101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ALK_GENERAL_BOQUERON!$A$102:$A$105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ALK_GENERAL_BOQUERON!$F$102:$F$105</c:f>
              <c:numCache>
                <c:formatCode>General</c:formatCode>
                <c:ptCount val="4"/>
                <c:pt idx="0">
                  <c:v>3445.2499993094352</c:v>
                </c:pt>
                <c:pt idx="1">
                  <c:v>211.77015823224781</c:v>
                </c:pt>
                <c:pt idx="2">
                  <c:v>9.7930574583173833</c:v>
                </c:pt>
                <c:pt idx="3">
                  <c:v>0</c:v>
                </c:pt>
              </c:numCache>
            </c:numRef>
          </c:val>
        </c:ser>
        <c:gapWidth val="0"/>
        <c:axId val="97709056"/>
        <c:axId val="97719424"/>
      </c:barChart>
      <c:catAx>
        <c:axId val="9770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719424"/>
        <c:crosses val="autoZero"/>
        <c:auto val="1"/>
        <c:lblAlgn val="ctr"/>
        <c:lblOffset val="100"/>
      </c:catAx>
      <c:valAx>
        <c:axId val="97719424"/>
        <c:scaling>
          <c:orientation val="minMax"/>
          <c:max val="80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  <c:layout/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709056"/>
        <c:crosses val="autoZero"/>
        <c:crossBetween val="between"/>
        <c:majorUnit val="2000"/>
        <c:minorUnit val="50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04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'POL04'!$F$101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'POL04'!$A$102:$A$105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'POL04'!$F$102:$F$105</c:f>
              <c:numCache>
                <c:formatCode>General</c:formatCode>
                <c:ptCount val="4"/>
                <c:pt idx="0">
                  <c:v>6.7730347710213605</c:v>
                </c:pt>
                <c:pt idx="1">
                  <c:v>40.329796926500279</c:v>
                </c:pt>
                <c:pt idx="2">
                  <c:v>1.9137773024783715</c:v>
                </c:pt>
                <c:pt idx="3">
                  <c:v>0</c:v>
                </c:pt>
              </c:numCache>
            </c:numRef>
          </c:val>
        </c:ser>
        <c:gapWidth val="0"/>
        <c:axId val="100762752"/>
        <c:axId val="100764672"/>
      </c:barChart>
      <c:catAx>
        <c:axId val="100762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0764672"/>
        <c:crosses val="autoZero"/>
        <c:auto val="1"/>
        <c:lblAlgn val="ctr"/>
        <c:lblOffset val="100"/>
      </c:catAx>
      <c:valAx>
        <c:axId val="100764672"/>
        <c:scaling>
          <c:orientation val="minMax"/>
          <c:max val="5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0762752"/>
        <c:crosses val="autoZero"/>
        <c:crossBetween val="between"/>
        <c:majorUnit val="10"/>
        <c:minorUnit val="5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05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'POL05'!$F$101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'POL05'!$A$102:$A$105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'POL05'!$F$102:$F$105</c:f>
              <c:numCache>
                <c:formatCode>General</c:formatCode>
                <c:ptCount val="4"/>
                <c:pt idx="0">
                  <c:v>12.82825229092664</c:v>
                </c:pt>
                <c:pt idx="1">
                  <c:v>0.46089770907335914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axId val="107247872"/>
        <c:axId val="108511616"/>
      </c:barChart>
      <c:catAx>
        <c:axId val="10724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8511616"/>
        <c:crosses val="autoZero"/>
        <c:auto val="1"/>
        <c:lblAlgn val="ctr"/>
        <c:lblOffset val="100"/>
      </c:catAx>
      <c:valAx>
        <c:axId val="108511616"/>
        <c:scaling>
          <c:orientation val="minMax"/>
          <c:max val="2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7247872"/>
        <c:crosses val="autoZero"/>
        <c:crossBetween val="between"/>
        <c:majorUnit val="4"/>
        <c:minorUnit val="2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06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'POL06'!$F$101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'POL06'!$A$102:$A$105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'POL06'!$F$102:$F$105</c:f>
              <c:numCache>
                <c:formatCode>General</c:formatCode>
                <c:ptCount val="4"/>
                <c:pt idx="0">
                  <c:v>13.414189536679539</c:v>
                </c:pt>
                <c:pt idx="1">
                  <c:v>0.48194946332046334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axId val="109609344"/>
        <c:axId val="109611264"/>
      </c:barChart>
      <c:catAx>
        <c:axId val="10960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9611264"/>
        <c:crosses val="autoZero"/>
        <c:auto val="1"/>
        <c:lblAlgn val="ctr"/>
        <c:lblOffset val="100"/>
      </c:catAx>
      <c:valAx>
        <c:axId val="109611264"/>
        <c:scaling>
          <c:orientation val="minMax"/>
          <c:max val="2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9609344"/>
        <c:crosses val="autoZero"/>
        <c:crossBetween val="between"/>
        <c:majorUnit val="4"/>
        <c:minorUnit val="2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07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'POL07'!$F$101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'POL07'!$A$102:$A$105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'POL07'!$F$102:$F$105</c:f>
              <c:numCache>
                <c:formatCode>General</c:formatCode>
                <c:ptCount val="4"/>
                <c:pt idx="0">
                  <c:v>36.167112610856989</c:v>
                </c:pt>
                <c:pt idx="1">
                  <c:v>8.4703486605155582</c:v>
                </c:pt>
                <c:pt idx="2">
                  <c:v>8.4231728627450972E-2</c:v>
                </c:pt>
                <c:pt idx="3">
                  <c:v>0</c:v>
                </c:pt>
              </c:numCache>
            </c:numRef>
          </c:val>
        </c:ser>
        <c:gapWidth val="0"/>
        <c:axId val="109628032"/>
        <c:axId val="109699840"/>
      </c:barChart>
      <c:catAx>
        <c:axId val="10962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9699840"/>
        <c:crosses val="autoZero"/>
        <c:auto val="1"/>
        <c:lblAlgn val="ctr"/>
        <c:lblOffset val="100"/>
      </c:catAx>
      <c:valAx>
        <c:axId val="109699840"/>
        <c:scaling>
          <c:orientation val="minMax"/>
          <c:max val="5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9628032"/>
        <c:crosses val="autoZero"/>
        <c:crossBetween val="between"/>
        <c:majorUnit val="10"/>
        <c:minorUnit val="5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08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'POL08'!$F$101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'POL08'!$A$102:$A$105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'POL08'!$F$102:$F$105</c:f>
              <c:numCache>
                <c:formatCode>General</c:formatCode>
                <c:ptCount val="4"/>
                <c:pt idx="0">
                  <c:v>8.7151367118780119</c:v>
                </c:pt>
                <c:pt idx="1">
                  <c:v>51.893971491575186</c:v>
                </c:pt>
                <c:pt idx="2">
                  <c:v>2.4625337965467988</c:v>
                </c:pt>
                <c:pt idx="3">
                  <c:v>0</c:v>
                </c:pt>
              </c:numCache>
            </c:numRef>
          </c:val>
        </c:ser>
        <c:gapWidth val="0"/>
        <c:axId val="109732608"/>
        <c:axId val="109734528"/>
      </c:barChart>
      <c:catAx>
        <c:axId val="10973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9734528"/>
        <c:crosses val="autoZero"/>
        <c:auto val="1"/>
        <c:lblAlgn val="ctr"/>
        <c:lblOffset val="100"/>
      </c:catAx>
      <c:valAx>
        <c:axId val="109734528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9732608"/>
        <c:crosses val="autoZero"/>
        <c:crossBetween val="between"/>
        <c:majorUnit val="20"/>
        <c:minorUnit val="1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09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'POL09'!$F$101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'POL09'!$A$102:$A$105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'POL09'!$F$102:$F$105</c:f>
              <c:numCache>
                <c:formatCode>General</c:formatCode>
                <c:ptCount val="4"/>
                <c:pt idx="0">
                  <c:v>844.84551344002568</c:v>
                </c:pt>
                <c:pt idx="1">
                  <c:v>1.5568365599742602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axId val="109963904"/>
        <c:axId val="110007040"/>
      </c:barChart>
      <c:catAx>
        <c:axId val="10996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007040"/>
        <c:crosses val="autoZero"/>
        <c:auto val="1"/>
        <c:lblAlgn val="ctr"/>
        <c:lblOffset val="100"/>
      </c:catAx>
      <c:valAx>
        <c:axId val="110007040"/>
        <c:scaling>
          <c:orientation val="minMax"/>
          <c:max val="10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9963904"/>
        <c:crosses val="autoZero"/>
        <c:crossBetween val="between"/>
        <c:majorUnit val="200"/>
        <c:minorUnit val="10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10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'POL10'!$F$101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'POL10'!$A$102:$A$105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'POL10'!$F$102:$F$105</c:f>
              <c:numCache>
                <c:formatCode>General</c:formatCode>
                <c:ptCount val="4"/>
                <c:pt idx="0">
                  <c:v>485.53829115199488</c:v>
                </c:pt>
                <c:pt idx="1">
                  <c:v>17.444576848005148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axId val="110013440"/>
        <c:axId val="110021248"/>
      </c:barChart>
      <c:catAx>
        <c:axId val="11001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021248"/>
        <c:crosses val="autoZero"/>
        <c:auto val="1"/>
        <c:lblAlgn val="ctr"/>
        <c:lblOffset val="100"/>
      </c:catAx>
      <c:valAx>
        <c:axId val="110021248"/>
        <c:scaling>
          <c:orientation val="minMax"/>
          <c:max val="10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013440"/>
        <c:crosses val="autoZero"/>
        <c:crossBetween val="between"/>
        <c:majorUnit val="200"/>
        <c:minorUnit val="10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11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'POL11'!$F$101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'POL11'!$A$102:$A$105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'POL11'!$F$102:$F$105</c:f>
              <c:numCache>
                <c:formatCode>General</c:formatCode>
                <c:ptCount val="4"/>
                <c:pt idx="0">
                  <c:v>16.09630655933076</c:v>
                </c:pt>
                <c:pt idx="1">
                  <c:v>0.57831344066924062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axId val="110135936"/>
        <c:axId val="110351104"/>
      </c:barChart>
      <c:catAx>
        <c:axId val="11013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351104"/>
        <c:crosses val="autoZero"/>
        <c:auto val="1"/>
        <c:lblAlgn val="ctr"/>
        <c:lblOffset val="100"/>
      </c:catAx>
      <c:valAx>
        <c:axId val="110351104"/>
        <c:scaling>
          <c:orientation val="minMax"/>
          <c:max val="2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135936"/>
        <c:crosses val="autoZero"/>
        <c:crossBetween val="between"/>
        <c:majorUnit val="4"/>
        <c:minorUnit val="2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12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'POL12'!$F$101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'POL12'!$A$102:$A$105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'POL12'!$F$102:$F$105</c:f>
              <c:numCache>
                <c:formatCode>General</c:formatCode>
                <c:ptCount val="4"/>
                <c:pt idx="0">
                  <c:v>1998.9294611630633</c:v>
                </c:pt>
                <c:pt idx="1">
                  <c:v>3.4126528369369371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axId val="97396992"/>
        <c:axId val="110135168"/>
      </c:barChart>
      <c:catAx>
        <c:axId val="9739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135168"/>
        <c:crosses val="autoZero"/>
        <c:auto val="1"/>
        <c:lblAlgn val="ctr"/>
        <c:lblOffset val="100"/>
      </c:catAx>
      <c:valAx>
        <c:axId val="110135168"/>
        <c:scaling>
          <c:orientation val="minMax"/>
          <c:max val="30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396992"/>
        <c:crosses val="autoZero"/>
        <c:crossBetween val="between"/>
        <c:majorUnit val="500"/>
        <c:minorUnit val="10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1088" l="0.70000000000000062" r="0.70000000000000062" t="0.7500000000000108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 S (TOTAL BIOMASS)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ALK_GENERAL_BOQUERON!$G$101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ALK_GENERAL_BOQUERON!$A$102:$A$105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ALK_GENERAL_BOQUERON!$G$102:$G$105</c:f>
              <c:numCache>
                <c:formatCode>0</c:formatCode>
                <c:ptCount val="4"/>
                <c:pt idx="0">
                  <c:v>15969.073756362914</c:v>
                </c:pt>
                <c:pt idx="1">
                  <c:v>3678.4987320133368</c:v>
                </c:pt>
                <c:pt idx="2">
                  <c:v>213.33883239283452</c:v>
                </c:pt>
                <c:pt idx="3">
                  <c:v>0</c:v>
                </c:pt>
              </c:numCache>
            </c:numRef>
          </c:val>
        </c:ser>
        <c:gapWidth val="0"/>
        <c:axId val="97752192"/>
        <c:axId val="97754112"/>
      </c:barChart>
      <c:catAx>
        <c:axId val="9775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754112"/>
        <c:crosses val="autoZero"/>
        <c:auto val="1"/>
        <c:lblAlgn val="ctr"/>
        <c:lblOffset val="100"/>
      </c:catAx>
      <c:valAx>
        <c:axId val="97754112"/>
        <c:scaling>
          <c:orientation val="minMax"/>
          <c:max val="200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Fish biomass (t)</a:t>
                </a:r>
              </a:p>
            </c:rich>
          </c:tx>
          <c:layout/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752192"/>
        <c:crosses val="autoZero"/>
        <c:crossBetween val="between"/>
        <c:majorUnit val="4000"/>
        <c:minorUnit val="200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</a:t>
            </a:r>
            <a:r>
              <a:rPr lang="es-ES" baseline="0"/>
              <a:t> S (PT)</a:t>
            </a:r>
            <a:endParaRPr lang="es-E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ALK_PT_BOQUERON!$F$101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ALK_PT_BOQUERON!$A$102:$A$105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ALK_PT_BOQUERON!$F$102:$F$105</c:f>
              <c:numCache>
                <c:formatCode>General</c:formatCode>
                <c:ptCount val="4"/>
                <c:pt idx="0">
                  <c:v>41.543988135605886</c:v>
                </c:pt>
                <c:pt idx="1">
                  <c:v>127.93150893125096</c:v>
                </c:pt>
                <c:pt idx="2">
                  <c:v>7.2462919331431355</c:v>
                </c:pt>
                <c:pt idx="3">
                  <c:v>0</c:v>
                </c:pt>
              </c:numCache>
            </c:numRef>
          </c:val>
        </c:ser>
        <c:gapWidth val="0"/>
        <c:axId val="97606656"/>
        <c:axId val="97617024"/>
      </c:barChart>
      <c:catAx>
        <c:axId val="9760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617024"/>
        <c:crosses val="autoZero"/>
        <c:auto val="1"/>
        <c:lblAlgn val="ctr"/>
        <c:lblOffset val="100"/>
      </c:catAx>
      <c:valAx>
        <c:axId val="97617024"/>
        <c:scaling>
          <c:orientation val="minMax"/>
          <c:max val="2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  <c:layout/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606656"/>
        <c:crosses val="autoZero"/>
        <c:crossBetween val="between"/>
        <c:majorUnit val="50"/>
        <c:minorUnit val="1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 S (PT)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ALK_PT_BOQUERON!$G$101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ALK_PT_BOQUERON!$A$102:$A$105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ALK_PT_BOQUERON!$G$102:$G$105</c:f>
              <c:numCache>
                <c:formatCode>0</c:formatCode>
                <c:ptCount val="4"/>
                <c:pt idx="0">
                  <c:v>463.30818529964745</c:v>
                </c:pt>
                <c:pt idx="1">
                  <c:v>2429.5874843547745</c:v>
                </c:pt>
                <c:pt idx="2">
                  <c:v>161.33429911766356</c:v>
                </c:pt>
                <c:pt idx="3">
                  <c:v>0</c:v>
                </c:pt>
              </c:numCache>
            </c:numRef>
          </c:val>
        </c:ser>
        <c:gapWidth val="0"/>
        <c:axId val="97631616"/>
        <c:axId val="98257536"/>
      </c:barChart>
      <c:catAx>
        <c:axId val="9763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8257536"/>
        <c:crosses val="autoZero"/>
        <c:auto val="1"/>
        <c:lblAlgn val="ctr"/>
        <c:lblOffset val="100"/>
      </c:catAx>
      <c:valAx>
        <c:axId val="98257536"/>
        <c:scaling>
          <c:orientation val="minMax"/>
          <c:max val="50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Fish biomass (t)</a:t>
                </a:r>
              </a:p>
            </c:rich>
          </c:tx>
          <c:layout/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631616"/>
        <c:crosses val="autoZero"/>
        <c:crossBetween val="between"/>
        <c:majorUnit val="1000"/>
        <c:minorUnit val="50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</a:t>
            </a:r>
            <a:r>
              <a:rPr lang="es-ES" baseline="0"/>
              <a:t> S (ES)</a:t>
            </a:r>
            <a:endParaRPr lang="es-E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ALK_ES_BOQUERON!$F$101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ALK_ES_BOQUERON!$A$102:$A$105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ALK_ES_BOQUERON!$F$102:$F$105</c:f>
              <c:numCache>
                <c:formatCode>General</c:formatCode>
                <c:ptCount val="4"/>
                <c:pt idx="0">
                  <c:v>3403.7060111738288</c:v>
                </c:pt>
                <c:pt idx="1">
                  <c:v>83.838649300996792</c:v>
                </c:pt>
                <c:pt idx="2">
                  <c:v>2.54676552517425</c:v>
                </c:pt>
                <c:pt idx="3">
                  <c:v>0</c:v>
                </c:pt>
              </c:numCache>
            </c:numRef>
          </c:val>
        </c:ser>
        <c:gapWidth val="0"/>
        <c:axId val="98359936"/>
        <c:axId val="100614912"/>
      </c:barChart>
      <c:catAx>
        <c:axId val="9835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0614912"/>
        <c:crosses val="autoZero"/>
        <c:auto val="1"/>
        <c:lblAlgn val="ctr"/>
        <c:lblOffset val="100"/>
      </c:catAx>
      <c:valAx>
        <c:axId val="100614912"/>
        <c:scaling>
          <c:orientation val="minMax"/>
          <c:max val="80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  <c:layout/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8359936"/>
        <c:crosses val="autoZero"/>
        <c:crossBetween val="between"/>
        <c:majorUnit val="2000"/>
        <c:minorUnit val="50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9a S (ES)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ALK_ES_BOQUERON!$G$101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ALK_ES_BOQUERON!$A$102:$A$105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ALK_ES_BOQUERON!$G$102:$G$105</c:f>
              <c:numCache>
                <c:formatCode>0</c:formatCode>
                <c:ptCount val="4"/>
                <c:pt idx="0">
                  <c:v>15505.765571063263</c:v>
                </c:pt>
                <c:pt idx="1">
                  <c:v>1248.9112476585628</c:v>
                </c:pt>
                <c:pt idx="2">
                  <c:v>52.004533275170971</c:v>
                </c:pt>
                <c:pt idx="3">
                  <c:v>0</c:v>
                </c:pt>
              </c:numCache>
            </c:numRef>
          </c:val>
        </c:ser>
        <c:gapWidth val="0"/>
        <c:axId val="100659200"/>
        <c:axId val="100661504"/>
      </c:barChart>
      <c:catAx>
        <c:axId val="10065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0661504"/>
        <c:crosses val="autoZero"/>
        <c:auto val="1"/>
        <c:lblAlgn val="ctr"/>
        <c:lblOffset val="100"/>
      </c:catAx>
      <c:valAx>
        <c:axId val="100661504"/>
        <c:scaling>
          <c:orientation val="minMax"/>
          <c:max val="200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Fish biomass (t)</a:t>
                </a:r>
              </a:p>
            </c:rich>
          </c:tx>
          <c:layout/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0659200"/>
        <c:crosses val="autoZero"/>
        <c:crossBetween val="between"/>
        <c:majorUnit val="4000"/>
        <c:minorUnit val="200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01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'POL01'!$F$101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'POL01'!$A$102:$A$105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'POL01'!$F$102:$F$105</c:f>
              <c:numCache>
                <c:formatCode>General</c:formatCode>
                <c:ptCount val="4"/>
                <c:pt idx="0">
                  <c:v>1.8643238594718361</c:v>
                </c:pt>
                <c:pt idx="1">
                  <c:v>24.647215734656378</c:v>
                </c:pt>
                <c:pt idx="2">
                  <c:v>2.4546254058717873</c:v>
                </c:pt>
                <c:pt idx="3">
                  <c:v>0</c:v>
                </c:pt>
              </c:numCache>
            </c:numRef>
          </c:val>
        </c:ser>
        <c:gapWidth val="0"/>
        <c:axId val="97933568"/>
        <c:axId val="97952128"/>
      </c:barChart>
      <c:catAx>
        <c:axId val="9793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952128"/>
        <c:crosses val="autoZero"/>
        <c:auto val="1"/>
        <c:lblAlgn val="ctr"/>
        <c:lblOffset val="100"/>
      </c:catAx>
      <c:valAx>
        <c:axId val="97952128"/>
        <c:scaling>
          <c:orientation val="minMax"/>
          <c:max val="5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933568"/>
        <c:crosses val="autoZero"/>
        <c:crossBetween val="between"/>
        <c:majorUnit val="10"/>
        <c:minorUnit val="5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02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'POL02'!$F$101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'POL02'!$A$102:$A$105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'POL02'!$F$102:$F$105</c:f>
              <c:numCache>
                <c:formatCode>General</c:formatCode>
                <c:ptCount val="4"/>
                <c:pt idx="0">
                  <c:v>10.102897570103222</c:v>
                </c:pt>
                <c:pt idx="1">
                  <c:v>60.157338672554772</c:v>
                </c:pt>
                <c:pt idx="2">
                  <c:v>2.8546567573419965</c:v>
                </c:pt>
                <c:pt idx="3">
                  <c:v>0</c:v>
                </c:pt>
              </c:numCache>
            </c:numRef>
          </c:val>
        </c:ser>
        <c:gapWidth val="0"/>
        <c:axId val="97970432"/>
        <c:axId val="100804864"/>
      </c:barChart>
      <c:catAx>
        <c:axId val="9797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0804864"/>
        <c:crosses val="autoZero"/>
        <c:auto val="1"/>
        <c:lblAlgn val="ctr"/>
        <c:lblOffset val="100"/>
      </c:catAx>
      <c:valAx>
        <c:axId val="100804864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970432"/>
        <c:crosses val="autoZero"/>
        <c:crossBetween val="between"/>
        <c:majorUnit val="20"/>
        <c:minorUnit val="10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POL 03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'POL03'!$F$101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cat>
            <c:numRef>
              <c:f>'POL03'!$A$102:$A$105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'POL03'!$F$102:$F$105</c:f>
              <c:numCache>
                <c:formatCode>General</c:formatCode>
                <c:ptCount val="4"/>
                <c:pt idx="0">
                  <c:v>9.9754796440828226</c:v>
                </c:pt>
                <c:pt idx="1">
                  <c:v>2.3362598884661971</c:v>
                </c:pt>
                <c:pt idx="2">
                  <c:v>2.3232467450980395E-2</c:v>
                </c:pt>
                <c:pt idx="3">
                  <c:v>0</c:v>
                </c:pt>
              </c:numCache>
            </c:numRef>
          </c:val>
        </c:ser>
        <c:gapWidth val="0"/>
        <c:axId val="107152128"/>
        <c:axId val="100741504"/>
      </c:barChart>
      <c:catAx>
        <c:axId val="10715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Age class (years)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0741504"/>
        <c:crosses val="autoZero"/>
        <c:auto val="1"/>
        <c:lblAlgn val="ctr"/>
        <c:lblOffset val="100"/>
      </c:catAx>
      <c:valAx>
        <c:axId val="100741504"/>
        <c:scaling>
          <c:orientation val="minMax"/>
          <c:max val="20"/>
          <c:min val="0"/>
        </c:scaling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Number of fish (millions)</a:t>
                </a:r>
              </a:p>
            </c:rich>
          </c:tx>
        </c:title>
        <c:numFmt formatCode="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7152128"/>
        <c:crosses val="autoZero"/>
        <c:crossBetween val="between"/>
        <c:majorUnit val="4"/>
        <c:minorUnit val="2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0</xdr:rowOff>
    </xdr:from>
    <xdr:to>
      <xdr:col>13</xdr:col>
      <xdr:colOff>133350</xdr:colOff>
      <xdr:row>114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116</xdr:row>
      <xdr:rowOff>0</xdr:rowOff>
    </xdr:from>
    <xdr:to>
      <xdr:col>13</xdr:col>
      <xdr:colOff>133350</xdr:colOff>
      <xdr:row>131</xdr:row>
      <xdr:rowOff>133350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0.16946</cdr:x>
      <cdr:y>0.60824</cdr:y>
    </cdr:from>
    <cdr:to>
      <cdr:x>0.33312</cdr:x>
      <cdr:y>0.72154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676299" y="1558456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13,48±1,10</a:t>
          </a:r>
        </a:p>
      </cdr:txBody>
    </cdr:sp>
  </cdr:relSizeAnchor>
  <cdr:relSizeAnchor xmlns:cdr="http://schemas.openxmlformats.org/drawingml/2006/chartDrawing">
    <cdr:from>
      <cdr:x>0.38414</cdr:x>
      <cdr:y>0.28254</cdr:y>
    </cdr:from>
    <cdr:to>
      <cdr:x>0.54779</cdr:x>
      <cdr:y>0.39584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533106" y="723920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14,34±0,82</a:t>
          </a:r>
        </a:p>
      </cdr:txBody>
    </cdr:sp>
  </cdr:relSizeAnchor>
  <cdr:relSizeAnchor xmlns:cdr="http://schemas.openxmlformats.org/drawingml/2006/chartDrawing">
    <cdr:from>
      <cdr:x>0.58632</cdr:x>
      <cdr:y>0.63091</cdr:y>
    </cdr:from>
    <cdr:to>
      <cdr:x>0.74998</cdr:x>
      <cdr:y>0.7442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339975" y="1616533"/>
          <a:ext cx="653163" cy="29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14,80±1,23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101</xdr:row>
      <xdr:rowOff>0</xdr:rowOff>
    </xdr:from>
    <xdr:to>
      <xdr:col>13</xdr:col>
      <xdr:colOff>133350</xdr:colOff>
      <xdr:row>116</xdr:row>
      <xdr:rowOff>9525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0.17185</cdr:x>
      <cdr:y>0.33315</cdr:y>
    </cdr:from>
    <cdr:to>
      <cdr:x>0.33551</cdr:x>
      <cdr:y>0.44645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685836" y="853598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11,54±0,54</a:t>
          </a:r>
        </a:p>
      </cdr:txBody>
    </cdr:sp>
  </cdr:relSizeAnchor>
  <cdr:relSizeAnchor xmlns:cdr="http://schemas.openxmlformats.org/drawingml/2006/chartDrawing">
    <cdr:from>
      <cdr:x>0.37221</cdr:x>
      <cdr:y>0.5725</cdr:y>
    </cdr:from>
    <cdr:to>
      <cdr:x>0.53586</cdr:x>
      <cdr:y>0.6858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485468" y="1466881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12,23±0,62</a:t>
          </a:r>
        </a:p>
      </cdr:txBody>
    </cdr:sp>
  </cdr:relSizeAnchor>
  <cdr:relSizeAnchor xmlns:cdr="http://schemas.openxmlformats.org/drawingml/2006/chartDrawing">
    <cdr:from>
      <cdr:x>0.58632</cdr:x>
      <cdr:y>0.63091</cdr:y>
    </cdr:from>
    <cdr:to>
      <cdr:x>0.74998</cdr:x>
      <cdr:y>0.7442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339975" y="1616533"/>
          <a:ext cx="653163" cy="29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13,32±0,18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0</xdr:rowOff>
    </xdr:from>
    <xdr:to>
      <xdr:col>13</xdr:col>
      <xdr:colOff>133350</xdr:colOff>
      <xdr:row>114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0.17424</cdr:x>
      <cdr:y>0.55992</cdr:y>
    </cdr:from>
    <cdr:to>
      <cdr:x>0.3379</cdr:x>
      <cdr:y>0.67322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695374" y="1434630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13,48±1,10</a:t>
          </a:r>
        </a:p>
      </cdr:txBody>
    </cdr:sp>
  </cdr:relSizeAnchor>
  <cdr:relSizeAnchor xmlns:cdr="http://schemas.openxmlformats.org/drawingml/2006/chartDrawing">
    <cdr:from>
      <cdr:x>0.37698</cdr:x>
      <cdr:y>0.1896</cdr:y>
    </cdr:from>
    <cdr:to>
      <cdr:x>0.54063</cdr:x>
      <cdr:y>0.3029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504531" y="485799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14,34±0,82</a:t>
          </a:r>
        </a:p>
      </cdr:txBody>
    </cdr:sp>
  </cdr:relSizeAnchor>
  <cdr:relSizeAnchor xmlns:cdr="http://schemas.openxmlformats.org/drawingml/2006/chartDrawing">
    <cdr:from>
      <cdr:x>0.58632</cdr:x>
      <cdr:y>0.63091</cdr:y>
    </cdr:from>
    <cdr:to>
      <cdr:x>0.74998</cdr:x>
      <cdr:y>0.7442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339975" y="1616533"/>
          <a:ext cx="653163" cy="29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14,80±1,23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101</xdr:row>
      <xdr:rowOff>0</xdr:rowOff>
    </xdr:from>
    <xdr:to>
      <xdr:col>13</xdr:col>
      <xdr:colOff>133350</xdr:colOff>
      <xdr:row>116</xdr:row>
      <xdr:rowOff>9525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0.16469</cdr:x>
      <cdr:y>0.2588</cdr:y>
    </cdr:from>
    <cdr:to>
      <cdr:x>0.32835</cdr:x>
      <cdr:y>0.3721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657287" y="663116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10,34±0,78</a:t>
          </a:r>
        </a:p>
      </cdr:txBody>
    </cdr:sp>
  </cdr:relSizeAnchor>
  <cdr:relSizeAnchor xmlns:cdr="http://schemas.openxmlformats.org/drawingml/2006/chartDrawing">
    <cdr:from>
      <cdr:x>0.37459</cdr:x>
      <cdr:y>0.63198</cdr:y>
    </cdr:from>
    <cdr:to>
      <cdr:x>0.53824</cdr:x>
      <cdr:y>0.74528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494993" y="1619273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11,64±0,54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0</xdr:rowOff>
    </xdr:from>
    <xdr:to>
      <xdr:col>13</xdr:col>
      <xdr:colOff>133350</xdr:colOff>
      <xdr:row>114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0.16469</cdr:x>
      <cdr:y>0.2588</cdr:y>
    </cdr:from>
    <cdr:to>
      <cdr:x>0.32835</cdr:x>
      <cdr:y>0.3721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657287" y="663116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10,34±0,78</a:t>
          </a:r>
        </a:p>
      </cdr:txBody>
    </cdr:sp>
  </cdr:relSizeAnchor>
  <cdr:relSizeAnchor xmlns:cdr="http://schemas.openxmlformats.org/drawingml/2006/chartDrawing">
    <cdr:from>
      <cdr:x>0.37459</cdr:x>
      <cdr:y>0.63198</cdr:y>
    </cdr:from>
    <cdr:to>
      <cdr:x>0.53824</cdr:x>
      <cdr:y>0.74528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494993" y="1619273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11,64±0,54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0</xdr:rowOff>
    </xdr:from>
    <xdr:to>
      <xdr:col>13</xdr:col>
      <xdr:colOff>133350</xdr:colOff>
      <xdr:row>114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0.20048</cdr:x>
      <cdr:y>0.39635</cdr:y>
    </cdr:from>
    <cdr:to>
      <cdr:x>0.36414</cdr:x>
      <cdr:y>0.50965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00111" y="1015530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9,41±0,95</a:t>
          </a:r>
        </a:p>
      </cdr:txBody>
    </cdr:sp>
  </cdr:relSizeAnchor>
  <cdr:relSizeAnchor xmlns:cdr="http://schemas.openxmlformats.org/drawingml/2006/chartDrawing">
    <cdr:from>
      <cdr:x>0.40324</cdr:x>
      <cdr:y>0.63198</cdr:y>
    </cdr:from>
    <cdr:to>
      <cdr:x>0.56689</cdr:x>
      <cdr:y>0.74528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609320" y="1619263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14,03±1,32</a:t>
          </a:r>
        </a:p>
      </cdr:txBody>
    </cdr:sp>
  </cdr:relSizeAnchor>
  <cdr:relSizeAnchor xmlns:cdr="http://schemas.openxmlformats.org/drawingml/2006/chartDrawing">
    <cdr:from>
      <cdr:x>0.58393</cdr:x>
      <cdr:y>0.65693</cdr:y>
    </cdr:from>
    <cdr:to>
      <cdr:x>0.74759</cdr:x>
      <cdr:y>0.77022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330437" y="1683215"/>
          <a:ext cx="653163" cy="29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15,05±1,23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0.16469</cdr:x>
      <cdr:y>0.2588</cdr:y>
    </cdr:from>
    <cdr:to>
      <cdr:x>0.32835</cdr:x>
      <cdr:y>0.3721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657287" y="663116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11,54±0,54</a:t>
          </a:r>
        </a:p>
      </cdr:txBody>
    </cdr:sp>
  </cdr:relSizeAnchor>
  <cdr:relSizeAnchor xmlns:cdr="http://schemas.openxmlformats.org/drawingml/2006/chartDrawing">
    <cdr:from>
      <cdr:x>0.36266</cdr:x>
      <cdr:y>0.55763</cdr:y>
    </cdr:from>
    <cdr:to>
      <cdr:x>0.52631</cdr:x>
      <cdr:y>0.67093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447354" y="1428775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12,23±0,62</a:t>
          </a:r>
        </a:p>
      </cdr:txBody>
    </cdr:sp>
  </cdr:relSizeAnchor>
  <cdr:relSizeAnchor xmlns:cdr="http://schemas.openxmlformats.org/drawingml/2006/chartDrawing">
    <cdr:from>
      <cdr:x>0.57518</cdr:x>
      <cdr:y>0.64312</cdr:y>
    </cdr:from>
    <cdr:to>
      <cdr:x>0.73883</cdr:x>
      <cdr:y>0.75642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295525" y="1647825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13,32±0,18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0</xdr:rowOff>
    </xdr:from>
    <xdr:to>
      <xdr:col>13</xdr:col>
      <xdr:colOff>133350</xdr:colOff>
      <xdr:row>114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0.17901</cdr:x>
      <cdr:y>0.58222</cdr:y>
    </cdr:from>
    <cdr:to>
      <cdr:x>0.34267</cdr:x>
      <cdr:y>0.69552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714424" y="1491779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13,48±1,10</a:t>
          </a:r>
        </a:p>
      </cdr:txBody>
    </cdr:sp>
  </cdr:relSizeAnchor>
  <cdr:relSizeAnchor xmlns:cdr="http://schemas.openxmlformats.org/drawingml/2006/chartDrawing">
    <cdr:from>
      <cdr:x>0.38175</cdr:x>
      <cdr:y>0.34945</cdr:y>
    </cdr:from>
    <cdr:to>
      <cdr:x>0.5454</cdr:x>
      <cdr:y>0.46275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523567" y="895374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14,34±0,82</a:t>
          </a:r>
        </a:p>
      </cdr:txBody>
    </cdr:sp>
  </cdr:relSizeAnchor>
  <cdr:relSizeAnchor xmlns:cdr="http://schemas.openxmlformats.org/drawingml/2006/chartDrawing">
    <cdr:from>
      <cdr:x>0.57518</cdr:x>
      <cdr:y>0.64312</cdr:y>
    </cdr:from>
    <cdr:to>
      <cdr:x>0.73883</cdr:x>
      <cdr:y>0.75642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295525" y="1647825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14,80±1,23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101</xdr:row>
      <xdr:rowOff>0</xdr:rowOff>
    </xdr:from>
    <xdr:to>
      <xdr:col>13</xdr:col>
      <xdr:colOff>133350</xdr:colOff>
      <xdr:row>116</xdr:row>
      <xdr:rowOff>9525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0.20049</cdr:x>
      <cdr:y>0.1733</cdr:y>
    </cdr:from>
    <cdr:to>
      <cdr:x>0.36415</cdr:x>
      <cdr:y>0.2866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00149" y="444029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8,70±0,72</a:t>
          </a:r>
        </a:p>
      </cdr:txBody>
    </cdr:sp>
  </cdr:relSizeAnchor>
  <cdr:relSizeAnchor xmlns:cdr="http://schemas.openxmlformats.org/drawingml/2006/chartDrawing">
    <cdr:from>
      <cdr:x>0.39368</cdr:x>
      <cdr:y>0.64313</cdr:y>
    </cdr:from>
    <cdr:to>
      <cdr:x>0.55733</cdr:x>
      <cdr:y>0.75643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571180" y="1647845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11,44±0,34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0</xdr:rowOff>
    </xdr:from>
    <xdr:to>
      <xdr:col>13</xdr:col>
      <xdr:colOff>133350</xdr:colOff>
      <xdr:row>114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0.18617</cdr:x>
      <cdr:y>0.38148</cdr:y>
    </cdr:from>
    <cdr:to>
      <cdr:x>0.34983</cdr:x>
      <cdr:y>0.49478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743001" y="977434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10,34±0,78</a:t>
          </a:r>
        </a:p>
      </cdr:txBody>
    </cdr:sp>
  </cdr:relSizeAnchor>
  <cdr:relSizeAnchor xmlns:cdr="http://schemas.openxmlformats.org/drawingml/2006/chartDrawing">
    <cdr:from>
      <cdr:x>0.39368</cdr:x>
      <cdr:y>0.63941</cdr:y>
    </cdr:from>
    <cdr:to>
      <cdr:x>0.55733</cdr:x>
      <cdr:y>0.75271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571167" y="1638312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11,64±0,54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0</xdr:rowOff>
    </xdr:from>
    <xdr:to>
      <xdr:col>13</xdr:col>
      <xdr:colOff>133350</xdr:colOff>
      <xdr:row>114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0.16469</cdr:x>
      <cdr:y>0.18445</cdr:y>
    </cdr:from>
    <cdr:to>
      <cdr:x>0.32835</cdr:x>
      <cdr:y>0.29775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657275" y="472613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10,34±0,78</a:t>
          </a:r>
        </a:p>
      </cdr:txBody>
    </cdr:sp>
  </cdr:relSizeAnchor>
  <cdr:relSizeAnchor xmlns:cdr="http://schemas.openxmlformats.org/drawingml/2006/chartDrawing">
    <cdr:from>
      <cdr:x>0.39368</cdr:x>
      <cdr:y>0.63941</cdr:y>
    </cdr:from>
    <cdr:to>
      <cdr:x>0.55733</cdr:x>
      <cdr:y>0.75271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571167" y="1638312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11,64±0,54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101</xdr:row>
      <xdr:rowOff>0</xdr:rowOff>
    </xdr:from>
    <xdr:to>
      <xdr:col>13</xdr:col>
      <xdr:colOff>133350</xdr:colOff>
      <xdr:row>116</xdr:row>
      <xdr:rowOff>9525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0</xdr:rowOff>
    </xdr:from>
    <xdr:to>
      <xdr:col>13</xdr:col>
      <xdr:colOff>133350</xdr:colOff>
      <xdr:row>114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117</xdr:row>
      <xdr:rowOff>0</xdr:rowOff>
    </xdr:from>
    <xdr:to>
      <xdr:col>13</xdr:col>
      <xdr:colOff>133350</xdr:colOff>
      <xdr:row>132</xdr:row>
      <xdr:rowOff>133350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0.19572</cdr:x>
      <cdr:y>0.25508</cdr:y>
    </cdr:from>
    <cdr:to>
      <cdr:x>0.35938</cdr:x>
      <cdr:y>0.36838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781099" y="653577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9,35±0,61</a:t>
          </a:r>
        </a:p>
      </cdr:txBody>
    </cdr:sp>
  </cdr:relSizeAnchor>
  <cdr:relSizeAnchor xmlns:cdr="http://schemas.openxmlformats.org/drawingml/2006/chartDrawing">
    <cdr:from>
      <cdr:x>0.39368</cdr:x>
      <cdr:y>0.63941</cdr:y>
    </cdr:from>
    <cdr:to>
      <cdr:x>0.55733</cdr:x>
      <cdr:y>0.75271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571167" y="1638312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10,89±0,23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0.20684</cdr:x>
      <cdr:y>0.66914</cdr:y>
    </cdr:from>
    <cdr:to>
      <cdr:x>0.33413</cdr:x>
      <cdr:y>0.73995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25500" y="1714500"/>
          <a:ext cx="508000" cy="181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0.18139</cdr:x>
      <cdr:y>0.53389</cdr:y>
    </cdr:from>
    <cdr:to>
      <cdr:x>0.34505</cdr:x>
      <cdr:y>0.64719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723910" y="1367953"/>
          <a:ext cx="653162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12,11±1,73</a:t>
          </a:r>
        </a:p>
      </cdr:txBody>
    </cdr:sp>
  </cdr:relSizeAnchor>
  <cdr:relSizeAnchor xmlns:cdr="http://schemas.openxmlformats.org/drawingml/2006/chartDrawing">
    <cdr:from>
      <cdr:x>0.38414</cdr:x>
      <cdr:y>0.28626</cdr:y>
    </cdr:from>
    <cdr:to>
      <cdr:x>0.54779</cdr:x>
      <cdr:y>0.39956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533107" y="733459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14,48±0,96</a:t>
          </a:r>
        </a:p>
      </cdr:txBody>
    </cdr:sp>
  </cdr:relSizeAnchor>
  <cdr:relSizeAnchor xmlns:cdr="http://schemas.openxmlformats.org/drawingml/2006/chartDrawing">
    <cdr:from>
      <cdr:x>0.58393</cdr:x>
      <cdr:y>0.61976</cdr:y>
    </cdr:from>
    <cdr:to>
      <cdr:x>0.74759</cdr:x>
      <cdr:y>0.73305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330450" y="1587958"/>
          <a:ext cx="653163" cy="29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15,15±1,21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101</xdr:row>
      <xdr:rowOff>0</xdr:rowOff>
    </xdr:from>
    <xdr:to>
      <xdr:col>13</xdr:col>
      <xdr:colOff>133350</xdr:colOff>
      <xdr:row>116</xdr:row>
      <xdr:rowOff>9525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118</xdr:row>
      <xdr:rowOff>0</xdr:rowOff>
    </xdr:from>
    <xdr:to>
      <xdr:col>13</xdr:col>
      <xdr:colOff>133350</xdr:colOff>
      <xdr:row>133</xdr:row>
      <xdr:rowOff>133350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0.20684</cdr:x>
      <cdr:y>0.66914</cdr:y>
    </cdr:from>
    <cdr:to>
      <cdr:x>0.33413</cdr:x>
      <cdr:y>0.73995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25500" y="1714500"/>
          <a:ext cx="508000" cy="181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0.20287</cdr:x>
      <cdr:y>0.39263</cdr:y>
    </cdr:from>
    <cdr:to>
      <cdr:x>0.36653</cdr:x>
      <cdr:y>0.50593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09636" y="1006018"/>
          <a:ext cx="653163" cy="290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9,37±0,89</a:t>
          </a:r>
        </a:p>
      </cdr:txBody>
    </cdr:sp>
  </cdr:relSizeAnchor>
  <cdr:relSizeAnchor xmlns:cdr="http://schemas.openxmlformats.org/drawingml/2006/chartDrawing">
    <cdr:from>
      <cdr:x>0.40324</cdr:x>
      <cdr:y>0.62083</cdr:y>
    </cdr:from>
    <cdr:to>
      <cdr:x>0.56689</cdr:x>
      <cdr:y>0.73413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609307" y="1590709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13,34±1,49</a:t>
          </a:r>
        </a:p>
      </cdr:txBody>
    </cdr:sp>
  </cdr:relSizeAnchor>
  <cdr:relSizeAnchor xmlns:cdr="http://schemas.openxmlformats.org/drawingml/2006/chartDrawing">
    <cdr:from>
      <cdr:x>0.58632</cdr:x>
      <cdr:y>0.63091</cdr:y>
    </cdr:from>
    <cdr:to>
      <cdr:x>0.74998</cdr:x>
      <cdr:y>0.7442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339975" y="1616533"/>
          <a:ext cx="653163" cy="29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14,75±1,24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0</xdr:rowOff>
    </xdr:from>
    <xdr:to>
      <xdr:col>13</xdr:col>
      <xdr:colOff>133350</xdr:colOff>
      <xdr:row>114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0.16946</cdr:x>
      <cdr:y>0.60824</cdr:y>
    </cdr:from>
    <cdr:to>
      <cdr:x>0.33312</cdr:x>
      <cdr:y>0.72154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676299" y="1558456"/>
          <a:ext cx="65316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15,07±0,83</a:t>
          </a:r>
        </a:p>
      </cdr:txBody>
    </cdr:sp>
  </cdr:relSizeAnchor>
  <cdr:relSizeAnchor xmlns:cdr="http://schemas.openxmlformats.org/drawingml/2006/chartDrawing">
    <cdr:from>
      <cdr:x>0.37221</cdr:x>
      <cdr:y>0.34945</cdr:y>
    </cdr:from>
    <cdr:to>
      <cdr:x>0.53586</cdr:x>
      <cdr:y>0.46275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1485496" y="895381"/>
          <a:ext cx="653123" cy="29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15,30±0,79</a:t>
          </a:r>
        </a:p>
      </cdr:txBody>
    </cdr:sp>
  </cdr:relSizeAnchor>
  <cdr:relSizeAnchor xmlns:cdr="http://schemas.openxmlformats.org/drawingml/2006/chartDrawing">
    <cdr:from>
      <cdr:x>0.58632</cdr:x>
      <cdr:y>0.63091</cdr:y>
    </cdr:from>
    <cdr:to>
      <cdr:x>0.74998</cdr:x>
      <cdr:y>0.7442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339975" y="1616533"/>
          <a:ext cx="653163" cy="290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>
              <a:solidFill>
                <a:sysClr val="windowText" lastClr="000000"/>
              </a:solidFill>
            </a:rPr>
            <a:t>15,85±0,81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101</xdr:row>
      <xdr:rowOff>0</xdr:rowOff>
    </xdr:from>
    <xdr:to>
      <xdr:col>13</xdr:col>
      <xdr:colOff>133350</xdr:colOff>
      <xdr:row>116</xdr:row>
      <xdr:rowOff>9525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P115"/>
  <sheetViews>
    <sheetView topLeftCell="A94" workbookViewId="0">
      <selection activeCell="P20" sqref="P20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19860913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L42" si="1">IF($F6&gt;0,($I6/1000)*(B6/$F6),0)</f>
        <v>0</v>
      </c>
      <c r="M6" s="14">
        <f t="shared" ref="M6:M42" si="2">IF($F6&gt;0,($I6/1000)*(C6/$F6),0)</f>
        <v>0</v>
      </c>
      <c r="N6" s="14">
        <f t="shared" ref="N6:N42" si="3">IF($F6&gt;0,($I6/1000)*(D6/$F6),0)</f>
        <v>0</v>
      </c>
      <c r="O6" s="14">
        <f t="shared" ref="O6:O42" si="4">IF($F6&gt;0,($I6/1000)*(E6/$F6),0)</f>
        <v>0</v>
      </c>
      <c r="P6" s="15">
        <f t="shared" ref="P6:P42" si="5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>
        <v>109915487</v>
      </c>
      <c r="J14" s="4"/>
      <c r="K14" s="13">
        <v>7.75</v>
      </c>
      <c r="L14" s="14">
        <f t="shared" si="1"/>
        <v>109915.48699999999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109915.48699999999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>
        <v>385532955</v>
      </c>
      <c r="J15" s="4"/>
      <c r="K15" s="13">
        <v>8.25</v>
      </c>
      <c r="L15" s="14">
        <f t="shared" si="1"/>
        <v>385532.95500000002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385532.95500000002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>
        <v>697549629</v>
      </c>
      <c r="J16" s="4"/>
      <c r="K16" s="13">
        <v>8.75</v>
      </c>
      <c r="L16" s="14">
        <f t="shared" si="1"/>
        <v>697549.62899999996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697549.62899999996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>
        <v>939903650</v>
      </c>
      <c r="J17" s="4"/>
      <c r="K17" s="13">
        <v>9.25</v>
      </c>
      <c r="L17" s="14">
        <f t="shared" si="1"/>
        <v>939903.65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939903.65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560650886</v>
      </c>
      <c r="J18" s="4"/>
      <c r="K18" s="13">
        <v>9.75</v>
      </c>
      <c r="L18" s="14">
        <f t="shared" si="1"/>
        <v>560650.88600000006</v>
      </c>
      <c r="M18" s="14">
        <f t="shared" si="2"/>
        <v>0</v>
      </c>
      <c r="N18" s="14">
        <f t="shared" si="3"/>
        <v>0</v>
      </c>
      <c r="O18" s="14">
        <f t="shared" si="4"/>
        <v>0</v>
      </c>
      <c r="P18" s="15">
        <f t="shared" si="5"/>
        <v>560650.88600000006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365868375</v>
      </c>
      <c r="J19" s="4"/>
      <c r="K19" s="13">
        <v>10.25</v>
      </c>
      <c r="L19" s="14">
        <f t="shared" si="1"/>
        <v>365868.375</v>
      </c>
      <c r="M19" s="14">
        <f t="shared" si="2"/>
        <v>0</v>
      </c>
      <c r="N19" s="14">
        <f t="shared" si="3"/>
        <v>0</v>
      </c>
      <c r="O19" s="14">
        <f t="shared" si="4"/>
        <v>0</v>
      </c>
      <c r="P19" s="15">
        <f t="shared" si="5"/>
        <v>365868.375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183795325</v>
      </c>
      <c r="J20" s="4"/>
      <c r="K20" s="13">
        <v>10.75</v>
      </c>
      <c r="L20" s="14">
        <f t="shared" si="1"/>
        <v>177668.81416666668</v>
      </c>
      <c r="M20" s="14">
        <f t="shared" si="2"/>
        <v>6126.5108333333337</v>
      </c>
      <c r="N20" s="14">
        <f t="shared" si="3"/>
        <v>0</v>
      </c>
      <c r="O20" s="14">
        <f t="shared" si="4"/>
        <v>0</v>
      </c>
      <c r="P20" s="15">
        <f t="shared" si="5"/>
        <v>183795.32500000001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117184127</v>
      </c>
      <c r="J21" s="4"/>
      <c r="K21" s="13">
        <v>11.25</v>
      </c>
      <c r="L21" s="14">
        <f t="shared" si="1"/>
        <v>110849.84986486485</v>
      </c>
      <c r="M21" s="14">
        <f t="shared" si="2"/>
        <v>6334.2771351351348</v>
      </c>
      <c r="N21" s="14">
        <f t="shared" si="3"/>
        <v>0</v>
      </c>
      <c r="O21" s="14">
        <f t="shared" si="4"/>
        <v>0</v>
      </c>
      <c r="P21" s="15">
        <f t="shared" si="5"/>
        <v>117184.12699999999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64928888</v>
      </c>
      <c r="J22" s="4"/>
      <c r="K22" s="13">
        <v>11.75</v>
      </c>
      <c r="L22" s="14">
        <f t="shared" si="1"/>
        <v>55653.332571428567</v>
      </c>
      <c r="M22" s="14">
        <f t="shared" si="2"/>
        <v>9275.5554285714279</v>
      </c>
      <c r="N22" s="14">
        <f t="shared" si="3"/>
        <v>0</v>
      </c>
      <c r="O22" s="14">
        <f t="shared" si="4"/>
        <v>0</v>
      </c>
      <c r="P22" s="15">
        <f t="shared" si="5"/>
        <v>64928.887999999992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29753537</v>
      </c>
      <c r="J23" s="4"/>
      <c r="K23" s="13">
        <v>12.25</v>
      </c>
      <c r="L23" s="14">
        <f t="shared" si="1"/>
        <v>17356.229916666667</v>
      </c>
      <c r="M23" s="14">
        <f t="shared" si="2"/>
        <v>12397.307083333333</v>
      </c>
      <c r="N23" s="14">
        <f t="shared" si="3"/>
        <v>0</v>
      </c>
      <c r="O23" s="14">
        <f t="shared" si="4"/>
        <v>0</v>
      </c>
      <c r="P23" s="15">
        <f t="shared" si="5"/>
        <v>29753.537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>
        <v>11730955</v>
      </c>
      <c r="J24" s="4"/>
      <c r="K24" s="13">
        <v>12.75</v>
      </c>
      <c r="L24" s="14">
        <f t="shared" si="1"/>
        <v>5865.4775</v>
      </c>
      <c r="M24" s="14">
        <f t="shared" si="2"/>
        <v>5865.4775</v>
      </c>
      <c r="N24" s="14">
        <f t="shared" si="3"/>
        <v>0</v>
      </c>
      <c r="O24" s="14">
        <f t="shared" si="4"/>
        <v>0</v>
      </c>
      <c r="P24" s="15">
        <f t="shared" si="5"/>
        <v>11730.955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>
        <v>18735343</v>
      </c>
      <c r="J25" s="4"/>
      <c r="K25" s="13">
        <v>13.25</v>
      </c>
      <c r="L25" s="14">
        <f t="shared" si="1"/>
        <v>2248.24116</v>
      </c>
      <c r="M25" s="14">
        <f t="shared" si="2"/>
        <v>14988.274400000002</v>
      </c>
      <c r="N25" s="14">
        <f t="shared" si="3"/>
        <v>1498.82744</v>
      </c>
      <c r="O25" s="14">
        <f t="shared" si="4"/>
        <v>0</v>
      </c>
      <c r="P25" s="15">
        <f t="shared" si="5"/>
        <v>18735.343000000004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>
        <v>36410498</v>
      </c>
      <c r="J26" s="4"/>
      <c r="K26" s="13">
        <v>13.75</v>
      </c>
      <c r="L26" s="14">
        <f t="shared" si="1"/>
        <v>6425.3820000000005</v>
      </c>
      <c r="M26" s="14">
        <f t="shared" si="2"/>
        <v>28557.253333333334</v>
      </c>
      <c r="N26" s="14">
        <f t="shared" si="3"/>
        <v>1427.8626666666667</v>
      </c>
      <c r="O26" s="14">
        <f t="shared" si="4"/>
        <v>0</v>
      </c>
      <c r="P26" s="15">
        <f t="shared" si="5"/>
        <v>36410.498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>
        <v>50915426</v>
      </c>
      <c r="J27" s="4"/>
      <c r="K27" s="13">
        <v>14.25</v>
      </c>
      <c r="L27" s="14">
        <f t="shared" si="1"/>
        <v>4364.1793714285714</v>
      </c>
      <c r="M27" s="14">
        <f t="shared" si="2"/>
        <v>45823.883399999999</v>
      </c>
      <c r="N27" s="14">
        <f t="shared" si="3"/>
        <v>727.36322857142852</v>
      </c>
      <c r="O27" s="14">
        <f t="shared" si="4"/>
        <v>0</v>
      </c>
      <c r="P27" s="15">
        <f t="shared" si="5"/>
        <v>50915.425999999999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>
        <v>44440668</v>
      </c>
      <c r="J28" s="4"/>
      <c r="K28" s="13">
        <v>14.75</v>
      </c>
      <c r="L28" s="14">
        <f t="shared" si="1"/>
        <v>1975.1407999999999</v>
      </c>
      <c r="M28" s="14">
        <f t="shared" si="2"/>
        <v>42465.527199999997</v>
      </c>
      <c r="N28" s="14">
        <f t="shared" si="3"/>
        <v>0</v>
      </c>
      <c r="O28" s="14">
        <f t="shared" si="4"/>
        <v>0</v>
      </c>
      <c r="P28" s="15">
        <f t="shared" si="5"/>
        <v>44440.667999999998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>
        <v>22040573</v>
      </c>
      <c r="J29" s="4"/>
      <c r="K29" s="13">
        <v>15.25</v>
      </c>
      <c r="L29" s="14">
        <f t="shared" si="1"/>
        <v>2382.7646486486487</v>
      </c>
      <c r="M29" s="14">
        <f t="shared" si="2"/>
        <v>17275.043702702704</v>
      </c>
      <c r="N29" s="14">
        <f t="shared" si="3"/>
        <v>2382.7646486486487</v>
      </c>
      <c r="O29" s="14">
        <f t="shared" si="4"/>
        <v>0</v>
      </c>
      <c r="P29" s="15">
        <f t="shared" si="5"/>
        <v>22040.573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>
        <v>14420442</v>
      </c>
      <c r="J30" s="4"/>
      <c r="K30" s="13">
        <v>15.75</v>
      </c>
      <c r="L30" s="14">
        <f t="shared" si="1"/>
        <v>412.01262857142854</v>
      </c>
      <c r="M30" s="14">
        <f t="shared" si="2"/>
        <v>12360.378857142856</v>
      </c>
      <c r="N30" s="14">
        <f t="shared" si="3"/>
        <v>1648.0505142857141</v>
      </c>
      <c r="O30" s="14">
        <f t="shared" si="4"/>
        <v>0</v>
      </c>
      <c r="P30" s="15">
        <f t="shared" si="5"/>
        <v>14420.441999999999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>
        <v>9006072</v>
      </c>
      <c r="J31" s="4"/>
      <c r="K31" s="13">
        <v>16.25</v>
      </c>
      <c r="L31" s="14">
        <f t="shared" si="1"/>
        <v>500.33733333333333</v>
      </c>
      <c r="M31" s="14">
        <f t="shared" si="2"/>
        <v>7505.06</v>
      </c>
      <c r="N31" s="14">
        <f t="shared" si="3"/>
        <v>1000.6746666666667</v>
      </c>
      <c r="O31" s="14">
        <f t="shared" si="4"/>
        <v>0</v>
      </c>
      <c r="P31" s="15">
        <f t="shared" si="5"/>
        <v>9006.0720000000001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>
        <v>2926873</v>
      </c>
      <c r="J32" s="17"/>
      <c r="K32" s="13">
        <v>16.75</v>
      </c>
      <c r="L32" s="14">
        <f t="shared" si="1"/>
        <v>127.25534782608696</v>
      </c>
      <c r="M32" s="14">
        <f t="shared" si="2"/>
        <v>2417.8516086956524</v>
      </c>
      <c r="N32" s="14">
        <f t="shared" si="3"/>
        <v>381.76604347826088</v>
      </c>
      <c r="O32" s="14">
        <f t="shared" si="4"/>
        <v>0</v>
      </c>
      <c r="P32" s="15">
        <f t="shared" si="5"/>
        <v>2926.8730000000005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>
        <v>858991</v>
      </c>
      <c r="J33" s="17"/>
      <c r="K33" s="13">
        <v>17.25</v>
      </c>
      <c r="L33" s="14">
        <f t="shared" si="1"/>
        <v>0</v>
      </c>
      <c r="M33" s="14">
        <f t="shared" si="2"/>
        <v>214.74775</v>
      </c>
      <c r="N33" s="14">
        <f t="shared" si="3"/>
        <v>644.24324999999999</v>
      </c>
      <c r="O33" s="14">
        <f t="shared" si="4"/>
        <v>0</v>
      </c>
      <c r="P33" s="15">
        <f t="shared" si="5"/>
        <v>858.99099999999999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>
        <v>244515</v>
      </c>
      <c r="J34" s="17"/>
      <c r="K34" s="13">
        <v>17.75</v>
      </c>
      <c r="L34" s="14">
        <f t="shared" si="1"/>
        <v>0</v>
      </c>
      <c r="M34" s="14">
        <f t="shared" si="2"/>
        <v>163.01</v>
      </c>
      <c r="N34" s="14">
        <f t="shared" si="3"/>
        <v>81.504999999999995</v>
      </c>
      <c r="O34" s="14">
        <f t="shared" si="4"/>
        <v>0</v>
      </c>
      <c r="P34" s="15">
        <f t="shared" si="5"/>
        <v>244.51499999999999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2"/>
        <v>0</v>
      </c>
      <c r="N38" s="14">
        <f t="shared" si="3"/>
        <v>0</v>
      </c>
      <c r="O38" s="14">
        <f t="shared" si="4"/>
        <v>0</v>
      </c>
      <c r="P38" s="15">
        <f t="shared" si="5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2"/>
        <v>0</v>
      </c>
      <c r="N39" s="14">
        <f t="shared" si="3"/>
        <v>0</v>
      </c>
      <c r="O39" s="14">
        <f t="shared" si="4"/>
        <v>0</v>
      </c>
      <c r="P39" s="15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2"/>
        <v>0</v>
      </c>
      <c r="N40" s="14">
        <f t="shared" si="3"/>
        <v>0</v>
      </c>
      <c r="O40" s="14">
        <f t="shared" si="4"/>
        <v>0</v>
      </c>
      <c r="P40" s="15">
        <f t="shared" si="5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2"/>
        <v>0</v>
      </c>
      <c r="N41" s="14">
        <f t="shared" si="3"/>
        <v>0</v>
      </c>
      <c r="O41" s="14">
        <f t="shared" si="4"/>
        <v>0</v>
      </c>
      <c r="P41" s="15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2"/>
        <v>0</v>
      </c>
      <c r="N42" s="14">
        <f t="shared" si="3"/>
        <v>0</v>
      </c>
      <c r="O42" s="14">
        <f t="shared" si="4"/>
        <v>0</v>
      </c>
      <c r="P42" s="15">
        <f t="shared" si="5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3666813215</v>
      </c>
      <c r="J43" s="2"/>
      <c r="K43" s="18" t="s">
        <v>1</v>
      </c>
      <c r="L43" s="19">
        <f>SUM(L6:L42)</f>
        <v>3445249.999309435</v>
      </c>
      <c r="M43" s="19">
        <f>SUM(M6:M42)</f>
        <v>211770.15823224781</v>
      </c>
      <c r="N43" s="19">
        <f>SUM(N6:N42)</f>
        <v>9793.0574583173839</v>
      </c>
      <c r="O43" s="19">
        <f>SUM(O6:O42)</f>
        <v>0</v>
      </c>
      <c r="P43" s="19">
        <f>SUM(P6:P42)</f>
        <v>3666813.2149999999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B88" si="6">L6*($A52)</f>
        <v>0</v>
      </c>
      <c r="C52" s="14">
        <f t="shared" ref="C52:C88" si="7">M6*($A52)</f>
        <v>0</v>
      </c>
      <c r="D52" s="14">
        <f t="shared" ref="D52:D88" si="8">N6*($A52)</f>
        <v>0</v>
      </c>
      <c r="E52" s="14">
        <f t="shared" ref="E52:E88" si="9">O6*($A52)</f>
        <v>0</v>
      </c>
      <c r="F52" s="12">
        <f t="shared" ref="F52:F88" si="10">SUM(B52:E52)</f>
        <v>0</v>
      </c>
      <c r="G52" s="2"/>
      <c r="H52" s="13">
        <f t="shared" ref="H52:H88" si="11">$I$49*((A52)^$K$49)</f>
        <v>0.20882749820425364</v>
      </c>
      <c r="I52" s="14">
        <f t="shared" ref="I52:I88" si="12">L6*$H52</f>
        <v>0</v>
      </c>
      <c r="J52" s="14">
        <f t="shared" ref="J52:J88" si="13">M6*$H52</f>
        <v>0</v>
      </c>
      <c r="K52" s="14">
        <f t="shared" ref="K52:K88" si="14">N6*$H52</f>
        <v>0</v>
      </c>
      <c r="L52" s="14">
        <f t="shared" ref="L52:L88" si="15">O6*$H52</f>
        <v>0</v>
      </c>
      <c r="M52" s="26">
        <f t="shared" ref="M52:M88" si="16">SUM(I52:L52)</f>
        <v>0</v>
      </c>
      <c r="N52" s="1"/>
      <c r="O52" s="1"/>
      <c r="P52" s="1"/>
    </row>
    <row r="53" spans="1:16">
      <c r="A53" s="13">
        <v>4.25</v>
      </c>
      <c r="B53" s="14">
        <f t="shared" si="6"/>
        <v>0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0</v>
      </c>
      <c r="G53" s="2"/>
      <c r="H53" s="13">
        <f t="shared" si="11"/>
        <v>0.3166599246747514</v>
      </c>
      <c r="I53" s="14">
        <f t="shared" si="12"/>
        <v>0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26">
        <f t="shared" si="16"/>
        <v>0</v>
      </c>
      <c r="N53" s="1"/>
      <c r="O53" s="1"/>
      <c r="P53" s="1"/>
    </row>
    <row r="54" spans="1:16">
      <c r="A54" s="13">
        <v>4.75</v>
      </c>
      <c r="B54" s="14">
        <f t="shared" si="6"/>
        <v>0</v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2">
        <f t="shared" si="10"/>
        <v>0</v>
      </c>
      <c r="G54" s="2"/>
      <c r="H54" s="13">
        <f t="shared" si="11"/>
        <v>0.45842150679701704</v>
      </c>
      <c r="I54" s="14">
        <f t="shared" si="12"/>
        <v>0</v>
      </c>
      <c r="J54" s="14">
        <f t="shared" si="13"/>
        <v>0</v>
      </c>
      <c r="K54" s="14">
        <f t="shared" si="14"/>
        <v>0</v>
      </c>
      <c r="L54" s="14">
        <f t="shared" si="15"/>
        <v>0</v>
      </c>
      <c r="M54" s="26">
        <f t="shared" si="16"/>
        <v>0</v>
      </c>
      <c r="N54" s="1"/>
      <c r="O54" s="1"/>
      <c r="P54" s="1"/>
    </row>
    <row r="55" spans="1:16">
      <c r="A55" s="13">
        <v>5.25</v>
      </c>
      <c r="B55" s="14">
        <f t="shared" si="6"/>
        <v>0</v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2">
        <f t="shared" si="10"/>
        <v>0</v>
      </c>
      <c r="G55" s="2"/>
      <c r="H55" s="13">
        <f t="shared" si="11"/>
        <v>0.63950117137768037</v>
      </c>
      <c r="I55" s="14">
        <f t="shared" si="12"/>
        <v>0</v>
      </c>
      <c r="J55" s="14">
        <f t="shared" si="13"/>
        <v>0</v>
      </c>
      <c r="K55" s="14">
        <f t="shared" si="14"/>
        <v>0</v>
      </c>
      <c r="L55" s="14">
        <f t="shared" si="15"/>
        <v>0</v>
      </c>
      <c r="M55" s="26">
        <f t="shared" si="16"/>
        <v>0</v>
      </c>
      <c r="N55" s="1"/>
      <c r="O55" s="1"/>
      <c r="P55" s="1"/>
    </row>
    <row r="56" spans="1:16">
      <c r="A56" s="13">
        <v>5.75</v>
      </c>
      <c r="B56" s="14">
        <f t="shared" si="6"/>
        <v>0</v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2">
        <f t="shared" si="10"/>
        <v>0</v>
      </c>
      <c r="G56" s="2"/>
      <c r="H56" s="13">
        <f t="shared" si="11"/>
        <v>0.86547664650950495</v>
      </c>
      <c r="I56" s="14">
        <f t="shared" si="12"/>
        <v>0</v>
      </c>
      <c r="J56" s="14">
        <f t="shared" si="13"/>
        <v>0</v>
      </c>
      <c r="K56" s="14">
        <f t="shared" si="14"/>
        <v>0</v>
      </c>
      <c r="L56" s="14">
        <f t="shared" si="15"/>
        <v>0</v>
      </c>
      <c r="M56" s="26">
        <f t="shared" si="16"/>
        <v>0</v>
      </c>
      <c r="N56" s="1"/>
      <c r="O56" s="1"/>
      <c r="P56" s="1"/>
    </row>
    <row r="57" spans="1:16">
      <c r="A57" s="13">
        <v>6.25</v>
      </c>
      <c r="B57" s="14">
        <f t="shared" si="6"/>
        <v>0</v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2">
        <f t="shared" si="10"/>
        <v>0</v>
      </c>
      <c r="G57" s="2"/>
      <c r="H57" s="13">
        <f t="shared" si="11"/>
        <v>1.1421020821018428</v>
      </c>
      <c r="I57" s="14">
        <f t="shared" si="12"/>
        <v>0</v>
      </c>
      <c r="J57" s="14">
        <f t="shared" si="13"/>
        <v>0</v>
      </c>
      <c r="K57" s="14">
        <f t="shared" si="14"/>
        <v>0</v>
      </c>
      <c r="L57" s="14">
        <f t="shared" si="15"/>
        <v>0</v>
      </c>
      <c r="M57" s="26">
        <f t="shared" si="16"/>
        <v>0</v>
      </c>
      <c r="N57" s="1"/>
      <c r="O57" s="1"/>
      <c r="P57" s="1"/>
    </row>
    <row r="58" spans="1:16">
      <c r="A58" s="13">
        <v>6.75</v>
      </c>
      <c r="B58" s="14">
        <f t="shared" si="6"/>
        <v>0</v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2">
        <f t="shared" si="10"/>
        <v>0</v>
      </c>
      <c r="G58" s="2"/>
      <c r="H58" s="13">
        <f t="shared" si="11"/>
        <v>1.4752975132595449</v>
      </c>
      <c r="I58" s="14">
        <f t="shared" si="12"/>
        <v>0</v>
      </c>
      <c r="J58" s="14">
        <f t="shared" si="13"/>
        <v>0</v>
      </c>
      <c r="K58" s="14">
        <f t="shared" si="14"/>
        <v>0</v>
      </c>
      <c r="L58" s="14">
        <f t="shared" si="15"/>
        <v>0</v>
      </c>
      <c r="M58" s="26">
        <f t="shared" si="16"/>
        <v>0</v>
      </c>
      <c r="N58" s="1"/>
      <c r="O58" s="1"/>
      <c r="P58" s="1"/>
    </row>
    <row r="59" spans="1:16">
      <c r="A59" s="13">
        <v>7.25</v>
      </c>
      <c r="B59" s="14">
        <f t="shared" si="6"/>
        <v>0</v>
      </c>
      <c r="C59" s="14">
        <f t="shared" si="7"/>
        <v>0</v>
      </c>
      <c r="D59" s="14">
        <f t="shared" si="8"/>
        <v>0</v>
      </c>
      <c r="E59" s="14">
        <f t="shared" si="9"/>
        <v>0</v>
      </c>
      <c r="F59" s="12">
        <f t="shared" si="10"/>
        <v>0</v>
      </c>
      <c r="G59" s="2"/>
      <c r="H59" s="13">
        <f t="shared" si="11"/>
        <v>1.8711397630939137</v>
      </c>
      <c r="I59" s="14">
        <f t="shared" si="12"/>
        <v>0</v>
      </c>
      <c r="J59" s="14">
        <f t="shared" si="13"/>
        <v>0</v>
      </c>
      <c r="K59" s="14">
        <f t="shared" si="14"/>
        <v>0</v>
      </c>
      <c r="L59" s="14">
        <f t="shared" si="15"/>
        <v>0</v>
      </c>
      <c r="M59" s="26">
        <f t="shared" si="16"/>
        <v>0</v>
      </c>
      <c r="N59" s="1"/>
      <c r="O59" s="1"/>
      <c r="P59" s="1"/>
    </row>
    <row r="60" spans="1:16">
      <c r="A60" s="13">
        <v>7.75</v>
      </c>
      <c r="B60" s="14">
        <f t="shared" si="6"/>
        <v>851845.0242499999</v>
      </c>
      <c r="C60" s="14">
        <f t="shared" si="7"/>
        <v>0</v>
      </c>
      <c r="D60" s="14">
        <f t="shared" si="8"/>
        <v>0</v>
      </c>
      <c r="E60" s="14">
        <f t="shared" si="9"/>
        <v>0</v>
      </c>
      <c r="F60" s="12">
        <f t="shared" si="10"/>
        <v>851845.0242499999</v>
      </c>
      <c r="G60" s="2"/>
      <c r="H60" s="13">
        <f t="shared" si="11"/>
        <v>2.3358544939401411</v>
      </c>
      <c r="I60" s="14">
        <f t="shared" si="12"/>
        <v>256746.58426256914</v>
      </c>
      <c r="J60" s="14">
        <f t="shared" si="13"/>
        <v>0</v>
      </c>
      <c r="K60" s="14">
        <f t="shared" si="14"/>
        <v>0</v>
      </c>
      <c r="L60" s="14">
        <f t="shared" si="15"/>
        <v>0</v>
      </c>
      <c r="M60" s="26">
        <f t="shared" si="16"/>
        <v>256746.58426256914</v>
      </c>
      <c r="N60" s="1"/>
      <c r="O60" s="1"/>
      <c r="P60" s="1"/>
    </row>
    <row r="61" spans="1:16">
      <c r="A61" s="13">
        <v>8.25</v>
      </c>
      <c r="B61" s="14">
        <f t="shared" si="6"/>
        <v>3180646.8787500001</v>
      </c>
      <c r="C61" s="14">
        <f t="shared" si="7"/>
        <v>0</v>
      </c>
      <c r="D61" s="14">
        <f t="shared" si="8"/>
        <v>0</v>
      </c>
      <c r="E61" s="14">
        <f t="shared" si="9"/>
        <v>0</v>
      </c>
      <c r="F61" s="12">
        <f t="shared" si="10"/>
        <v>3180646.8787500001</v>
      </c>
      <c r="G61" s="2"/>
      <c r="H61" s="13">
        <f t="shared" si="11"/>
        <v>2.8758091912528769</v>
      </c>
      <c r="I61" s="14">
        <f t="shared" si="12"/>
        <v>1108719.2155198818</v>
      </c>
      <c r="J61" s="14">
        <f t="shared" si="13"/>
        <v>0</v>
      </c>
      <c r="K61" s="14">
        <f t="shared" si="14"/>
        <v>0</v>
      </c>
      <c r="L61" s="14">
        <f t="shared" si="15"/>
        <v>0</v>
      </c>
      <c r="M61" s="26">
        <f t="shared" si="16"/>
        <v>1108719.2155198818</v>
      </c>
      <c r="N61" s="1"/>
      <c r="O61" s="1"/>
      <c r="P61" s="1"/>
    </row>
    <row r="62" spans="1:16">
      <c r="A62" s="13">
        <v>8.75</v>
      </c>
      <c r="B62" s="14">
        <f t="shared" si="6"/>
        <v>6103559.2537499992</v>
      </c>
      <c r="C62" s="14">
        <f t="shared" si="7"/>
        <v>0</v>
      </c>
      <c r="D62" s="14">
        <f t="shared" si="8"/>
        <v>0</v>
      </c>
      <c r="E62" s="14">
        <f t="shared" si="9"/>
        <v>0</v>
      </c>
      <c r="F62" s="12">
        <f t="shared" si="10"/>
        <v>6103559.2537499992</v>
      </c>
      <c r="G62" s="2"/>
      <c r="H62" s="13">
        <f t="shared" si="11"/>
        <v>3.497506916558653</v>
      </c>
      <c r="I62" s="14">
        <f t="shared" si="12"/>
        <v>2439684.6520704222</v>
      </c>
      <c r="J62" s="14">
        <f t="shared" si="13"/>
        <v>0</v>
      </c>
      <c r="K62" s="14">
        <f t="shared" si="14"/>
        <v>0</v>
      </c>
      <c r="L62" s="14">
        <f t="shared" si="15"/>
        <v>0</v>
      </c>
      <c r="M62" s="26">
        <f t="shared" si="16"/>
        <v>2439684.6520704222</v>
      </c>
      <c r="N62" s="1"/>
      <c r="O62" s="1"/>
      <c r="P62" s="1"/>
    </row>
    <row r="63" spans="1:16">
      <c r="A63" s="13">
        <v>9.25</v>
      </c>
      <c r="B63" s="14">
        <f t="shared" si="6"/>
        <v>8694108.7625000011</v>
      </c>
      <c r="C63" s="14">
        <f t="shared" si="7"/>
        <v>0</v>
      </c>
      <c r="D63" s="14">
        <f t="shared" si="8"/>
        <v>0</v>
      </c>
      <c r="E63" s="14">
        <f t="shared" si="9"/>
        <v>0</v>
      </c>
      <c r="F63" s="12">
        <f t="shared" si="10"/>
        <v>8694108.7625000011</v>
      </c>
      <c r="G63" s="2"/>
      <c r="H63" s="13">
        <f t="shared" si="11"/>
        <v>4.2075807029060366</v>
      </c>
      <c r="I63" s="14">
        <f t="shared" si="12"/>
        <v>3954720.4603309496</v>
      </c>
      <c r="J63" s="14">
        <f t="shared" si="13"/>
        <v>0</v>
      </c>
      <c r="K63" s="14">
        <f t="shared" si="14"/>
        <v>0</v>
      </c>
      <c r="L63" s="14">
        <f t="shared" si="15"/>
        <v>0</v>
      </c>
      <c r="M63" s="26">
        <f t="shared" si="16"/>
        <v>3954720.4603309496</v>
      </c>
      <c r="N63" s="1"/>
      <c r="O63" s="1"/>
      <c r="P63" s="1"/>
    </row>
    <row r="64" spans="1:16">
      <c r="A64" s="13">
        <v>9.75</v>
      </c>
      <c r="B64" s="14">
        <f t="shared" si="6"/>
        <v>5466346.1385000004</v>
      </c>
      <c r="C64" s="14">
        <f t="shared" si="7"/>
        <v>0</v>
      </c>
      <c r="D64" s="14">
        <f t="shared" si="8"/>
        <v>0</v>
      </c>
      <c r="E64" s="14">
        <f t="shared" si="9"/>
        <v>0</v>
      </c>
      <c r="F64" s="12">
        <f t="shared" si="10"/>
        <v>5466346.1385000004</v>
      </c>
      <c r="G64" s="2"/>
      <c r="H64" s="13">
        <f t="shared" si="11"/>
        <v>5.01278849324465</v>
      </c>
      <c r="I64" s="14">
        <f t="shared" si="12"/>
        <v>2810424.3100682185</v>
      </c>
      <c r="J64" s="14">
        <f t="shared" si="13"/>
        <v>0</v>
      </c>
      <c r="K64" s="14">
        <f t="shared" si="14"/>
        <v>0</v>
      </c>
      <c r="L64" s="14">
        <f t="shared" si="15"/>
        <v>0</v>
      </c>
      <c r="M64" s="26">
        <f t="shared" si="16"/>
        <v>2810424.3100682185</v>
      </c>
      <c r="N64" s="1"/>
      <c r="O64" s="1"/>
      <c r="P64" s="1"/>
    </row>
    <row r="65" spans="1:16">
      <c r="A65" s="13">
        <v>10.25</v>
      </c>
      <c r="B65" s="14">
        <f t="shared" si="6"/>
        <v>3750150.84375</v>
      </c>
      <c r="C65" s="14">
        <f t="shared" si="7"/>
        <v>0</v>
      </c>
      <c r="D65" s="14">
        <f t="shared" si="8"/>
        <v>0</v>
      </c>
      <c r="E65" s="14">
        <f t="shared" si="9"/>
        <v>0</v>
      </c>
      <c r="F65" s="12">
        <f t="shared" si="10"/>
        <v>3750150.84375</v>
      </c>
      <c r="G65" s="2"/>
      <c r="H65" s="13">
        <f t="shared" si="11"/>
        <v>5.9200085422255784</v>
      </c>
      <c r="I65" s="14">
        <f t="shared" si="12"/>
        <v>2165943.9053301914</v>
      </c>
      <c r="J65" s="14">
        <f t="shared" si="13"/>
        <v>0</v>
      </c>
      <c r="K65" s="14">
        <f t="shared" si="14"/>
        <v>0</v>
      </c>
      <c r="L65" s="14">
        <f t="shared" si="15"/>
        <v>0</v>
      </c>
      <c r="M65" s="26">
        <f t="shared" si="16"/>
        <v>2165943.9053301914</v>
      </c>
      <c r="N65" s="1"/>
      <c r="O65" s="1"/>
      <c r="P65" s="1"/>
    </row>
    <row r="66" spans="1:16">
      <c r="A66" s="13">
        <v>10.75</v>
      </c>
      <c r="B66" s="14">
        <f t="shared" si="6"/>
        <v>1909939.7522916668</v>
      </c>
      <c r="C66" s="14">
        <f t="shared" si="7"/>
        <v>65859.99145833333</v>
      </c>
      <c r="D66" s="14">
        <f t="shared" si="8"/>
        <v>0</v>
      </c>
      <c r="E66" s="14">
        <f t="shared" si="9"/>
        <v>0</v>
      </c>
      <c r="F66" s="12">
        <f t="shared" si="10"/>
        <v>1975799.7437500001</v>
      </c>
      <c r="G66" s="2"/>
      <c r="H66" s="13">
        <f t="shared" si="11"/>
        <v>6.9362352170978028</v>
      </c>
      <c r="I66" s="14">
        <f t="shared" si="12"/>
        <v>1232352.6858028385</v>
      </c>
      <c r="J66" s="14">
        <f t="shared" si="13"/>
        <v>42494.920200097877</v>
      </c>
      <c r="K66" s="14">
        <f t="shared" si="14"/>
        <v>0</v>
      </c>
      <c r="L66" s="14">
        <f t="shared" si="15"/>
        <v>0</v>
      </c>
      <c r="M66" s="26">
        <f t="shared" si="16"/>
        <v>1274847.6060029364</v>
      </c>
      <c r="N66" s="1"/>
      <c r="O66" s="1"/>
      <c r="P66" s="1"/>
    </row>
    <row r="67" spans="1:16">
      <c r="A67" s="13">
        <v>11.25</v>
      </c>
      <c r="B67" s="14">
        <f t="shared" si="6"/>
        <v>1247060.8109797295</v>
      </c>
      <c r="C67" s="14">
        <f t="shared" si="7"/>
        <v>71260.61777027027</v>
      </c>
      <c r="D67" s="14">
        <f t="shared" si="8"/>
        <v>0</v>
      </c>
      <c r="E67" s="14">
        <f t="shared" si="9"/>
        <v>0</v>
      </c>
      <c r="F67" s="12">
        <f t="shared" si="10"/>
        <v>1318321.4287499997</v>
      </c>
      <c r="G67" s="2"/>
      <c r="H67" s="13">
        <f t="shared" si="11"/>
        <v>8.0685751450480083</v>
      </c>
      <c r="I67" s="14">
        <f t="shared" si="12"/>
        <v>894400.34345195186</v>
      </c>
      <c r="J67" s="14">
        <f t="shared" si="13"/>
        <v>51108.59105439725</v>
      </c>
      <c r="K67" s="14">
        <f t="shared" si="14"/>
        <v>0</v>
      </c>
      <c r="L67" s="14">
        <f t="shared" si="15"/>
        <v>0</v>
      </c>
      <c r="M67" s="26">
        <f t="shared" si="16"/>
        <v>945508.93450634915</v>
      </c>
      <c r="N67" s="1"/>
      <c r="O67" s="1"/>
      <c r="P67" s="1"/>
    </row>
    <row r="68" spans="1:16">
      <c r="A68" s="13">
        <v>11.75</v>
      </c>
      <c r="B68" s="14">
        <f t="shared" si="6"/>
        <v>653926.65771428565</v>
      </c>
      <c r="C68" s="14">
        <f t="shared" si="7"/>
        <v>108987.77628571428</v>
      </c>
      <c r="D68" s="14">
        <f t="shared" si="8"/>
        <v>0</v>
      </c>
      <c r="E68" s="14">
        <f t="shared" si="9"/>
        <v>0</v>
      </c>
      <c r="F68" s="12">
        <f t="shared" si="10"/>
        <v>762914.43399999989</v>
      </c>
      <c r="G68" s="2"/>
      <c r="H68" s="13">
        <f t="shared" si="11"/>
        <v>9.324243663434002</v>
      </c>
      <c r="I68" s="14">
        <f t="shared" si="12"/>
        <v>518925.23357812798</v>
      </c>
      <c r="J68" s="14">
        <f t="shared" si="13"/>
        <v>86487.538929688002</v>
      </c>
      <c r="K68" s="14">
        <f t="shared" si="14"/>
        <v>0</v>
      </c>
      <c r="L68" s="14">
        <f t="shared" si="15"/>
        <v>0</v>
      </c>
      <c r="M68" s="26">
        <f t="shared" si="16"/>
        <v>605412.77250781597</v>
      </c>
      <c r="N68" s="1"/>
      <c r="O68" s="1"/>
      <c r="P68" s="1"/>
    </row>
    <row r="69" spans="1:16">
      <c r="A69" s="13">
        <v>12.25</v>
      </c>
      <c r="B69" s="14">
        <f t="shared" si="6"/>
        <v>212613.81647916668</v>
      </c>
      <c r="C69" s="14">
        <f t="shared" si="7"/>
        <v>151867.01177083334</v>
      </c>
      <c r="D69" s="14">
        <f t="shared" si="8"/>
        <v>0</v>
      </c>
      <c r="E69" s="14">
        <f t="shared" si="9"/>
        <v>0</v>
      </c>
      <c r="F69" s="12">
        <f t="shared" si="10"/>
        <v>364480.82825000002</v>
      </c>
      <c r="G69" s="2"/>
      <c r="H69" s="13">
        <f t="shared" si="11"/>
        <v>10.710561536551699</v>
      </c>
      <c r="I69" s="14">
        <f t="shared" si="12"/>
        <v>185894.96856499792</v>
      </c>
      <c r="J69" s="14">
        <f t="shared" si="13"/>
        <v>132782.12040356992</v>
      </c>
      <c r="K69" s="14">
        <f t="shared" si="14"/>
        <v>0</v>
      </c>
      <c r="L69" s="14">
        <f t="shared" si="15"/>
        <v>0</v>
      </c>
      <c r="M69" s="26">
        <f t="shared" si="16"/>
        <v>318677.08896856784</v>
      </c>
      <c r="N69" s="1"/>
      <c r="O69" s="1"/>
      <c r="P69" s="1"/>
    </row>
    <row r="70" spans="1:16">
      <c r="A70" s="13">
        <v>12.75</v>
      </c>
      <c r="B70" s="14">
        <f t="shared" si="6"/>
        <v>74784.838124999995</v>
      </c>
      <c r="C70" s="14">
        <f t="shared" si="7"/>
        <v>74784.838124999995</v>
      </c>
      <c r="D70" s="14">
        <f t="shared" si="8"/>
        <v>0</v>
      </c>
      <c r="E70" s="14">
        <f t="shared" si="9"/>
        <v>0</v>
      </c>
      <c r="F70" s="12">
        <f t="shared" si="10"/>
        <v>149569.67624999999</v>
      </c>
      <c r="G70" s="2"/>
      <c r="H70" s="13">
        <f t="shared" si="11"/>
        <v>12.234951908318333</v>
      </c>
      <c r="I70" s="14">
        <f t="shared" si="12"/>
        <v>71763.835131823245</v>
      </c>
      <c r="J70" s="14">
        <f t="shared" si="13"/>
        <v>71763.835131823245</v>
      </c>
      <c r="K70" s="14">
        <f t="shared" si="14"/>
        <v>0</v>
      </c>
      <c r="L70" s="14">
        <f t="shared" si="15"/>
        <v>0</v>
      </c>
      <c r="M70" s="26">
        <f t="shared" si="16"/>
        <v>143527.67026364649</v>
      </c>
      <c r="N70" s="1"/>
      <c r="O70" s="1"/>
      <c r="P70" s="1"/>
    </row>
    <row r="71" spans="1:16">
      <c r="A71" s="13">
        <v>13.25</v>
      </c>
      <c r="B71" s="14">
        <f t="shared" si="6"/>
        <v>29789.195370000001</v>
      </c>
      <c r="C71" s="14">
        <f t="shared" si="7"/>
        <v>198594.63580000002</v>
      </c>
      <c r="D71" s="14">
        <f t="shared" si="8"/>
        <v>19859.46358</v>
      </c>
      <c r="E71" s="14">
        <f t="shared" si="9"/>
        <v>0</v>
      </c>
      <c r="F71" s="12">
        <f t="shared" si="10"/>
        <v>248243.29475000003</v>
      </c>
      <c r="G71" s="2"/>
      <c r="H71" s="13">
        <f t="shared" si="11"/>
        <v>13.904937464891319</v>
      </c>
      <c r="I71" s="14">
        <f t="shared" si="12"/>
        <v>31261.65273579472</v>
      </c>
      <c r="J71" s="14">
        <f t="shared" si="13"/>
        <v>208411.01823863148</v>
      </c>
      <c r="K71" s="14">
        <f t="shared" si="14"/>
        <v>20841.101823863144</v>
      </c>
      <c r="L71" s="14">
        <f t="shared" si="15"/>
        <v>0</v>
      </c>
      <c r="M71" s="26">
        <f t="shared" si="16"/>
        <v>260513.77279828934</v>
      </c>
      <c r="N71" s="1"/>
      <c r="O71" s="1"/>
      <c r="P71" s="1"/>
    </row>
    <row r="72" spans="1:16">
      <c r="A72" s="13">
        <v>13.75</v>
      </c>
      <c r="B72" s="14">
        <f t="shared" si="6"/>
        <v>88349.002500000002</v>
      </c>
      <c r="C72" s="14">
        <f t="shared" si="7"/>
        <v>392662.23333333334</v>
      </c>
      <c r="D72" s="14">
        <f t="shared" si="8"/>
        <v>19633.111666666668</v>
      </c>
      <c r="E72" s="14">
        <f t="shared" si="9"/>
        <v>0</v>
      </c>
      <c r="F72" s="12">
        <f t="shared" si="10"/>
        <v>500644.34750000003</v>
      </c>
      <c r="G72" s="2"/>
      <c r="H72" s="13">
        <f t="shared" si="11"/>
        <v>15.72813778502006</v>
      </c>
      <c r="I72" s="14">
        <f t="shared" si="12"/>
        <v>101059.29341738777</v>
      </c>
      <c r="J72" s="14">
        <f t="shared" si="13"/>
        <v>449152.41518839006</v>
      </c>
      <c r="K72" s="14">
        <f t="shared" si="14"/>
        <v>22457.620759419504</v>
      </c>
      <c r="L72" s="14">
        <f t="shared" si="15"/>
        <v>0</v>
      </c>
      <c r="M72" s="26">
        <f t="shared" si="16"/>
        <v>572669.32936519734</v>
      </c>
      <c r="N72" s="1"/>
      <c r="O72" s="1"/>
      <c r="P72" s="1"/>
    </row>
    <row r="73" spans="1:16">
      <c r="A73" s="13">
        <v>14.25</v>
      </c>
      <c r="B73" s="14">
        <f t="shared" si="6"/>
        <v>62189.556042857141</v>
      </c>
      <c r="C73" s="14">
        <f t="shared" si="7"/>
        <v>652990.33845000004</v>
      </c>
      <c r="D73" s="14">
        <f t="shared" si="8"/>
        <v>10364.926007142856</v>
      </c>
      <c r="E73" s="14">
        <f t="shared" si="9"/>
        <v>0</v>
      </c>
      <c r="F73" s="12">
        <f t="shared" si="10"/>
        <v>725544.82050000003</v>
      </c>
      <c r="G73" s="2"/>
      <c r="H73" s="13">
        <f t="shared" si="11"/>
        <v>17.712266859032471</v>
      </c>
      <c r="I73" s="14">
        <f t="shared" si="12"/>
        <v>77299.509647427447</v>
      </c>
      <c r="J73" s="14">
        <f t="shared" si="13"/>
        <v>811644.85129798821</v>
      </c>
      <c r="K73" s="14">
        <f t="shared" si="14"/>
        <v>12883.251607904574</v>
      </c>
      <c r="L73" s="14">
        <f t="shared" si="15"/>
        <v>0</v>
      </c>
      <c r="M73" s="26">
        <f t="shared" si="16"/>
        <v>901827.61255332024</v>
      </c>
      <c r="N73" s="1"/>
      <c r="O73" s="1"/>
      <c r="P73" s="1"/>
    </row>
    <row r="74" spans="1:16">
      <c r="A74" s="13">
        <v>14.75</v>
      </c>
      <c r="B74" s="14">
        <f t="shared" si="6"/>
        <v>29133.326799999999</v>
      </c>
      <c r="C74" s="14">
        <f t="shared" si="7"/>
        <v>626366.52619999996</v>
      </c>
      <c r="D74" s="14">
        <f t="shared" si="8"/>
        <v>0</v>
      </c>
      <c r="E74" s="14">
        <f t="shared" si="9"/>
        <v>0</v>
      </c>
      <c r="F74" s="12">
        <f t="shared" si="10"/>
        <v>655499.853</v>
      </c>
      <c r="G74" s="2"/>
      <c r="H74" s="13">
        <f t="shared" si="11"/>
        <v>19.865130759932143</v>
      </c>
      <c r="I74" s="14">
        <f t="shared" si="12"/>
        <v>39236.430261276975</v>
      </c>
      <c r="J74" s="14">
        <f t="shared" si="13"/>
        <v>843583.25061745499</v>
      </c>
      <c r="K74" s="14">
        <f t="shared" si="14"/>
        <v>0</v>
      </c>
      <c r="L74" s="14">
        <f t="shared" si="15"/>
        <v>0</v>
      </c>
      <c r="M74" s="26">
        <f t="shared" si="16"/>
        <v>882819.680878732</v>
      </c>
      <c r="N74" s="1"/>
      <c r="O74" s="1"/>
      <c r="P74" s="1"/>
    </row>
    <row r="75" spans="1:16">
      <c r="A75" s="13">
        <v>15.25</v>
      </c>
      <c r="B75" s="14">
        <f t="shared" si="6"/>
        <v>36337.160891891894</v>
      </c>
      <c r="C75" s="14">
        <f t="shared" si="7"/>
        <v>263444.41646621621</v>
      </c>
      <c r="D75" s="14">
        <f t="shared" si="8"/>
        <v>36337.160891891894</v>
      </c>
      <c r="E75" s="14">
        <f t="shared" si="9"/>
        <v>0</v>
      </c>
      <c r="F75" s="12">
        <f t="shared" si="10"/>
        <v>336118.73825000005</v>
      </c>
      <c r="G75" s="2"/>
      <c r="H75" s="13">
        <f t="shared" si="11"/>
        <v>22.19462545222795</v>
      </c>
      <c r="I75" s="14">
        <f t="shared" si="12"/>
        <v>52884.568917566285</v>
      </c>
      <c r="J75" s="14">
        <f t="shared" si="13"/>
        <v>383413.12465235556</v>
      </c>
      <c r="K75" s="14">
        <f t="shared" si="14"/>
        <v>52884.568917566285</v>
      </c>
      <c r="L75" s="14">
        <f t="shared" si="15"/>
        <v>0</v>
      </c>
      <c r="M75" s="26">
        <f t="shared" si="16"/>
        <v>489182.2624874881</v>
      </c>
      <c r="N75" s="1"/>
      <c r="O75" s="1"/>
      <c r="P75" s="1"/>
    </row>
    <row r="76" spans="1:16">
      <c r="A76" s="13">
        <v>15.75</v>
      </c>
      <c r="B76" s="14">
        <f t="shared" si="6"/>
        <v>6489.1988999999994</v>
      </c>
      <c r="C76" s="14">
        <f t="shared" si="7"/>
        <v>194675.96699999998</v>
      </c>
      <c r="D76" s="14">
        <f t="shared" si="8"/>
        <v>25956.795599999998</v>
      </c>
      <c r="E76" s="14">
        <f t="shared" si="9"/>
        <v>0</v>
      </c>
      <c r="F76" s="12">
        <f t="shared" si="10"/>
        <v>227121.96149999998</v>
      </c>
      <c r="G76" s="2"/>
      <c r="H76" s="13">
        <f t="shared" si="11"/>
        <v>24.708734725922877</v>
      </c>
      <c r="I76" s="14">
        <f t="shared" si="12"/>
        <v>10180.31074310162</v>
      </c>
      <c r="J76" s="14">
        <f t="shared" si="13"/>
        <v>305409.32229304861</v>
      </c>
      <c r="K76" s="14">
        <f t="shared" si="14"/>
        <v>40721.242972406479</v>
      </c>
      <c r="L76" s="14">
        <f t="shared" si="15"/>
        <v>0</v>
      </c>
      <c r="M76" s="26">
        <f t="shared" si="16"/>
        <v>356310.87600855675</v>
      </c>
      <c r="N76" s="1"/>
      <c r="O76" s="1"/>
      <c r="P76" s="1"/>
    </row>
    <row r="77" spans="1:16">
      <c r="A77" s="13">
        <v>16.25</v>
      </c>
      <c r="B77" s="14">
        <f t="shared" si="6"/>
        <v>8130.4816666666666</v>
      </c>
      <c r="C77" s="14">
        <f t="shared" si="7"/>
        <v>121957.22500000001</v>
      </c>
      <c r="D77" s="14">
        <f t="shared" si="8"/>
        <v>16260.963333333333</v>
      </c>
      <c r="E77" s="14">
        <f t="shared" si="9"/>
        <v>0</v>
      </c>
      <c r="F77" s="12">
        <f t="shared" si="10"/>
        <v>146348.66999999998</v>
      </c>
      <c r="G77" s="2"/>
      <c r="H77" s="13">
        <f t="shared" si="11"/>
        <v>27.415528244614354</v>
      </c>
      <c r="I77" s="14">
        <f t="shared" si="12"/>
        <v>13717.012293835027</v>
      </c>
      <c r="J77" s="14">
        <f t="shared" si="13"/>
        <v>205755.1844075254</v>
      </c>
      <c r="K77" s="14">
        <f t="shared" si="14"/>
        <v>27434.024587670054</v>
      </c>
      <c r="L77" s="14">
        <f t="shared" si="15"/>
        <v>0</v>
      </c>
      <c r="M77" s="26">
        <f t="shared" si="16"/>
        <v>246906.22128903048</v>
      </c>
      <c r="N77" s="1"/>
      <c r="O77" s="1"/>
      <c r="P77" s="1"/>
    </row>
    <row r="78" spans="1:16">
      <c r="A78" s="13">
        <v>16.75</v>
      </c>
      <c r="B78" s="14">
        <f t="shared" si="6"/>
        <v>2131.5270760869566</v>
      </c>
      <c r="C78" s="14">
        <f t="shared" si="7"/>
        <v>40499.014445652181</v>
      </c>
      <c r="D78" s="14">
        <f t="shared" si="8"/>
        <v>6394.5812282608695</v>
      </c>
      <c r="E78" s="14">
        <f t="shared" si="9"/>
        <v>0</v>
      </c>
      <c r="F78" s="12">
        <f t="shared" si="10"/>
        <v>49025.122750000002</v>
      </c>
      <c r="G78" s="2"/>
      <c r="H78" s="13">
        <f t="shared" si="11"/>
        <v>30.323159697956164</v>
      </c>
      <c r="I78" s="14">
        <f t="shared" si="12"/>
        <v>3858.7842345493937</v>
      </c>
      <c r="J78" s="14">
        <f t="shared" si="13"/>
        <v>73316.900456438481</v>
      </c>
      <c r="K78" s="14">
        <f t="shared" si="14"/>
        <v>11576.352703648181</v>
      </c>
      <c r="L78" s="14">
        <f t="shared" si="15"/>
        <v>0</v>
      </c>
      <c r="M78" s="26">
        <f t="shared" si="16"/>
        <v>88752.037394636063</v>
      </c>
      <c r="N78" s="1"/>
      <c r="O78" s="1"/>
      <c r="P78" s="1"/>
    </row>
    <row r="79" spans="1:16">
      <c r="A79" s="13">
        <v>17.25</v>
      </c>
      <c r="B79" s="14">
        <f t="shared" si="6"/>
        <v>0</v>
      </c>
      <c r="C79" s="14">
        <f t="shared" si="7"/>
        <v>3704.3986875000001</v>
      </c>
      <c r="D79" s="14">
        <f t="shared" si="8"/>
        <v>11113.196062499999</v>
      </c>
      <c r="E79" s="14">
        <f t="shared" si="9"/>
        <v>0</v>
      </c>
      <c r="F79" s="12">
        <f t="shared" si="10"/>
        <v>14817.59475</v>
      </c>
      <c r="G79" s="2"/>
      <c r="H79" s="13">
        <f t="shared" si="11"/>
        <v>33.439865049840698</v>
      </c>
      <c r="I79" s="14">
        <f t="shared" si="12"/>
        <v>0</v>
      </c>
      <c r="J79" s="14">
        <f t="shared" si="13"/>
        <v>7181.1357797569281</v>
      </c>
      <c r="K79" s="14">
        <f t="shared" si="14"/>
        <v>21543.407339270783</v>
      </c>
      <c r="L79" s="14">
        <f t="shared" si="15"/>
        <v>0</v>
      </c>
      <c r="M79" s="26">
        <f t="shared" si="16"/>
        <v>28724.543119027712</v>
      </c>
      <c r="N79" s="1"/>
      <c r="O79" s="1"/>
      <c r="P79" s="1"/>
    </row>
    <row r="80" spans="1:16">
      <c r="A80" s="13">
        <v>17.75</v>
      </c>
      <c r="B80" s="14">
        <f t="shared" si="6"/>
        <v>0</v>
      </c>
      <c r="C80" s="14">
        <f t="shared" si="7"/>
        <v>2893.4274999999998</v>
      </c>
      <c r="D80" s="14">
        <f t="shared" si="8"/>
        <v>1446.7137499999999</v>
      </c>
      <c r="E80" s="14">
        <f t="shared" si="9"/>
        <v>0</v>
      </c>
      <c r="F80" s="12">
        <f t="shared" si="10"/>
        <v>4340.1412499999997</v>
      </c>
      <c r="G80" s="2"/>
      <c r="H80" s="13">
        <f t="shared" si="11"/>
        <v>36.773960874615113</v>
      </c>
      <c r="I80" s="14">
        <f t="shared" si="12"/>
        <v>0</v>
      </c>
      <c r="J80" s="14">
        <f t="shared" si="13"/>
        <v>5994.5233621710095</v>
      </c>
      <c r="K80" s="14">
        <f t="shared" si="14"/>
        <v>2997.2616810855047</v>
      </c>
      <c r="L80" s="14">
        <f t="shared" si="15"/>
        <v>0</v>
      </c>
      <c r="M80" s="26">
        <f t="shared" si="16"/>
        <v>8991.7850432565137</v>
      </c>
      <c r="N80" s="1"/>
      <c r="O80" s="1"/>
      <c r="P80" s="1"/>
    </row>
    <row r="81" spans="1:16">
      <c r="A81" s="13">
        <v>18.25</v>
      </c>
      <c r="B81" s="14">
        <f t="shared" si="6"/>
        <v>0</v>
      </c>
      <c r="C81" s="14">
        <f t="shared" si="7"/>
        <v>0</v>
      </c>
      <c r="D81" s="14">
        <f t="shared" si="8"/>
        <v>0</v>
      </c>
      <c r="E81" s="14">
        <f t="shared" si="9"/>
        <v>0</v>
      </c>
      <c r="F81" s="12">
        <f t="shared" si="10"/>
        <v>0</v>
      </c>
      <c r="G81" s="2"/>
      <c r="H81" s="13">
        <f t="shared" si="11"/>
        <v>40.333842774468948</v>
      </c>
      <c r="I81" s="14">
        <f t="shared" si="12"/>
        <v>0</v>
      </c>
      <c r="J81" s="14">
        <f t="shared" si="13"/>
        <v>0</v>
      </c>
      <c r="K81" s="14">
        <f t="shared" si="14"/>
        <v>0</v>
      </c>
      <c r="L81" s="14">
        <f t="shared" si="15"/>
        <v>0</v>
      </c>
      <c r="M81" s="26">
        <f t="shared" si="16"/>
        <v>0</v>
      </c>
      <c r="N81" s="1"/>
      <c r="O81" s="1"/>
      <c r="P81" s="1"/>
    </row>
    <row r="82" spans="1:16">
      <c r="A82" s="13">
        <v>18.75</v>
      </c>
      <c r="B82" s="14">
        <f t="shared" si="6"/>
        <v>0</v>
      </c>
      <c r="C82" s="14">
        <f t="shared" si="7"/>
        <v>0</v>
      </c>
      <c r="D82" s="14">
        <f t="shared" si="8"/>
        <v>0</v>
      </c>
      <c r="E82" s="14">
        <f t="shared" si="9"/>
        <v>0</v>
      </c>
      <c r="F82" s="12">
        <f t="shared" si="10"/>
        <v>0</v>
      </c>
      <c r="G82" s="2"/>
      <c r="H82" s="13">
        <f t="shared" si="11"/>
        <v>44.127983871842389</v>
      </c>
      <c r="I82" s="14">
        <f t="shared" si="12"/>
        <v>0</v>
      </c>
      <c r="J82" s="14">
        <f t="shared" si="13"/>
        <v>0</v>
      </c>
      <c r="K82" s="14">
        <f t="shared" si="14"/>
        <v>0</v>
      </c>
      <c r="L82" s="14">
        <f t="shared" si="15"/>
        <v>0</v>
      </c>
      <c r="M82" s="26">
        <f t="shared" si="16"/>
        <v>0</v>
      </c>
      <c r="N82" s="1"/>
      <c r="O82" s="1"/>
      <c r="P82" s="1"/>
    </row>
    <row r="83" spans="1:16">
      <c r="A83" s="13">
        <v>19.25</v>
      </c>
      <c r="B83" s="14">
        <f t="shared" si="6"/>
        <v>0</v>
      </c>
      <c r="C83" s="14">
        <f t="shared" si="7"/>
        <v>0</v>
      </c>
      <c r="D83" s="14">
        <f t="shared" si="8"/>
        <v>0</v>
      </c>
      <c r="E83" s="14">
        <f t="shared" si="9"/>
        <v>0</v>
      </c>
      <c r="F83" s="12">
        <f t="shared" si="10"/>
        <v>0</v>
      </c>
      <c r="G83" s="2"/>
      <c r="H83" s="13">
        <f t="shared" si="11"/>
        <v>48.164933371332253</v>
      </c>
      <c r="I83" s="14">
        <f t="shared" si="12"/>
        <v>0</v>
      </c>
      <c r="J83" s="14">
        <f t="shared" si="13"/>
        <v>0</v>
      </c>
      <c r="K83" s="14">
        <f t="shared" si="14"/>
        <v>0</v>
      </c>
      <c r="L83" s="14">
        <f t="shared" si="15"/>
        <v>0</v>
      </c>
      <c r="M83" s="26">
        <f t="shared" si="16"/>
        <v>0</v>
      </c>
      <c r="N83" s="1"/>
      <c r="O83" s="1"/>
      <c r="P83" s="1"/>
    </row>
    <row r="84" spans="1:16">
      <c r="A84" s="13">
        <v>19.75</v>
      </c>
      <c r="B84" s="14">
        <f t="shared" si="6"/>
        <v>0</v>
      </c>
      <c r="C84" s="14">
        <f t="shared" si="7"/>
        <v>0</v>
      </c>
      <c r="D84" s="14">
        <f t="shared" si="8"/>
        <v>0</v>
      </c>
      <c r="E84" s="14">
        <f t="shared" si="9"/>
        <v>0</v>
      </c>
      <c r="F84" s="12">
        <f t="shared" si="10"/>
        <v>0</v>
      </c>
      <c r="G84" s="2"/>
      <c r="H84" s="13">
        <f t="shared" si="11"/>
        <v>52.453315186110963</v>
      </c>
      <c r="I84" s="14">
        <f t="shared" si="12"/>
        <v>0</v>
      </c>
      <c r="J84" s="14">
        <f t="shared" si="13"/>
        <v>0</v>
      </c>
      <c r="K84" s="14">
        <f t="shared" si="14"/>
        <v>0</v>
      </c>
      <c r="L84" s="14">
        <f t="shared" si="15"/>
        <v>0</v>
      </c>
      <c r="M84" s="26">
        <f t="shared" si="16"/>
        <v>0</v>
      </c>
      <c r="N84" s="1"/>
      <c r="O84" s="1"/>
      <c r="P84" s="1"/>
    </row>
    <row r="85" spans="1:16">
      <c r="A85" s="13">
        <v>20.25</v>
      </c>
      <c r="B85" s="14">
        <f t="shared" si="6"/>
        <v>0</v>
      </c>
      <c r="C85" s="14">
        <f t="shared" si="7"/>
        <v>0</v>
      </c>
      <c r="D85" s="14">
        <f t="shared" si="8"/>
        <v>0</v>
      </c>
      <c r="E85" s="14">
        <f t="shared" si="9"/>
        <v>0</v>
      </c>
      <c r="F85" s="12">
        <f t="shared" si="10"/>
        <v>0</v>
      </c>
      <c r="G85" s="2"/>
      <c r="H85" s="13">
        <f t="shared" si="11"/>
        <v>57.001826624357044</v>
      </c>
      <c r="I85" s="14">
        <f t="shared" si="12"/>
        <v>0</v>
      </c>
      <c r="J85" s="14">
        <f t="shared" si="13"/>
        <v>0</v>
      </c>
      <c r="K85" s="14">
        <f t="shared" si="14"/>
        <v>0</v>
      </c>
      <c r="L85" s="14">
        <f t="shared" si="15"/>
        <v>0</v>
      </c>
      <c r="M85" s="26">
        <f t="shared" si="16"/>
        <v>0</v>
      </c>
      <c r="N85" s="1"/>
      <c r="O85" s="1"/>
      <c r="P85" s="1"/>
    </row>
    <row r="86" spans="1:16">
      <c r="A86" s="13">
        <v>20.75</v>
      </c>
      <c r="B86" s="14">
        <f t="shared" si="6"/>
        <v>0</v>
      </c>
      <c r="C86" s="14">
        <f t="shared" si="7"/>
        <v>0</v>
      </c>
      <c r="D86" s="14">
        <f t="shared" si="8"/>
        <v>0</v>
      </c>
      <c r="E86" s="14">
        <f t="shared" si="9"/>
        <v>0</v>
      </c>
      <c r="F86" s="12">
        <f t="shared" si="10"/>
        <v>0</v>
      </c>
      <c r="G86" s="2"/>
      <c r="H86" s="13">
        <f t="shared" si="11"/>
        <v>61.819237131612056</v>
      </c>
      <c r="I86" s="14">
        <f t="shared" si="12"/>
        <v>0</v>
      </c>
      <c r="J86" s="14">
        <f t="shared" si="13"/>
        <v>0</v>
      </c>
      <c r="K86" s="14">
        <f t="shared" si="14"/>
        <v>0</v>
      </c>
      <c r="L86" s="14">
        <f t="shared" si="15"/>
        <v>0</v>
      </c>
      <c r="M86" s="26">
        <f t="shared" si="16"/>
        <v>0</v>
      </c>
      <c r="N86" s="1"/>
      <c r="O86" s="1"/>
      <c r="P86" s="1"/>
    </row>
    <row r="87" spans="1:16">
      <c r="A87" s="13">
        <v>21.25</v>
      </c>
      <c r="B87" s="14">
        <f t="shared" si="6"/>
        <v>0</v>
      </c>
      <c r="C87" s="14">
        <f t="shared" si="7"/>
        <v>0</v>
      </c>
      <c r="D87" s="14">
        <f t="shared" si="8"/>
        <v>0</v>
      </c>
      <c r="E87" s="14">
        <f t="shared" si="9"/>
        <v>0</v>
      </c>
      <c r="F87" s="12">
        <f t="shared" si="10"/>
        <v>0</v>
      </c>
      <c r="G87" s="2"/>
      <c r="H87" s="13">
        <f t="shared" si="11"/>
        <v>66.914387085357703</v>
      </c>
      <c r="I87" s="14">
        <f t="shared" si="12"/>
        <v>0</v>
      </c>
      <c r="J87" s="14">
        <f t="shared" si="13"/>
        <v>0</v>
      </c>
      <c r="K87" s="14">
        <f t="shared" si="14"/>
        <v>0</v>
      </c>
      <c r="L87" s="14">
        <f t="shared" si="15"/>
        <v>0</v>
      </c>
      <c r="M87" s="26">
        <f t="shared" si="16"/>
        <v>0</v>
      </c>
      <c r="N87" s="1"/>
      <c r="O87" s="1"/>
      <c r="P87" s="1"/>
    </row>
    <row r="88" spans="1:16">
      <c r="A88" s="13">
        <v>21.75</v>
      </c>
      <c r="B88" s="14">
        <f t="shared" si="6"/>
        <v>0</v>
      </c>
      <c r="C88" s="14">
        <f t="shared" si="7"/>
        <v>0</v>
      </c>
      <c r="D88" s="14">
        <f t="shared" si="8"/>
        <v>0</v>
      </c>
      <c r="E88" s="14">
        <f t="shared" si="9"/>
        <v>0</v>
      </c>
      <c r="F88" s="12">
        <f t="shared" si="10"/>
        <v>0</v>
      </c>
      <c r="G88" s="2"/>
      <c r="H88" s="13">
        <f t="shared" si="11"/>
        <v>72.296186638427216</v>
      </c>
      <c r="I88" s="14">
        <f t="shared" si="12"/>
        <v>0</v>
      </c>
      <c r="J88" s="14">
        <f t="shared" si="13"/>
        <v>0</v>
      </c>
      <c r="K88" s="14">
        <f t="shared" si="14"/>
        <v>0</v>
      </c>
      <c r="L88" s="14">
        <f t="shared" si="15"/>
        <v>0</v>
      </c>
      <c r="M88" s="26">
        <f t="shared" si="16"/>
        <v>0</v>
      </c>
      <c r="N88" s="1"/>
      <c r="O88" s="1"/>
      <c r="P88" s="1"/>
    </row>
    <row r="89" spans="1:16">
      <c r="A89" s="18" t="s">
        <v>1</v>
      </c>
      <c r="B89" s="19">
        <f>SUM(B52:B83)</f>
        <v>32407532.226337351</v>
      </c>
      <c r="C89" s="19">
        <f>SUM(C52:C83)</f>
        <v>2970548.4182928535</v>
      </c>
      <c r="D89" s="19">
        <f>SUM(D52:D83)</f>
        <v>147366.91211979563</v>
      </c>
      <c r="E89" s="19">
        <f>SUM(E52:E83)</f>
        <v>0</v>
      </c>
      <c r="F89" s="19">
        <f>SUM(F52:F83)</f>
        <v>35525447.55675</v>
      </c>
      <c r="G89" s="12"/>
      <c r="H89" s="18" t="s">
        <v>1</v>
      </c>
      <c r="I89" s="19">
        <f>SUM(I52:I88)</f>
        <v>15969073.756362913</v>
      </c>
      <c r="J89" s="19">
        <f>SUM(J52:J88)</f>
        <v>3678498.7320133368</v>
      </c>
      <c r="K89" s="19">
        <f>SUM(K52:K88)</f>
        <v>213338.83239283451</v>
      </c>
      <c r="L89" s="19">
        <f>SUM(L52:L88)</f>
        <v>0</v>
      </c>
      <c r="M89" s="19">
        <f>SUM(M52:M88)</f>
        <v>19860911.320769086</v>
      </c>
      <c r="N89" s="1"/>
      <c r="O89" s="1"/>
      <c r="P89" s="1"/>
    </row>
    <row r="90" spans="1:16">
      <c r="A90" s="6" t="s">
        <v>12</v>
      </c>
      <c r="B90" s="27">
        <f>IF(L43&gt;0,B89/L43,0)</f>
        <v>9.4064384973029842</v>
      </c>
      <c r="C90" s="27">
        <f>IF(M43&gt;0,C89/M43,0)</f>
        <v>14.027228591079677</v>
      </c>
      <c r="D90" s="27">
        <f>IF(N43&gt;0,D89/N43,0)</f>
        <v>15.048100426964696</v>
      </c>
      <c r="E90" s="27">
        <f>IF(O43&gt;0,E89/O43,0)</f>
        <v>0</v>
      </c>
      <c r="F90" s="27">
        <f>IF(P43&gt;0,F89/P43,0)</f>
        <v>9.6883712023902486</v>
      </c>
      <c r="G90" s="12"/>
      <c r="H90" s="6" t="s">
        <v>12</v>
      </c>
      <c r="I90" s="27">
        <f>IF(L43&gt;0,I89/L43,0)</f>
        <v>4.6350986893734127</v>
      </c>
      <c r="J90" s="27">
        <f>IF(M43&gt;0,J89/M43,0)</f>
        <v>17.370241221518739</v>
      </c>
      <c r="K90" s="27">
        <f>IF(N43&gt;0,K89/N43,0)</f>
        <v>21.784701386760759</v>
      </c>
      <c r="L90" s="27">
        <f>IF(O43&gt;0,L89/O43,0)</f>
        <v>0</v>
      </c>
      <c r="M90" s="27">
        <f>IF(P43&gt;0,M89/P43,0)</f>
        <v>5.4163956973655356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3445249.999309435</v>
      </c>
      <c r="C102" s="41">
        <f>$B$90</f>
        <v>9.4064384973029842</v>
      </c>
      <c r="D102" s="41">
        <f>$I$90</f>
        <v>4.6350986893734127</v>
      </c>
      <c r="E102" s="41">
        <f>B102*D102</f>
        <v>15969073.756362913</v>
      </c>
      <c r="F102" s="14">
        <f>B102/1000</f>
        <v>3445.2499993094352</v>
      </c>
      <c r="G102" s="44">
        <f>E102/1000</f>
        <v>15969.073756362914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211770.15823224781</v>
      </c>
      <c r="C103" s="41">
        <f>$C$90</f>
        <v>14.027228591079677</v>
      </c>
      <c r="D103" s="41">
        <f>$J$90</f>
        <v>17.370241221518739</v>
      </c>
      <c r="E103" s="41">
        <f>B103*D103</f>
        <v>3678498.7320133368</v>
      </c>
      <c r="F103" s="14">
        <f t="shared" ref="F103:F106" si="17">B103/1000</f>
        <v>211.77015823224781</v>
      </c>
      <c r="G103" s="44">
        <f t="shared" ref="G103:G106" si="18">E103/1000</f>
        <v>3678.4987320133368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9793.0574583173839</v>
      </c>
      <c r="C104" s="41">
        <f>$D$90</f>
        <v>15.048100426964696</v>
      </c>
      <c r="D104" s="41">
        <f>$K$90</f>
        <v>21.784701386760759</v>
      </c>
      <c r="E104" s="41">
        <f>B104*D104</f>
        <v>213338.83239283451</v>
      </c>
      <c r="F104" s="14">
        <f t="shared" si="17"/>
        <v>9.7930574583173833</v>
      </c>
      <c r="G104" s="44">
        <f t="shared" si="18"/>
        <v>213.33883239283452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17"/>
        <v>0</v>
      </c>
      <c r="G105" s="44">
        <f t="shared" si="18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3666813.2150000003</v>
      </c>
      <c r="C106" s="41">
        <f>$F$90</f>
        <v>9.6883712023902486</v>
      </c>
      <c r="D106" s="41">
        <f>$M$90</f>
        <v>5.4163956973655356</v>
      </c>
      <c r="E106" s="41">
        <f>SUM(E102:E105)</f>
        <v>19860911.320769083</v>
      </c>
      <c r="F106" s="14">
        <f t="shared" si="17"/>
        <v>3666.8132150000001</v>
      </c>
      <c r="G106" s="44">
        <f t="shared" si="18"/>
        <v>19860.911320769083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19860913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1.00000008454954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09" spans="1:16">
      <c r="F109" s="45">
        <f>(F102*100)/F106</f>
        <v>93.957608345464507</v>
      </c>
      <c r="G109" s="45">
        <f>(G102*100)/G106</f>
        <v>80.404536823361326</v>
      </c>
    </row>
    <row r="110" spans="1:16">
      <c r="D110" s="43"/>
      <c r="E110" s="43"/>
      <c r="F110" s="43"/>
    </row>
    <row r="111" spans="1:16">
      <c r="D111" s="43"/>
      <c r="E111" s="43"/>
      <c r="F111" s="43"/>
    </row>
    <row r="113" spans="3:4">
      <c r="C113">
        <v>3403.7060111738288</v>
      </c>
      <c r="D113">
        <v>15505.765571063263</v>
      </c>
    </row>
    <row r="115" spans="3:4">
      <c r="C115" s="46">
        <f>(C113*100)/F102</f>
        <v>98.794166224688084</v>
      </c>
      <c r="D115" s="46">
        <f>(D113*100)/G102</f>
        <v>97.098715978345055</v>
      </c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1"/>
  <sheetViews>
    <sheetView topLeftCell="A85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412348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/>
      <c r="J15" s="4"/>
      <c r="K15" s="13">
        <v>8.25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/>
      <c r="J16" s="4"/>
      <c r="K16" s="13">
        <v>8.75</v>
      </c>
      <c r="L16" s="14">
        <f t="shared" si="1"/>
        <v>0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0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/>
      <c r="J17" s="4"/>
      <c r="K17" s="13">
        <v>9.25</v>
      </c>
      <c r="L17" s="14">
        <f t="shared" si="1"/>
        <v>0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316801</v>
      </c>
      <c r="J18" s="4"/>
      <c r="K18" s="13">
        <v>9.75</v>
      </c>
      <c r="L18" s="14">
        <f t="shared" si="1"/>
        <v>316.80099999999999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316.80099999999999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316801</v>
      </c>
      <c r="J19" s="4"/>
      <c r="K19" s="13">
        <v>10.25</v>
      </c>
      <c r="L19" s="14">
        <f t="shared" si="1"/>
        <v>316.80099999999999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316.80099999999999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3590407</v>
      </c>
      <c r="J20" s="4"/>
      <c r="K20" s="13">
        <v>10.75</v>
      </c>
      <c r="L20" s="14">
        <f t="shared" si="1"/>
        <v>3470.7267666666667</v>
      </c>
      <c r="M20" s="14">
        <f t="shared" si="1"/>
        <v>119.68023333333333</v>
      </c>
      <c r="N20" s="14">
        <f t="shared" si="1"/>
        <v>0</v>
      </c>
      <c r="O20" s="14">
        <f t="shared" si="1"/>
        <v>0</v>
      </c>
      <c r="P20" s="15">
        <f t="shared" si="2"/>
        <v>3590.4070000000002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14889631</v>
      </c>
      <c r="J21" s="4"/>
      <c r="K21" s="13">
        <v>11.25</v>
      </c>
      <c r="L21" s="14">
        <f t="shared" si="1"/>
        <v>14084.78608108108</v>
      </c>
      <c r="M21" s="14">
        <f t="shared" si="1"/>
        <v>804.84491891891889</v>
      </c>
      <c r="N21" s="14">
        <f t="shared" si="1"/>
        <v>0</v>
      </c>
      <c r="O21" s="14">
        <f t="shared" si="1"/>
        <v>0</v>
      </c>
      <c r="P21" s="15">
        <f t="shared" si="2"/>
        <v>14889.630999999999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13992029</v>
      </c>
      <c r="J22" s="4"/>
      <c r="K22" s="13">
        <v>11.75</v>
      </c>
      <c r="L22" s="14">
        <f t="shared" si="1"/>
        <v>11993.167714285713</v>
      </c>
      <c r="M22" s="14">
        <f t="shared" si="1"/>
        <v>1998.8612857142857</v>
      </c>
      <c r="N22" s="14">
        <f t="shared" si="1"/>
        <v>0</v>
      </c>
      <c r="O22" s="14">
        <f t="shared" si="1"/>
        <v>0</v>
      </c>
      <c r="P22" s="15">
        <f t="shared" si="2"/>
        <v>13992.028999999999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7444815</v>
      </c>
      <c r="J23" s="4"/>
      <c r="K23" s="13">
        <v>12.25</v>
      </c>
      <c r="L23" s="14">
        <f t="shared" si="1"/>
        <v>4342.8087500000001</v>
      </c>
      <c r="M23" s="14">
        <f t="shared" si="1"/>
        <v>3102.0062499999999</v>
      </c>
      <c r="N23" s="14">
        <f t="shared" si="1"/>
        <v>0</v>
      </c>
      <c r="O23" s="14">
        <f t="shared" si="1"/>
        <v>0</v>
      </c>
      <c r="P23" s="15">
        <f t="shared" si="2"/>
        <v>7444.8150000000005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>
        <v>2956806</v>
      </c>
      <c r="J24" s="4"/>
      <c r="K24" s="13">
        <v>12.75</v>
      </c>
      <c r="L24" s="14">
        <f t="shared" si="1"/>
        <v>1478.403</v>
      </c>
      <c r="M24" s="14">
        <f t="shared" si="1"/>
        <v>1478.403</v>
      </c>
      <c r="N24" s="14">
        <f t="shared" si="1"/>
        <v>0</v>
      </c>
      <c r="O24" s="14">
        <f t="shared" si="1"/>
        <v>0</v>
      </c>
      <c r="P24" s="15">
        <f t="shared" si="2"/>
        <v>2956.806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>
        <v>897602</v>
      </c>
      <c r="J25" s="4"/>
      <c r="K25" s="13">
        <v>13.25</v>
      </c>
      <c r="L25" s="14">
        <f t="shared" si="1"/>
        <v>107.71223999999999</v>
      </c>
      <c r="M25" s="14">
        <f t="shared" si="1"/>
        <v>718.08159999999998</v>
      </c>
      <c r="N25" s="14">
        <f t="shared" si="1"/>
        <v>71.808160000000001</v>
      </c>
      <c r="O25" s="14">
        <f t="shared" si="1"/>
        <v>0</v>
      </c>
      <c r="P25" s="15">
        <f t="shared" si="2"/>
        <v>897.60199999999998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>
        <v>316801</v>
      </c>
      <c r="J26" s="4"/>
      <c r="K26" s="13">
        <v>13.75</v>
      </c>
      <c r="L26" s="14">
        <f t="shared" si="1"/>
        <v>55.906058823529413</v>
      </c>
      <c r="M26" s="14">
        <f t="shared" si="1"/>
        <v>248.47137254901961</v>
      </c>
      <c r="N26" s="14">
        <f t="shared" si="1"/>
        <v>12.42356862745098</v>
      </c>
      <c r="O26" s="14">
        <f t="shared" si="1"/>
        <v>0</v>
      </c>
      <c r="P26" s="15">
        <f t="shared" si="2"/>
        <v>316.80100000000004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/>
      <c r="J27" s="4"/>
      <c r="K27" s="13">
        <v>14.25</v>
      </c>
      <c r="L27" s="14">
        <f t="shared" si="1"/>
        <v>0</v>
      </c>
      <c r="M27" s="14">
        <f t="shared" si="1"/>
        <v>0</v>
      </c>
      <c r="N27" s="14">
        <f t="shared" si="1"/>
        <v>0</v>
      </c>
      <c r="O27" s="14">
        <f t="shared" si="1"/>
        <v>0</v>
      </c>
      <c r="P27" s="15">
        <f t="shared" si="2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/>
      <c r="J28" s="4"/>
      <c r="K28" s="13">
        <v>14.75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4">
        <f t="shared" si="1"/>
        <v>0</v>
      </c>
      <c r="P28" s="15">
        <f t="shared" si="2"/>
        <v>0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/>
      <c r="J29" s="4"/>
      <c r="K29" s="13">
        <v>15.25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5">
        <f t="shared" si="2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/>
      <c r="J30" s="4"/>
      <c r="K30" s="13">
        <v>15.75</v>
      </c>
      <c r="L30" s="14">
        <f t="shared" si="1"/>
        <v>0</v>
      </c>
      <c r="M30" s="14">
        <f t="shared" si="1"/>
        <v>0</v>
      </c>
      <c r="N30" s="14">
        <f t="shared" si="1"/>
        <v>0</v>
      </c>
      <c r="O30" s="14">
        <f t="shared" si="1"/>
        <v>0</v>
      </c>
      <c r="P30" s="15">
        <f t="shared" si="2"/>
        <v>0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/>
      <c r="J31" s="4"/>
      <c r="K31" s="13">
        <v>16.25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5">
        <f t="shared" si="2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/>
      <c r="J32" s="17"/>
      <c r="K32" s="13">
        <v>16.75</v>
      </c>
      <c r="L32" s="14">
        <f t="shared" si="1"/>
        <v>0</v>
      </c>
      <c r="M32" s="14">
        <f t="shared" si="1"/>
        <v>0</v>
      </c>
      <c r="N32" s="14">
        <f t="shared" si="1"/>
        <v>0</v>
      </c>
      <c r="O32" s="14">
        <f t="shared" si="1"/>
        <v>0</v>
      </c>
      <c r="P32" s="15">
        <f t="shared" si="2"/>
        <v>0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/>
      <c r="J33" s="17"/>
      <c r="K33" s="13">
        <v>17.25</v>
      </c>
      <c r="L33" s="14">
        <f t="shared" si="1"/>
        <v>0</v>
      </c>
      <c r="M33" s="14">
        <f t="shared" si="1"/>
        <v>0</v>
      </c>
      <c r="N33" s="14">
        <f t="shared" si="1"/>
        <v>0</v>
      </c>
      <c r="O33" s="14">
        <f t="shared" si="1"/>
        <v>0</v>
      </c>
      <c r="P33" s="15">
        <f t="shared" si="2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44721693</v>
      </c>
      <c r="J43" s="2"/>
      <c r="K43" s="18" t="s">
        <v>1</v>
      </c>
      <c r="L43" s="19">
        <f>SUM(L6:L42)</f>
        <v>36167.112610856988</v>
      </c>
      <c r="M43" s="19">
        <f>SUM(M6:M42)</f>
        <v>8470.3486605155576</v>
      </c>
      <c r="N43" s="19">
        <f>SUM(N6:N42)</f>
        <v>84.231728627450977</v>
      </c>
      <c r="O43" s="19">
        <f>SUM(O6:O42)</f>
        <v>0</v>
      </c>
      <c r="P43" s="19">
        <f>SUM(P6:P42)</f>
        <v>44721.692999999992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0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0</v>
      </c>
      <c r="G61" s="2"/>
      <c r="H61" s="13">
        <f t="shared" si="5"/>
        <v>2.8758091912528769</v>
      </c>
      <c r="I61" s="14">
        <f t="shared" si="6"/>
        <v>0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0</v>
      </c>
      <c r="N61" s="1"/>
      <c r="O61" s="1"/>
      <c r="P61" s="1"/>
    </row>
    <row r="62" spans="1:16">
      <c r="A62" s="13">
        <v>8.75</v>
      </c>
      <c r="B62" s="14">
        <f t="shared" si="3"/>
        <v>0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0</v>
      </c>
      <c r="G62" s="2"/>
      <c r="H62" s="13">
        <f t="shared" si="5"/>
        <v>3.497506916558653</v>
      </c>
      <c r="I62" s="14">
        <f t="shared" si="6"/>
        <v>0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0</v>
      </c>
      <c r="N62" s="1"/>
      <c r="O62" s="1"/>
      <c r="P62" s="1"/>
    </row>
    <row r="63" spans="1:16">
      <c r="A63" s="13">
        <v>9.25</v>
      </c>
      <c r="B63" s="14">
        <f t="shared" si="3"/>
        <v>0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0</v>
      </c>
      <c r="G63" s="2"/>
      <c r="H63" s="13">
        <f t="shared" si="5"/>
        <v>4.2075807029060366</v>
      </c>
      <c r="I63" s="14">
        <f t="shared" si="6"/>
        <v>0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0</v>
      </c>
      <c r="N63" s="1"/>
      <c r="O63" s="1"/>
      <c r="P63" s="1"/>
    </row>
    <row r="64" spans="1:16">
      <c r="A64" s="13">
        <v>9.75</v>
      </c>
      <c r="B64" s="14">
        <f t="shared" si="3"/>
        <v>3088.8097499999999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3088.8097499999999</v>
      </c>
      <c r="G64" s="2"/>
      <c r="H64" s="13">
        <f t="shared" si="5"/>
        <v>5.01278849324465</v>
      </c>
      <c r="I64" s="14">
        <f t="shared" si="6"/>
        <v>1588.0564074483982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1588.0564074483982</v>
      </c>
      <c r="N64" s="1"/>
      <c r="O64" s="1"/>
      <c r="P64" s="1"/>
    </row>
    <row r="65" spans="1:16">
      <c r="A65" s="13">
        <v>10.25</v>
      </c>
      <c r="B65" s="14">
        <f t="shared" si="3"/>
        <v>3247.2102500000001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3247.2102500000001</v>
      </c>
      <c r="G65" s="2"/>
      <c r="H65" s="13">
        <f t="shared" si="5"/>
        <v>5.9200085422255784</v>
      </c>
      <c r="I65" s="14">
        <f t="shared" si="6"/>
        <v>1875.4646261856053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1875.4646261856053</v>
      </c>
      <c r="N65" s="1"/>
      <c r="O65" s="1"/>
      <c r="P65" s="1"/>
    </row>
    <row r="66" spans="1:16">
      <c r="A66" s="13">
        <v>10.75</v>
      </c>
      <c r="B66" s="14">
        <f t="shared" si="3"/>
        <v>37310.312741666668</v>
      </c>
      <c r="C66" s="14">
        <f t="shared" si="3"/>
        <v>1286.5625083333334</v>
      </c>
      <c r="D66" s="14">
        <f t="shared" si="3"/>
        <v>0</v>
      </c>
      <c r="E66" s="14">
        <f t="shared" si="3"/>
        <v>0</v>
      </c>
      <c r="F66" s="12">
        <f t="shared" si="4"/>
        <v>38596.875250000005</v>
      </c>
      <c r="G66" s="2"/>
      <c r="H66" s="13">
        <f t="shared" si="5"/>
        <v>6.9362352170978028</v>
      </c>
      <c r="I66" s="14">
        <f t="shared" si="6"/>
        <v>24073.777227877323</v>
      </c>
      <c r="J66" s="14">
        <f t="shared" si="6"/>
        <v>830.13024923714897</v>
      </c>
      <c r="K66" s="14">
        <f t="shared" si="6"/>
        <v>0</v>
      </c>
      <c r="L66" s="14">
        <f t="shared" si="6"/>
        <v>0</v>
      </c>
      <c r="M66" s="26">
        <f t="shared" si="7"/>
        <v>24903.907477114473</v>
      </c>
      <c r="N66" s="1"/>
      <c r="O66" s="1"/>
      <c r="P66" s="1"/>
    </row>
    <row r="67" spans="1:16">
      <c r="A67" s="13">
        <v>11.25</v>
      </c>
      <c r="B67" s="14">
        <f t="shared" si="3"/>
        <v>158453.84341216215</v>
      </c>
      <c r="C67" s="14">
        <f t="shared" si="3"/>
        <v>9054.5053378378379</v>
      </c>
      <c r="D67" s="14">
        <f t="shared" si="3"/>
        <v>0</v>
      </c>
      <c r="E67" s="14">
        <f t="shared" si="3"/>
        <v>0</v>
      </c>
      <c r="F67" s="12">
        <f t="shared" si="4"/>
        <v>167508.34875</v>
      </c>
      <c r="G67" s="2"/>
      <c r="H67" s="13">
        <f t="shared" si="5"/>
        <v>8.0685751450480083</v>
      </c>
      <c r="I67" s="14">
        <f t="shared" si="6"/>
        <v>113644.15489712894</v>
      </c>
      <c r="J67" s="14">
        <f t="shared" si="6"/>
        <v>6493.9517084073686</v>
      </c>
      <c r="K67" s="14">
        <f t="shared" si="6"/>
        <v>0</v>
      </c>
      <c r="L67" s="14">
        <f t="shared" si="6"/>
        <v>0</v>
      </c>
      <c r="M67" s="26">
        <f t="shared" si="7"/>
        <v>120138.10660553632</v>
      </c>
      <c r="N67" s="1"/>
      <c r="O67" s="1"/>
      <c r="P67" s="1"/>
    </row>
    <row r="68" spans="1:16">
      <c r="A68" s="13">
        <v>11.75</v>
      </c>
      <c r="B68" s="14">
        <f t="shared" si="3"/>
        <v>140919.72064285714</v>
      </c>
      <c r="C68" s="14">
        <f t="shared" si="3"/>
        <v>23486.620107142859</v>
      </c>
      <c r="D68" s="14">
        <f t="shared" si="3"/>
        <v>0</v>
      </c>
      <c r="E68" s="14">
        <f t="shared" si="3"/>
        <v>0</v>
      </c>
      <c r="F68" s="12">
        <f t="shared" si="4"/>
        <v>164406.34075</v>
      </c>
      <c r="G68" s="2"/>
      <c r="H68" s="13">
        <f t="shared" si="5"/>
        <v>9.324243663434002</v>
      </c>
      <c r="I68" s="14">
        <f t="shared" si="6"/>
        <v>111827.21806442982</v>
      </c>
      <c r="J68" s="14">
        <f t="shared" si="6"/>
        <v>18637.869677404971</v>
      </c>
      <c r="K68" s="14">
        <f t="shared" si="6"/>
        <v>0</v>
      </c>
      <c r="L68" s="14">
        <f t="shared" si="6"/>
        <v>0</v>
      </c>
      <c r="M68" s="26">
        <f t="shared" si="7"/>
        <v>130465.0877418348</v>
      </c>
      <c r="N68" s="1"/>
      <c r="O68" s="1"/>
      <c r="P68" s="1"/>
    </row>
    <row r="69" spans="1:16">
      <c r="A69" s="13">
        <v>12.25</v>
      </c>
      <c r="B69" s="14">
        <f t="shared" si="3"/>
        <v>53199.407187500001</v>
      </c>
      <c r="C69" s="14">
        <f t="shared" si="3"/>
        <v>37999.576562499999</v>
      </c>
      <c r="D69" s="14">
        <f t="shared" si="3"/>
        <v>0</v>
      </c>
      <c r="E69" s="14">
        <f t="shared" si="3"/>
        <v>0</v>
      </c>
      <c r="F69" s="12">
        <f t="shared" si="4"/>
        <v>91198.983749999999</v>
      </c>
      <c r="G69" s="2"/>
      <c r="H69" s="13">
        <f t="shared" si="5"/>
        <v>10.710561536551699</v>
      </c>
      <c r="I69" s="14">
        <f t="shared" si="6"/>
        <v>46513.920358350166</v>
      </c>
      <c r="J69" s="14">
        <f t="shared" si="6"/>
        <v>33224.228827392973</v>
      </c>
      <c r="K69" s="14">
        <f t="shared" si="6"/>
        <v>0</v>
      </c>
      <c r="L69" s="14">
        <f t="shared" si="6"/>
        <v>0</v>
      </c>
      <c r="M69" s="26">
        <f t="shared" si="7"/>
        <v>79738.149185743139</v>
      </c>
      <c r="N69" s="1"/>
      <c r="O69" s="1"/>
      <c r="P69" s="1"/>
    </row>
    <row r="70" spans="1:16">
      <c r="A70" s="13">
        <v>12.75</v>
      </c>
      <c r="B70" s="14">
        <f t="shared" si="3"/>
        <v>18849.63825</v>
      </c>
      <c r="C70" s="14">
        <f t="shared" si="3"/>
        <v>18849.63825</v>
      </c>
      <c r="D70" s="14">
        <f t="shared" si="3"/>
        <v>0</v>
      </c>
      <c r="E70" s="14">
        <f t="shared" si="3"/>
        <v>0</v>
      </c>
      <c r="F70" s="12">
        <f t="shared" si="4"/>
        <v>37699.2765</v>
      </c>
      <c r="G70" s="2"/>
      <c r="H70" s="13">
        <f t="shared" si="5"/>
        <v>12.234951908318333</v>
      </c>
      <c r="I70" s="14">
        <f t="shared" si="6"/>
        <v>18088.189606113549</v>
      </c>
      <c r="J70" s="14">
        <f t="shared" si="6"/>
        <v>18088.189606113549</v>
      </c>
      <c r="K70" s="14">
        <f t="shared" si="6"/>
        <v>0</v>
      </c>
      <c r="L70" s="14">
        <f t="shared" si="6"/>
        <v>0</v>
      </c>
      <c r="M70" s="26">
        <f t="shared" si="7"/>
        <v>36176.379212227097</v>
      </c>
      <c r="N70" s="1"/>
      <c r="O70" s="1"/>
      <c r="P70" s="1"/>
    </row>
    <row r="71" spans="1:16">
      <c r="A71" s="13">
        <v>13.25</v>
      </c>
      <c r="B71" s="14">
        <f t="shared" si="3"/>
        <v>1427.1871799999999</v>
      </c>
      <c r="C71" s="14">
        <f t="shared" si="3"/>
        <v>9514.5812000000005</v>
      </c>
      <c r="D71" s="14">
        <f t="shared" si="3"/>
        <v>951.45812000000001</v>
      </c>
      <c r="E71" s="14">
        <f t="shared" si="3"/>
        <v>0</v>
      </c>
      <c r="F71" s="12">
        <f t="shared" si="4"/>
        <v>11893.226500000001</v>
      </c>
      <c r="G71" s="2"/>
      <c r="H71" s="13">
        <f t="shared" si="5"/>
        <v>13.904937464891319</v>
      </c>
      <c r="I71" s="14">
        <f t="shared" si="6"/>
        <v>1497.7319614033652</v>
      </c>
      <c r="J71" s="14">
        <f t="shared" si="6"/>
        <v>9984.8797426891015</v>
      </c>
      <c r="K71" s="14">
        <f t="shared" si="6"/>
        <v>998.48797426891019</v>
      </c>
      <c r="L71" s="14">
        <f t="shared" si="6"/>
        <v>0</v>
      </c>
      <c r="M71" s="26">
        <f t="shared" si="7"/>
        <v>12481.099678361377</v>
      </c>
      <c r="N71" s="1"/>
      <c r="O71" s="1"/>
      <c r="P71" s="1"/>
    </row>
    <row r="72" spans="1:16">
      <c r="A72" s="13">
        <v>13.75</v>
      </c>
      <c r="B72" s="14">
        <f t="shared" si="3"/>
        <v>768.70830882352948</v>
      </c>
      <c r="C72" s="14">
        <f t="shared" si="3"/>
        <v>3416.4813725490194</v>
      </c>
      <c r="D72" s="14">
        <f t="shared" si="3"/>
        <v>170.82406862745097</v>
      </c>
      <c r="E72" s="14">
        <f t="shared" si="3"/>
        <v>0</v>
      </c>
      <c r="F72" s="12">
        <f t="shared" si="4"/>
        <v>4356.0137500000001</v>
      </c>
      <c r="G72" s="2"/>
      <c r="H72" s="13">
        <f t="shared" si="5"/>
        <v>15.72813778502006</v>
      </c>
      <c r="I72" s="14">
        <f t="shared" si="6"/>
        <v>879.29819619390707</v>
      </c>
      <c r="J72" s="14">
        <f t="shared" si="6"/>
        <v>3907.9919830840313</v>
      </c>
      <c r="K72" s="14">
        <f t="shared" si="6"/>
        <v>195.39959915420155</v>
      </c>
      <c r="L72" s="14">
        <f t="shared" si="6"/>
        <v>0</v>
      </c>
      <c r="M72" s="26">
        <f t="shared" si="7"/>
        <v>4982.68977843214</v>
      </c>
      <c r="N72" s="1"/>
      <c r="O72" s="1"/>
      <c r="P72" s="1"/>
    </row>
    <row r="73" spans="1:16">
      <c r="A73" s="13">
        <v>14.25</v>
      </c>
      <c r="B73" s="14">
        <f t="shared" si="3"/>
        <v>0</v>
      </c>
      <c r="C73" s="14">
        <f t="shared" si="3"/>
        <v>0</v>
      </c>
      <c r="D73" s="14">
        <f t="shared" si="3"/>
        <v>0</v>
      </c>
      <c r="E73" s="14">
        <f t="shared" si="3"/>
        <v>0</v>
      </c>
      <c r="F73" s="12">
        <f t="shared" si="4"/>
        <v>0</v>
      </c>
      <c r="G73" s="2"/>
      <c r="H73" s="13">
        <f t="shared" si="5"/>
        <v>17.712266859032471</v>
      </c>
      <c r="I73" s="14">
        <f t="shared" si="6"/>
        <v>0</v>
      </c>
      <c r="J73" s="14">
        <f t="shared" si="6"/>
        <v>0</v>
      </c>
      <c r="K73" s="14">
        <f t="shared" si="6"/>
        <v>0</v>
      </c>
      <c r="L73" s="14">
        <f t="shared" si="6"/>
        <v>0</v>
      </c>
      <c r="M73" s="26">
        <f t="shared" si="7"/>
        <v>0</v>
      </c>
      <c r="N73" s="1"/>
      <c r="O73" s="1"/>
      <c r="P73" s="1"/>
    </row>
    <row r="74" spans="1:16">
      <c r="A74" s="13">
        <v>14.75</v>
      </c>
      <c r="B74" s="14">
        <f t="shared" si="3"/>
        <v>0</v>
      </c>
      <c r="C74" s="14">
        <f t="shared" si="3"/>
        <v>0</v>
      </c>
      <c r="D74" s="14">
        <f t="shared" si="3"/>
        <v>0</v>
      </c>
      <c r="E74" s="14">
        <f t="shared" si="3"/>
        <v>0</v>
      </c>
      <c r="F74" s="12">
        <f t="shared" si="4"/>
        <v>0</v>
      </c>
      <c r="G74" s="2"/>
      <c r="H74" s="13">
        <f t="shared" si="5"/>
        <v>19.865130759932143</v>
      </c>
      <c r="I74" s="14">
        <f t="shared" si="6"/>
        <v>0</v>
      </c>
      <c r="J74" s="14">
        <f t="shared" si="6"/>
        <v>0</v>
      </c>
      <c r="K74" s="14">
        <f t="shared" si="6"/>
        <v>0</v>
      </c>
      <c r="L74" s="14">
        <f t="shared" si="6"/>
        <v>0</v>
      </c>
      <c r="M74" s="26">
        <f t="shared" si="7"/>
        <v>0</v>
      </c>
      <c r="N74" s="1"/>
      <c r="O74" s="1"/>
      <c r="P74" s="1"/>
    </row>
    <row r="75" spans="1:16">
      <c r="A75" s="13">
        <v>15.25</v>
      </c>
      <c r="B75" s="14">
        <f t="shared" si="3"/>
        <v>0</v>
      </c>
      <c r="C75" s="14">
        <f t="shared" si="3"/>
        <v>0</v>
      </c>
      <c r="D75" s="14">
        <f t="shared" si="3"/>
        <v>0</v>
      </c>
      <c r="E75" s="14">
        <f t="shared" si="3"/>
        <v>0</v>
      </c>
      <c r="F75" s="12">
        <f t="shared" si="4"/>
        <v>0</v>
      </c>
      <c r="G75" s="2"/>
      <c r="H75" s="13">
        <f t="shared" si="5"/>
        <v>22.19462545222795</v>
      </c>
      <c r="I75" s="14">
        <f t="shared" si="6"/>
        <v>0</v>
      </c>
      <c r="J75" s="14">
        <f t="shared" si="6"/>
        <v>0</v>
      </c>
      <c r="K75" s="14">
        <f t="shared" si="6"/>
        <v>0</v>
      </c>
      <c r="L75" s="14">
        <f t="shared" si="6"/>
        <v>0</v>
      </c>
      <c r="M75" s="26">
        <f t="shared" si="7"/>
        <v>0</v>
      </c>
      <c r="N75" s="1"/>
      <c r="O75" s="1"/>
      <c r="P75" s="1"/>
    </row>
    <row r="76" spans="1:16">
      <c r="A76" s="13">
        <v>15.75</v>
      </c>
      <c r="B76" s="14">
        <f t="shared" si="3"/>
        <v>0</v>
      </c>
      <c r="C76" s="14">
        <f t="shared" si="3"/>
        <v>0</v>
      </c>
      <c r="D76" s="14">
        <f t="shared" si="3"/>
        <v>0</v>
      </c>
      <c r="E76" s="14">
        <f t="shared" si="3"/>
        <v>0</v>
      </c>
      <c r="F76" s="12">
        <f t="shared" si="4"/>
        <v>0</v>
      </c>
      <c r="G76" s="2"/>
      <c r="H76" s="13">
        <f t="shared" si="5"/>
        <v>24.708734725922877</v>
      </c>
      <c r="I76" s="14">
        <f t="shared" si="6"/>
        <v>0</v>
      </c>
      <c r="J76" s="14">
        <f t="shared" si="6"/>
        <v>0</v>
      </c>
      <c r="K76" s="14">
        <f t="shared" si="6"/>
        <v>0</v>
      </c>
      <c r="L76" s="14">
        <f t="shared" si="6"/>
        <v>0</v>
      </c>
      <c r="M76" s="26">
        <f t="shared" si="7"/>
        <v>0</v>
      </c>
      <c r="N76" s="1"/>
      <c r="O76" s="1"/>
      <c r="P76" s="1"/>
    </row>
    <row r="77" spans="1:16">
      <c r="A77" s="13">
        <v>16.25</v>
      </c>
      <c r="B77" s="14">
        <f t="shared" si="3"/>
        <v>0</v>
      </c>
      <c r="C77" s="14">
        <f t="shared" si="3"/>
        <v>0</v>
      </c>
      <c r="D77" s="14">
        <f t="shared" si="3"/>
        <v>0</v>
      </c>
      <c r="E77" s="14">
        <f t="shared" si="3"/>
        <v>0</v>
      </c>
      <c r="F77" s="12">
        <f t="shared" si="4"/>
        <v>0</v>
      </c>
      <c r="G77" s="2"/>
      <c r="H77" s="13">
        <f t="shared" si="5"/>
        <v>27.415528244614354</v>
      </c>
      <c r="I77" s="14">
        <f t="shared" si="6"/>
        <v>0</v>
      </c>
      <c r="J77" s="14">
        <f t="shared" si="6"/>
        <v>0</v>
      </c>
      <c r="K77" s="14">
        <f t="shared" si="6"/>
        <v>0</v>
      </c>
      <c r="L77" s="14">
        <f t="shared" si="6"/>
        <v>0</v>
      </c>
      <c r="M77" s="26">
        <f t="shared" si="7"/>
        <v>0</v>
      </c>
      <c r="N77" s="1"/>
      <c r="O77" s="1"/>
      <c r="P77" s="1"/>
    </row>
    <row r="78" spans="1:16">
      <c r="A78" s="13">
        <v>16.75</v>
      </c>
      <c r="B78" s="14">
        <f t="shared" si="3"/>
        <v>0</v>
      </c>
      <c r="C78" s="14">
        <f t="shared" si="3"/>
        <v>0</v>
      </c>
      <c r="D78" s="14">
        <f t="shared" si="3"/>
        <v>0</v>
      </c>
      <c r="E78" s="14">
        <f t="shared" si="3"/>
        <v>0</v>
      </c>
      <c r="F78" s="12">
        <f t="shared" si="4"/>
        <v>0</v>
      </c>
      <c r="G78" s="2"/>
      <c r="H78" s="13">
        <f t="shared" si="5"/>
        <v>30.323159697956164</v>
      </c>
      <c r="I78" s="14">
        <f t="shared" si="6"/>
        <v>0</v>
      </c>
      <c r="J78" s="14">
        <f t="shared" si="6"/>
        <v>0</v>
      </c>
      <c r="K78" s="14">
        <f t="shared" si="6"/>
        <v>0</v>
      </c>
      <c r="L78" s="14">
        <f t="shared" si="6"/>
        <v>0</v>
      </c>
      <c r="M78" s="26">
        <f t="shared" si="7"/>
        <v>0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0</v>
      </c>
      <c r="D79" s="14">
        <f t="shared" si="3"/>
        <v>0</v>
      </c>
      <c r="E79" s="14">
        <f t="shared" si="3"/>
        <v>0</v>
      </c>
      <c r="F79" s="12">
        <f t="shared" si="4"/>
        <v>0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0</v>
      </c>
      <c r="K79" s="14">
        <f t="shared" si="6"/>
        <v>0</v>
      </c>
      <c r="L79" s="14">
        <f t="shared" si="6"/>
        <v>0</v>
      </c>
      <c r="M79" s="26">
        <f t="shared" si="7"/>
        <v>0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417264.83772300952</v>
      </c>
      <c r="C89" s="19">
        <f>SUM(C52:C83)</f>
        <v>103607.96533836305</v>
      </c>
      <c r="D89" s="19">
        <f>SUM(D52:D83)</f>
        <v>1122.282188627451</v>
      </c>
      <c r="E89" s="19">
        <f>SUM(E52:E83)</f>
        <v>0</v>
      </c>
      <c r="F89" s="19">
        <f>SUM(F52:F83)</f>
        <v>521995.08525</v>
      </c>
      <c r="G89" s="12"/>
      <c r="H89" s="18" t="s">
        <v>1</v>
      </c>
      <c r="I89" s="19">
        <f>SUM(I52:I88)</f>
        <v>319987.81134513108</v>
      </c>
      <c r="J89" s="19">
        <f>SUM(J52:J88)</f>
        <v>91167.241794329151</v>
      </c>
      <c r="K89" s="19">
        <f>SUM(K52:K88)</f>
        <v>1193.8875734231117</v>
      </c>
      <c r="L89" s="19">
        <f>SUM(L52:L88)</f>
        <v>0</v>
      </c>
      <c r="M89" s="19">
        <f>SUM(M52:M88)</f>
        <v>412348.94071288331</v>
      </c>
      <c r="N89" s="1"/>
      <c r="O89" s="1"/>
      <c r="P89" s="1"/>
    </row>
    <row r="90" spans="1:16">
      <c r="A90" s="6" t="s">
        <v>12</v>
      </c>
      <c r="B90" s="27">
        <f>IF(L43&gt;0,B89/L43,0)</f>
        <v>11.537134363270985</v>
      </c>
      <c r="C90" s="27">
        <f>IF(M43&gt;0,C89/M43,0)</f>
        <v>12.231841862818529</v>
      </c>
      <c r="D90" s="27">
        <f>IF(N43&gt;0,D89/N43,0)</f>
        <v>13.323746371052168</v>
      </c>
      <c r="E90" s="27">
        <f>IF(O43&gt;0,E89/O43,0)</f>
        <v>0</v>
      </c>
      <c r="F90" s="27">
        <f>IF(P43&gt;0,F89/P43,0)</f>
        <v>11.672077916415198</v>
      </c>
      <c r="G90" s="12"/>
      <c r="H90" s="6" t="s">
        <v>12</v>
      </c>
      <c r="I90" s="27">
        <f>IF(L43&gt;0,I89/L43,0)</f>
        <v>8.8474801621037926</v>
      </c>
      <c r="J90" s="27">
        <f>IF(M43&gt;0,J89/M43,0)</f>
        <v>10.763103792799498</v>
      </c>
      <c r="K90" s="27">
        <f>IF(N43&gt;0,K89/N43,0)</f>
        <v>14.173846279512608</v>
      </c>
      <c r="L90" s="27">
        <f>IF(O43&gt;0,L89/O43,0)</f>
        <v>0</v>
      </c>
      <c r="M90" s="27">
        <f>IF(P43&gt;0,M89/P43,0)</f>
        <v>9.2203338704749704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36167.112610856988</v>
      </c>
      <c r="C102" s="41">
        <f>$B$90</f>
        <v>11.537134363270985</v>
      </c>
      <c r="D102" s="41">
        <f>$I$90</f>
        <v>8.8474801621037926</v>
      </c>
      <c r="E102" s="41">
        <f>B102*D102</f>
        <v>319987.81134513108</v>
      </c>
      <c r="F102" s="14">
        <f>B102/1000</f>
        <v>36.167112610856989</v>
      </c>
      <c r="G102" s="44">
        <f>E102/1000</f>
        <v>319.98781134513109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8470.3486605155576</v>
      </c>
      <c r="C103" s="41">
        <f>$C$90</f>
        <v>12.231841862818529</v>
      </c>
      <c r="D103" s="41">
        <f>$J$90</f>
        <v>10.763103792799498</v>
      </c>
      <c r="E103" s="41">
        <f>B103*D103</f>
        <v>91167.241794329151</v>
      </c>
      <c r="F103" s="14">
        <f t="shared" ref="F103:F106" si="8">B103/1000</f>
        <v>8.4703486605155582</v>
      </c>
      <c r="G103" s="44">
        <f t="shared" ref="G103:G106" si="9">E103/1000</f>
        <v>91.167241794329158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84.231728627450977</v>
      </c>
      <c r="C104" s="41">
        <f>$D$90</f>
        <v>13.323746371052168</v>
      </c>
      <c r="D104" s="41">
        <f>$K$90</f>
        <v>14.173846279512608</v>
      </c>
      <c r="E104" s="41">
        <f>B104*D104</f>
        <v>1193.8875734231117</v>
      </c>
      <c r="F104" s="14">
        <f t="shared" si="8"/>
        <v>8.4231728627450972E-2</v>
      </c>
      <c r="G104" s="44">
        <f t="shared" si="9"/>
        <v>1.1938875734231116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44721.692999999992</v>
      </c>
      <c r="C106" s="41">
        <f>$F$90</f>
        <v>11.672077916415198</v>
      </c>
      <c r="D106" s="41">
        <f>$M$90</f>
        <v>9.2203338704749704</v>
      </c>
      <c r="E106" s="41">
        <f>SUM(E102:E105)</f>
        <v>412348.94071288331</v>
      </c>
      <c r="F106" s="14">
        <f t="shared" si="8"/>
        <v>44.721692999999995</v>
      </c>
      <c r="G106" s="44">
        <f t="shared" si="9"/>
        <v>412.34894071288329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412348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0.99999771864847842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0" spans="1:16">
      <c r="D110" s="43"/>
      <c r="E110" s="43"/>
      <c r="F110" s="43"/>
    </row>
    <row r="111" spans="1:16">
      <c r="D111" s="43"/>
      <c r="E111" s="43"/>
      <c r="F111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1"/>
  <sheetViews>
    <sheetView topLeftCell="A85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1133625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/>
      <c r="J15" s="4"/>
      <c r="K15" s="13">
        <v>8.25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/>
      <c r="J16" s="4"/>
      <c r="K16" s="13">
        <v>8.75</v>
      </c>
      <c r="L16" s="14">
        <f t="shared" si="1"/>
        <v>0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0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/>
      <c r="J17" s="4"/>
      <c r="K17" s="13">
        <v>9.25</v>
      </c>
      <c r="L17" s="14">
        <f t="shared" si="1"/>
        <v>0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/>
      <c r="J18" s="4"/>
      <c r="K18" s="13">
        <v>9.75</v>
      </c>
      <c r="L18" s="14">
        <f t="shared" si="1"/>
        <v>0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0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/>
      <c r="J19" s="4"/>
      <c r="K19" s="13">
        <v>10.25</v>
      </c>
      <c r="L19" s="14">
        <f t="shared" si="1"/>
        <v>0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0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90132</v>
      </c>
      <c r="J20" s="4"/>
      <c r="K20" s="13">
        <v>10.75</v>
      </c>
      <c r="L20" s="14">
        <f t="shared" si="1"/>
        <v>87.127600000000001</v>
      </c>
      <c r="M20" s="14">
        <f t="shared" si="1"/>
        <v>3.0044</v>
      </c>
      <c r="N20" s="14">
        <f t="shared" si="1"/>
        <v>0</v>
      </c>
      <c r="O20" s="14">
        <f t="shared" si="1"/>
        <v>0</v>
      </c>
      <c r="P20" s="15">
        <f t="shared" si="2"/>
        <v>90.132000000000005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266046</v>
      </c>
      <c r="J21" s="4"/>
      <c r="K21" s="13">
        <v>11.25</v>
      </c>
      <c r="L21" s="14">
        <f t="shared" si="1"/>
        <v>251.66513513513513</v>
      </c>
      <c r="M21" s="14">
        <f t="shared" si="1"/>
        <v>14.380864864864865</v>
      </c>
      <c r="N21" s="14">
        <f t="shared" si="1"/>
        <v>0</v>
      </c>
      <c r="O21" s="14">
        <f t="shared" si="1"/>
        <v>0</v>
      </c>
      <c r="P21" s="15">
        <f t="shared" si="2"/>
        <v>266.04599999999999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420070</v>
      </c>
      <c r="J22" s="4"/>
      <c r="K22" s="13">
        <v>11.75</v>
      </c>
      <c r="L22" s="14">
        <f t="shared" si="1"/>
        <v>360.06</v>
      </c>
      <c r="M22" s="14">
        <f t="shared" si="1"/>
        <v>60.01</v>
      </c>
      <c r="N22" s="14">
        <f t="shared" si="1"/>
        <v>0</v>
      </c>
      <c r="O22" s="14">
        <f t="shared" si="1"/>
        <v>0</v>
      </c>
      <c r="P22" s="15">
        <f t="shared" si="2"/>
        <v>420.07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1866671</v>
      </c>
      <c r="J23" s="4"/>
      <c r="K23" s="13">
        <v>12.25</v>
      </c>
      <c r="L23" s="14">
        <f t="shared" si="1"/>
        <v>1088.8914166666668</v>
      </c>
      <c r="M23" s="14">
        <f t="shared" si="1"/>
        <v>777.77958333333333</v>
      </c>
      <c r="N23" s="14">
        <f t="shared" si="1"/>
        <v>0</v>
      </c>
      <c r="O23" s="14">
        <f t="shared" si="1"/>
        <v>0</v>
      </c>
      <c r="P23" s="15">
        <f t="shared" si="2"/>
        <v>1866.6710000000003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>
        <v>2710336</v>
      </c>
      <c r="J24" s="4"/>
      <c r="K24" s="13">
        <v>12.75</v>
      </c>
      <c r="L24" s="14">
        <f t="shared" si="1"/>
        <v>1355.1679999999999</v>
      </c>
      <c r="M24" s="14">
        <f t="shared" si="1"/>
        <v>1355.1679999999999</v>
      </c>
      <c r="N24" s="14">
        <f t="shared" si="1"/>
        <v>0</v>
      </c>
      <c r="O24" s="14">
        <f t="shared" si="1"/>
        <v>0</v>
      </c>
      <c r="P24" s="15">
        <f t="shared" si="2"/>
        <v>2710.3359999999998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>
        <v>5822651</v>
      </c>
      <c r="J25" s="4"/>
      <c r="K25" s="13">
        <v>13.25</v>
      </c>
      <c r="L25" s="14">
        <f t="shared" si="1"/>
        <v>698.71812</v>
      </c>
      <c r="M25" s="14">
        <f t="shared" si="1"/>
        <v>4658.1207999999997</v>
      </c>
      <c r="N25" s="14">
        <f t="shared" si="1"/>
        <v>465.81207999999998</v>
      </c>
      <c r="O25" s="14">
        <f t="shared" si="1"/>
        <v>0</v>
      </c>
      <c r="P25" s="15">
        <f t="shared" si="2"/>
        <v>5822.6509999999998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>
        <v>11927801</v>
      </c>
      <c r="J26" s="4"/>
      <c r="K26" s="13">
        <v>13.75</v>
      </c>
      <c r="L26" s="14">
        <f t="shared" si="1"/>
        <v>2104.9060588235293</v>
      </c>
      <c r="M26" s="14">
        <f t="shared" si="1"/>
        <v>9355.1380392156861</v>
      </c>
      <c r="N26" s="14">
        <f t="shared" si="1"/>
        <v>467.75690196078426</v>
      </c>
      <c r="O26" s="14">
        <f t="shared" si="1"/>
        <v>0</v>
      </c>
      <c r="P26" s="15">
        <f t="shared" si="2"/>
        <v>11927.800999999999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>
        <v>16336577</v>
      </c>
      <c r="J27" s="4"/>
      <c r="K27" s="13">
        <v>14.25</v>
      </c>
      <c r="L27" s="14">
        <f t="shared" si="1"/>
        <v>1400.2780285714284</v>
      </c>
      <c r="M27" s="14">
        <f t="shared" si="1"/>
        <v>14702.9193</v>
      </c>
      <c r="N27" s="14">
        <f t="shared" si="1"/>
        <v>233.37967142857141</v>
      </c>
      <c r="O27" s="14">
        <f t="shared" si="1"/>
        <v>0</v>
      </c>
      <c r="P27" s="15">
        <f t="shared" si="2"/>
        <v>16336.576999999999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>
        <v>13211978</v>
      </c>
      <c r="J28" s="4"/>
      <c r="K28" s="13">
        <v>14.75</v>
      </c>
      <c r="L28" s="14">
        <f t="shared" si="1"/>
        <v>587.1990222222222</v>
      </c>
      <c r="M28" s="14">
        <f t="shared" si="1"/>
        <v>12624.778977777778</v>
      </c>
      <c r="N28" s="14">
        <f t="shared" si="1"/>
        <v>0</v>
      </c>
      <c r="O28" s="14">
        <f t="shared" si="1"/>
        <v>0</v>
      </c>
      <c r="P28" s="15">
        <f t="shared" si="2"/>
        <v>13211.978000000001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>
        <v>5499062</v>
      </c>
      <c r="J29" s="4"/>
      <c r="K29" s="13">
        <v>15.25</v>
      </c>
      <c r="L29" s="14">
        <f t="shared" si="1"/>
        <v>594.49318918918925</v>
      </c>
      <c r="M29" s="14">
        <f t="shared" si="1"/>
        <v>4310.0756216216214</v>
      </c>
      <c r="N29" s="14">
        <f t="shared" si="1"/>
        <v>594.49318918918925</v>
      </c>
      <c r="O29" s="14">
        <f t="shared" si="1"/>
        <v>0</v>
      </c>
      <c r="P29" s="15">
        <f t="shared" si="2"/>
        <v>5499.0619999999999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>
        <v>2486438</v>
      </c>
      <c r="J30" s="4"/>
      <c r="K30" s="13">
        <v>15.75</v>
      </c>
      <c r="L30" s="14">
        <f t="shared" si="1"/>
        <v>71.041085714285714</v>
      </c>
      <c r="M30" s="14">
        <f t="shared" si="1"/>
        <v>2131.2325714285712</v>
      </c>
      <c r="N30" s="14">
        <f t="shared" si="1"/>
        <v>284.16434285714286</v>
      </c>
      <c r="O30" s="14">
        <f t="shared" si="1"/>
        <v>0</v>
      </c>
      <c r="P30" s="15">
        <f t="shared" si="2"/>
        <v>2486.4379999999996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>
        <v>1562149</v>
      </c>
      <c r="J31" s="4"/>
      <c r="K31" s="13">
        <v>16.25</v>
      </c>
      <c r="L31" s="14">
        <f t="shared" si="1"/>
        <v>86.786055555555549</v>
      </c>
      <c r="M31" s="14">
        <f t="shared" si="1"/>
        <v>1301.7908333333332</v>
      </c>
      <c r="N31" s="14">
        <f t="shared" si="1"/>
        <v>173.5721111111111</v>
      </c>
      <c r="O31" s="14">
        <f t="shared" si="1"/>
        <v>0</v>
      </c>
      <c r="P31" s="15">
        <f t="shared" si="2"/>
        <v>1562.1489999999999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>
        <v>662469</v>
      </c>
      <c r="J32" s="17"/>
      <c r="K32" s="13">
        <v>16.75</v>
      </c>
      <c r="L32" s="14">
        <f t="shared" si="1"/>
        <v>28.803000000000001</v>
      </c>
      <c r="M32" s="14">
        <f t="shared" si="1"/>
        <v>547.25700000000006</v>
      </c>
      <c r="N32" s="14">
        <f t="shared" si="1"/>
        <v>86.409000000000006</v>
      </c>
      <c r="O32" s="14">
        <f t="shared" si="1"/>
        <v>0</v>
      </c>
      <c r="P32" s="15">
        <f t="shared" si="2"/>
        <v>662.46900000000005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>
        <v>209262</v>
      </c>
      <c r="J33" s="17"/>
      <c r="K33" s="13">
        <v>17.25</v>
      </c>
      <c r="L33" s="14">
        <f t="shared" si="1"/>
        <v>0</v>
      </c>
      <c r="M33" s="14">
        <f t="shared" si="1"/>
        <v>52.3155</v>
      </c>
      <c r="N33" s="14">
        <f t="shared" si="1"/>
        <v>156.94650000000001</v>
      </c>
      <c r="O33" s="14">
        <f t="shared" si="1"/>
        <v>0</v>
      </c>
      <c r="P33" s="15">
        <f t="shared" si="2"/>
        <v>209.262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63071642</v>
      </c>
      <c r="J43" s="2"/>
      <c r="K43" s="18" t="s">
        <v>1</v>
      </c>
      <c r="L43" s="19">
        <f>SUM(L6:L42)</f>
        <v>8715.1367118780126</v>
      </c>
      <c r="M43" s="19">
        <f>SUM(M6:M42)</f>
        <v>51893.971491575183</v>
      </c>
      <c r="N43" s="19">
        <f>SUM(N6:N42)</f>
        <v>2462.5337965467988</v>
      </c>
      <c r="O43" s="19">
        <f>SUM(O6:O42)</f>
        <v>0</v>
      </c>
      <c r="P43" s="19">
        <f>SUM(P6:P42)</f>
        <v>63071.642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0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0</v>
      </c>
      <c r="G61" s="2"/>
      <c r="H61" s="13">
        <f t="shared" si="5"/>
        <v>2.8758091912528769</v>
      </c>
      <c r="I61" s="14">
        <f t="shared" si="6"/>
        <v>0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0</v>
      </c>
      <c r="N61" s="1"/>
      <c r="O61" s="1"/>
      <c r="P61" s="1"/>
    </row>
    <row r="62" spans="1:16">
      <c r="A62" s="13">
        <v>8.75</v>
      </c>
      <c r="B62" s="14">
        <f t="shared" si="3"/>
        <v>0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0</v>
      </c>
      <c r="G62" s="2"/>
      <c r="H62" s="13">
        <f t="shared" si="5"/>
        <v>3.497506916558653</v>
      </c>
      <c r="I62" s="14">
        <f t="shared" si="6"/>
        <v>0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0</v>
      </c>
      <c r="N62" s="1"/>
      <c r="O62" s="1"/>
      <c r="P62" s="1"/>
    </row>
    <row r="63" spans="1:16">
      <c r="A63" s="13">
        <v>9.25</v>
      </c>
      <c r="B63" s="14">
        <f t="shared" si="3"/>
        <v>0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0</v>
      </c>
      <c r="G63" s="2"/>
      <c r="H63" s="13">
        <f t="shared" si="5"/>
        <v>4.2075807029060366</v>
      </c>
      <c r="I63" s="14">
        <f t="shared" si="6"/>
        <v>0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0</v>
      </c>
      <c r="N63" s="1"/>
      <c r="O63" s="1"/>
      <c r="P63" s="1"/>
    </row>
    <row r="64" spans="1:16">
      <c r="A64" s="13">
        <v>9.75</v>
      </c>
      <c r="B64" s="14">
        <f t="shared" si="3"/>
        <v>0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0</v>
      </c>
      <c r="G64" s="2"/>
      <c r="H64" s="13">
        <f t="shared" si="5"/>
        <v>5.01278849324465</v>
      </c>
      <c r="I64" s="14">
        <f t="shared" si="6"/>
        <v>0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0</v>
      </c>
      <c r="N64" s="1"/>
      <c r="O64" s="1"/>
      <c r="P64" s="1"/>
    </row>
    <row r="65" spans="1:16">
      <c r="A65" s="13">
        <v>10.25</v>
      </c>
      <c r="B65" s="14">
        <f t="shared" si="3"/>
        <v>0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0</v>
      </c>
      <c r="G65" s="2"/>
      <c r="H65" s="13">
        <f t="shared" si="5"/>
        <v>5.9200085422255784</v>
      </c>
      <c r="I65" s="14">
        <f t="shared" si="6"/>
        <v>0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0</v>
      </c>
      <c r="N65" s="1"/>
      <c r="O65" s="1"/>
      <c r="P65" s="1"/>
    </row>
    <row r="66" spans="1:16">
      <c r="A66" s="13">
        <v>10.75</v>
      </c>
      <c r="B66" s="14">
        <f t="shared" si="3"/>
        <v>936.62170000000003</v>
      </c>
      <c r="C66" s="14">
        <f t="shared" si="3"/>
        <v>32.2973</v>
      </c>
      <c r="D66" s="14">
        <f t="shared" si="3"/>
        <v>0</v>
      </c>
      <c r="E66" s="14">
        <f t="shared" si="3"/>
        <v>0</v>
      </c>
      <c r="F66" s="12">
        <f t="shared" si="4"/>
        <v>968.91899999999998</v>
      </c>
      <c r="G66" s="2"/>
      <c r="H66" s="13">
        <f t="shared" si="5"/>
        <v>6.9362352170978028</v>
      </c>
      <c r="I66" s="14">
        <f t="shared" si="6"/>
        <v>604.3375275012105</v>
      </c>
      <c r="J66" s="14">
        <f t="shared" si="6"/>
        <v>20.839225086248639</v>
      </c>
      <c r="K66" s="14">
        <f t="shared" si="6"/>
        <v>0</v>
      </c>
      <c r="L66" s="14">
        <f t="shared" si="6"/>
        <v>0</v>
      </c>
      <c r="M66" s="26">
        <f t="shared" si="7"/>
        <v>625.17675258745919</v>
      </c>
      <c r="N66" s="1"/>
      <c r="O66" s="1"/>
      <c r="P66" s="1"/>
    </row>
    <row r="67" spans="1:16">
      <c r="A67" s="13">
        <v>11.25</v>
      </c>
      <c r="B67" s="14">
        <f t="shared" si="3"/>
        <v>2831.2327702702701</v>
      </c>
      <c r="C67" s="14">
        <f t="shared" si="3"/>
        <v>161.78472972972972</v>
      </c>
      <c r="D67" s="14">
        <f t="shared" si="3"/>
        <v>0</v>
      </c>
      <c r="E67" s="14">
        <f t="shared" si="3"/>
        <v>0</v>
      </c>
      <c r="F67" s="12">
        <f t="shared" si="4"/>
        <v>2993.0174999999999</v>
      </c>
      <c r="G67" s="2"/>
      <c r="H67" s="13">
        <f t="shared" si="5"/>
        <v>8.0685751450480083</v>
      </c>
      <c r="I67" s="14">
        <f t="shared" si="6"/>
        <v>2030.5790542264995</v>
      </c>
      <c r="J67" s="14">
        <f t="shared" si="6"/>
        <v>116.03308881294284</v>
      </c>
      <c r="K67" s="14">
        <f t="shared" si="6"/>
        <v>0</v>
      </c>
      <c r="L67" s="14">
        <f t="shared" si="6"/>
        <v>0</v>
      </c>
      <c r="M67" s="26">
        <f t="shared" si="7"/>
        <v>2146.6121430394423</v>
      </c>
      <c r="N67" s="1"/>
      <c r="O67" s="1"/>
      <c r="P67" s="1"/>
    </row>
    <row r="68" spans="1:16">
      <c r="A68" s="13">
        <v>11.75</v>
      </c>
      <c r="B68" s="14">
        <f t="shared" si="3"/>
        <v>4230.7049999999999</v>
      </c>
      <c r="C68" s="14">
        <f t="shared" si="3"/>
        <v>705.11749999999995</v>
      </c>
      <c r="D68" s="14">
        <f t="shared" si="3"/>
        <v>0</v>
      </c>
      <c r="E68" s="14">
        <f t="shared" si="3"/>
        <v>0</v>
      </c>
      <c r="F68" s="12">
        <f t="shared" si="4"/>
        <v>4935.8225000000002</v>
      </c>
      <c r="G68" s="2"/>
      <c r="H68" s="13">
        <f t="shared" si="5"/>
        <v>9.324243663434002</v>
      </c>
      <c r="I68" s="14">
        <f t="shared" si="6"/>
        <v>3357.2871734560467</v>
      </c>
      <c r="J68" s="14">
        <f t="shared" si="6"/>
        <v>559.54786224267446</v>
      </c>
      <c r="K68" s="14">
        <f t="shared" si="6"/>
        <v>0</v>
      </c>
      <c r="L68" s="14">
        <f t="shared" si="6"/>
        <v>0</v>
      </c>
      <c r="M68" s="26">
        <f t="shared" si="7"/>
        <v>3916.8350356987212</v>
      </c>
      <c r="N68" s="1"/>
      <c r="O68" s="1"/>
      <c r="P68" s="1"/>
    </row>
    <row r="69" spans="1:16">
      <c r="A69" s="13">
        <v>12.25</v>
      </c>
      <c r="B69" s="14">
        <f t="shared" si="3"/>
        <v>13338.919854166668</v>
      </c>
      <c r="C69" s="14">
        <f t="shared" si="3"/>
        <v>9527.7998958333337</v>
      </c>
      <c r="D69" s="14">
        <f t="shared" si="3"/>
        <v>0</v>
      </c>
      <c r="E69" s="14">
        <f t="shared" si="3"/>
        <v>0</v>
      </c>
      <c r="F69" s="12">
        <f t="shared" si="4"/>
        <v>22866.719750000004</v>
      </c>
      <c r="G69" s="2"/>
      <c r="H69" s="13">
        <f t="shared" si="5"/>
        <v>10.710561536551699</v>
      </c>
      <c r="I69" s="14">
        <f t="shared" si="6"/>
        <v>11662.638524831291</v>
      </c>
      <c r="J69" s="14">
        <f t="shared" si="6"/>
        <v>8330.4560891652072</v>
      </c>
      <c r="K69" s="14">
        <f t="shared" si="6"/>
        <v>0</v>
      </c>
      <c r="L69" s="14">
        <f t="shared" si="6"/>
        <v>0</v>
      </c>
      <c r="M69" s="26">
        <f t="shared" si="7"/>
        <v>19993.094613996498</v>
      </c>
      <c r="N69" s="1"/>
      <c r="O69" s="1"/>
      <c r="P69" s="1"/>
    </row>
    <row r="70" spans="1:16">
      <c r="A70" s="13">
        <v>12.75</v>
      </c>
      <c r="B70" s="14">
        <f t="shared" si="3"/>
        <v>17278.392</v>
      </c>
      <c r="C70" s="14">
        <f t="shared" si="3"/>
        <v>17278.392</v>
      </c>
      <c r="D70" s="14">
        <f t="shared" si="3"/>
        <v>0</v>
      </c>
      <c r="E70" s="14">
        <f t="shared" si="3"/>
        <v>0</v>
      </c>
      <c r="F70" s="12">
        <f t="shared" si="4"/>
        <v>34556.784</v>
      </c>
      <c r="G70" s="2"/>
      <c r="H70" s="13">
        <f t="shared" si="5"/>
        <v>12.234951908318333</v>
      </c>
      <c r="I70" s="14">
        <f t="shared" si="6"/>
        <v>16580.415307691939</v>
      </c>
      <c r="J70" s="14">
        <f t="shared" si="6"/>
        <v>16580.415307691939</v>
      </c>
      <c r="K70" s="14">
        <f t="shared" si="6"/>
        <v>0</v>
      </c>
      <c r="L70" s="14">
        <f t="shared" si="6"/>
        <v>0</v>
      </c>
      <c r="M70" s="26">
        <f t="shared" si="7"/>
        <v>33160.830615383878</v>
      </c>
      <c r="N70" s="1"/>
      <c r="O70" s="1"/>
      <c r="P70" s="1"/>
    </row>
    <row r="71" spans="1:16">
      <c r="A71" s="13">
        <v>13.25</v>
      </c>
      <c r="B71" s="14">
        <f t="shared" si="3"/>
        <v>9258.0150900000008</v>
      </c>
      <c r="C71" s="14">
        <f t="shared" si="3"/>
        <v>61720.100599999998</v>
      </c>
      <c r="D71" s="14">
        <f t="shared" si="3"/>
        <v>6172.0100599999996</v>
      </c>
      <c r="E71" s="14">
        <f t="shared" si="3"/>
        <v>0</v>
      </c>
      <c r="F71" s="12">
        <f t="shared" si="4"/>
        <v>77150.125750000007</v>
      </c>
      <c r="G71" s="2"/>
      <c r="H71" s="13">
        <f t="shared" si="5"/>
        <v>13.904937464891319</v>
      </c>
      <c r="I71" s="14">
        <f t="shared" si="6"/>
        <v>9715.631764186428</v>
      </c>
      <c r="J71" s="14">
        <f t="shared" si="6"/>
        <v>64770.87842790952</v>
      </c>
      <c r="K71" s="14">
        <f t="shared" si="6"/>
        <v>6477.087842790952</v>
      </c>
      <c r="L71" s="14">
        <f t="shared" si="6"/>
        <v>0</v>
      </c>
      <c r="M71" s="26">
        <f t="shared" si="7"/>
        <v>80963.598034886891</v>
      </c>
      <c r="N71" s="1"/>
      <c r="O71" s="1"/>
      <c r="P71" s="1"/>
    </row>
    <row r="72" spans="1:16">
      <c r="A72" s="13">
        <v>13.75</v>
      </c>
      <c r="B72" s="14">
        <f t="shared" si="3"/>
        <v>28942.458308823527</v>
      </c>
      <c r="C72" s="14">
        <f t="shared" si="3"/>
        <v>128633.14803921568</v>
      </c>
      <c r="D72" s="14">
        <f t="shared" si="3"/>
        <v>6431.6574019607833</v>
      </c>
      <c r="E72" s="14">
        <f t="shared" si="3"/>
        <v>0</v>
      </c>
      <c r="F72" s="12">
        <f t="shared" si="4"/>
        <v>164007.26374999998</v>
      </c>
      <c r="G72" s="2"/>
      <c r="H72" s="13">
        <f t="shared" si="5"/>
        <v>15.72813778502006</v>
      </c>
      <c r="I72" s="14">
        <f t="shared" si="6"/>
        <v>33106.252517700006</v>
      </c>
      <c r="J72" s="14">
        <f t="shared" si="6"/>
        <v>147138.90007866672</v>
      </c>
      <c r="K72" s="14">
        <f t="shared" si="6"/>
        <v>7356.9450039333351</v>
      </c>
      <c r="L72" s="14">
        <f t="shared" si="6"/>
        <v>0</v>
      </c>
      <c r="M72" s="26">
        <f t="shared" si="7"/>
        <v>187602.09760030004</v>
      </c>
      <c r="N72" s="1"/>
      <c r="O72" s="1"/>
      <c r="P72" s="1"/>
    </row>
    <row r="73" spans="1:16">
      <c r="A73" s="13">
        <v>14.25</v>
      </c>
      <c r="B73" s="14">
        <f t="shared" si="3"/>
        <v>19953.961907142853</v>
      </c>
      <c r="C73" s="14">
        <f t="shared" si="3"/>
        <v>209516.60002499999</v>
      </c>
      <c r="D73" s="14">
        <f t="shared" si="3"/>
        <v>3325.6603178571427</v>
      </c>
      <c r="E73" s="14">
        <f t="shared" si="3"/>
        <v>0</v>
      </c>
      <c r="F73" s="12">
        <f t="shared" si="4"/>
        <v>232796.22224999999</v>
      </c>
      <c r="G73" s="2"/>
      <c r="H73" s="13">
        <f t="shared" si="5"/>
        <v>17.712266859032471</v>
      </c>
      <c r="I73" s="14">
        <f t="shared" si="6"/>
        <v>24802.098118897036</v>
      </c>
      <c r="J73" s="14">
        <f t="shared" si="6"/>
        <v>260422.03024841889</v>
      </c>
      <c r="K73" s="14">
        <f t="shared" si="6"/>
        <v>4133.6830198161724</v>
      </c>
      <c r="L73" s="14">
        <f t="shared" si="6"/>
        <v>0</v>
      </c>
      <c r="M73" s="26">
        <f t="shared" si="7"/>
        <v>289357.8113871321</v>
      </c>
      <c r="N73" s="1"/>
      <c r="O73" s="1"/>
      <c r="P73" s="1"/>
    </row>
    <row r="74" spans="1:16">
      <c r="A74" s="13">
        <v>14.75</v>
      </c>
      <c r="B74" s="14">
        <f t="shared" si="3"/>
        <v>8661.1855777777782</v>
      </c>
      <c r="C74" s="14">
        <f t="shared" si="3"/>
        <v>186215.48992222222</v>
      </c>
      <c r="D74" s="14">
        <f t="shared" si="3"/>
        <v>0</v>
      </c>
      <c r="E74" s="14">
        <f t="shared" si="3"/>
        <v>0</v>
      </c>
      <c r="F74" s="12">
        <f t="shared" si="4"/>
        <v>194876.67549999998</v>
      </c>
      <c r="G74" s="2"/>
      <c r="H74" s="13">
        <f t="shared" si="5"/>
        <v>19.865130759932143</v>
      </c>
      <c r="I74" s="14">
        <f t="shared" si="6"/>
        <v>11664.785358548745</v>
      </c>
      <c r="J74" s="14">
        <f t="shared" si="6"/>
        <v>250792.88520879802</v>
      </c>
      <c r="K74" s="14">
        <f t="shared" si="6"/>
        <v>0</v>
      </c>
      <c r="L74" s="14">
        <f t="shared" si="6"/>
        <v>0</v>
      </c>
      <c r="M74" s="26">
        <f t="shared" si="7"/>
        <v>262457.67056734674</v>
      </c>
      <c r="N74" s="1"/>
      <c r="O74" s="1"/>
      <c r="P74" s="1"/>
    </row>
    <row r="75" spans="1:16">
      <c r="A75" s="13">
        <v>15.25</v>
      </c>
      <c r="B75" s="14">
        <f t="shared" si="3"/>
        <v>9066.0211351351354</v>
      </c>
      <c r="C75" s="14">
        <f t="shared" si="3"/>
        <v>65728.653229729724</v>
      </c>
      <c r="D75" s="14">
        <f t="shared" si="3"/>
        <v>9066.0211351351354</v>
      </c>
      <c r="E75" s="14">
        <f t="shared" si="3"/>
        <v>0</v>
      </c>
      <c r="F75" s="12">
        <f t="shared" si="4"/>
        <v>83860.695499999987</v>
      </c>
      <c r="G75" s="2"/>
      <c r="H75" s="13">
        <f t="shared" si="5"/>
        <v>22.19462545222795</v>
      </c>
      <c r="I75" s="14">
        <f t="shared" si="6"/>
        <v>13194.553667954546</v>
      </c>
      <c r="J75" s="14">
        <f t="shared" si="6"/>
        <v>95660.514092670433</v>
      </c>
      <c r="K75" s="14">
        <f t="shared" si="6"/>
        <v>13194.553667954546</v>
      </c>
      <c r="L75" s="14">
        <f t="shared" si="6"/>
        <v>0</v>
      </c>
      <c r="M75" s="26">
        <f t="shared" si="7"/>
        <v>122049.62142857953</v>
      </c>
      <c r="N75" s="1"/>
      <c r="O75" s="1"/>
      <c r="P75" s="1"/>
    </row>
    <row r="76" spans="1:16">
      <c r="A76" s="13">
        <v>15.75</v>
      </c>
      <c r="B76" s="14">
        <f t="shared" si="3"/>
        <v>1118.8970999999999</v>
      </c>
      <c r="C76" s="14">
        <f t="shared" si="3"/>
        <v>33566.912999999993</v>
      </c>
      <c r="D76" s="14">
        <f t="shared" si="3"/>
        <v>4475.5883999999996</v>
      </c>
      <c r="E76" s="14">
        <f t="shared" si="3"/>
        <v>0</v>
      </c>
      <c r="F76" s="12">
        <f t="shared" si="4"/>
        <v>39161.398499999996</v>
      </c>
      <c r="G76" s="2"/>
      <c r="H76" s="13">
        <f t="shared" si="5"/>
        <v>24.708734725922877</v>
      </c>
      <c r="I76" s="14">
        <f t="shared" si="6"/>
        <v>1755.3353415558349</v>
      </c>
      <c r="J76" s="14">
        <f t="shared" si="6"/>
        <v>52660.060246675042</v>
      </c>
      <c r="K76" s="14">
        <f t="shared" si="6"/>
        <v>7021.3413662233397</v>
      </c>
      <c r="L76" s="14">
        <f t="shared" si="6"/>
        <v>0</v>
      </c>
      <c r="M76" s="26">
        <f t="shared" si="7"/>
        <v>61436.736954454216</v>
      </c>
      <c r="N76" s="1"/>
      <c r="O76" s="1"/>
      <c r="P76" s="1"/>
    </row>
    <row r="77" spans="1:16">
      <c r="A77" s="13">
        <v>16.25</v>
      </c>
      <c r="B77" s="14">
        <f t="shared" si="3"/>
        <v>1410.2734027777776</v>
      </c>
      <c r="C77" s="14">
        <f t="shared" si="3"/>
        <v>21154.101041666665</v>
      </c>
      <c r="D77" s="14">
        <f t="shared" si="3"/>
        <v>2820.5468055555552</v>
      </c>
      <c r="E77" s="14">
        <f t="shared" si="3"/>
        <v>0</v>
      </c>
      <c r="F77" s="12">
        <f t="shared" si="4"/>
        <v>25384.921249999996</v>
      </c>
      <c r="G77" s="2"/>
      <c r="H77" s="13">
        <f t="shared" si="5"/>
        <v>27.415528244614354</v>
      </c>
      <c r="I77" s="14">
        <f t="shared" si="6"/>
        <v>2379.2855573220036</v>
      </c>
      <c r="J77" s="14">
        <f t="shared" si="6"/>
        <v>35689.283359830057</v>
      </c>
      <c r="K77" s="14">
        <f t="shared" si="6"/>
        <v>4758.5711146440071</v>
      </c>
      <c r="L77" s="14">
        <f t="shared" si="6"/>
        <v>0</v>
      </c>
      <c r="M77" s="26">
        <f t="shared" si="7"/>
        <v>42827.140031796065</v>
      </c>
      <c r="N77" s="1"/>
      <c r="O77" s="1"/>
      <c r="P77" s="1"/>
    </row>
    <row r="78" spans="1:16">
      <c r="A78" s="13">
        <v>16.75</v>
      </c>
      <c r="B78" s="14">
        <f t="shared" si="3"/>
        <v>482.45025000000004</v>
      </c>
      <c r="C78" s="14">
        <f t="shared" si="3"/>
        <v>9166.5547500000011</v>
      </c>
      <c r="D78" s="14">
        <f t="shared" si="3"/>
        <v>1447.3507500000001</v>
      </c>
      <c r="E78" s="14">
        <f t="shared" si="3"/>
        <v>0</v>
      </c>
      <c r="F78" s="12">
        <f t="shared" si="4"/>
        <v>11096.355750000001</v>
      </c>
      <c r="G78" s="2"/>
      <c r="H78" s="13">
        <f t="shared" si="5"/>
        <v>30.323159697956164</v>
      </c>
      <c r="I78" s="14">
        <f t="shared" si="6"/>
        <v>873.39796878023139</v>
      </c>
      <c r="J78" s="14">
        <f t="shared" si="6"/>
        <v>16594.561406824399</v>
      </c>
      <c r="K78" s="14">
        <f t="shared" si="6"/>
        <v>2620.1939063406944</v>
      </c>
      <c r="L78" s="14">
        <f t="shared" si="6"/>
        <v>0</v>
      </c>
      <c r="M78" s="26">
        <f t="shared" si="7"/>
        <v>20088.153281945324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902.44237499999997</v>
      </c>
      <c r="D79" s="14">
        <f t="shared" si="3"/>
        <v>2707.3271250000003</v>
      </c>
      <c r="E79" s="14">
        <f t="shared" si="3"/>
        <v>0</v>
      </c>
      <c r="F79" s="12">
        <f t="shared" si="4"/>
        <v>3609.7695000000003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1749.423260014941</v>
      </c>
      <c r="K79" s="14">
        <f t="shared" si="6"/>
        <v>5248.2697800448232</v>
      </c>
      <c r="L79" s="14">
        <f t="shared" si="6"/>
        <v>0</v>
      </c>
      <c r="M79" s="26">
        <f t="shared" si="7"/>
        <v>6997.6930400597639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117509.13409609401</v>
      </c>
      <c r="C89" s="19">
        <f>SUM(C52:C83)</f>
        <v>744309.39440839738</v>
      </c>
      <c r="D89" s="19">
        <f>SUM(D52:D83)</f>
        <v>36446.161995508621</v>
      </c>
      <c r="E89" s="19">
        <f>SUM(E52:E83)</f>
        <v>0</v>
      </c>
      <c r="F89" s="19">
        <f>SUM(F52:F83)</f>
        <v>898264.69050000003</v>
      </c>
      <c r="G89" s="12"/>
      <c r="H89" s="18" t="s">
        <v>1</v>
      </c>
      <c r="I89" s="19">
        <f>SUM(I52:I88)</f>
        <v>131726.59788265181</v>
      </c>
      <c r="J89" s="19">
        <f>SUM(J52:J88)</f>
        <v>951085.82790280692</v>
      </c>
      <c r="K89" s="19">
        <f>SUM(K52:K88)</f>
        <v>50810.645701747868</v>
      </c>
      <c r="L89" s="19">
        <f>SUM(L52:L88)</f>
        <v>0</v>
      </c>
      <c r="M89" s="19">
        <f>SUM(M52:M88)</f>
        <v>1133623.0714872065</v>
      </c>
      <c r="N89" s="1"/>
      <c r="O89" s="1"/>
      <c r="P89" s="1"/>
    </row>
    <row r="90" spans="1:16">
      <c r="A90" s="6" t="s">
        <v>12</v>
      </c>
      <c r="B90" s="27">
        <f>IF(L43&gt;0,B89/L43,0)</f>
        <v>13.483338010743854</v>
      </c>
      <c r="C90" s="27">
        <f>IF(M43&gt;0,C89/M43,0)</f>
        <v>14.342887487985644</v>
      </c>
      <c r="D90" s="27">
        <f>IF(N43&gt;0,D89/N43,0)</f>
        <v>14.800268750267277</v>
      </c>
      <c r="E90" s="27">
        <f>IF(O43&gt;0,E89/O43,0)</f>
        <v>0</v>
      </c>
      <c r="F90" s="27">
        <f>IF(P43&gt;0,F89/P43,0)</f>
        <v>14.241974079254192</v>
      </c>
      <c r="G90" s="12"/>
      <c r="H90" s="6" t="s">
        <v>12</v>
      </c>
      <c r="I90" s="27">
        <f>IF(L43&gt;0,I89/L43,0)</f>
        <v>15.114690938022731</v>
      </c>
      <c r="J90" s="27">
        <f>IF(M43&gt;0,J89/M43,0)</f>
        <v>18.327481990026772</v>
      </c>
      <c r="K90" s="27">
        <f>IF(N43&gt;0,K89/N43,0)</f>
        <v>20.633481568049717</v>
      </c>
      <c r="L90" s="27">
        <f>IF(O43&gt;0,L89/O43,0)</f>
        <v>0</v>
      </c>
      <c r="M90" s="27">
        <f>IF(P43&gt;0,M89/P43,0)</f>
        <v>17.973577911404409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8715.1367118780126</v>
      </c>
      <c r="C102" s="41">
        <f>$B$90</f>
        <v>13.483338010743854</v>
      </c>
      <c r="D102" s="41">
        <f>$I$90</f>
        <v>15.114690938022731</v>
      </c>
      <c r="E102" s="41">
        <f>B102*D102</f>
        <v>131726.59788265181</v>
      </c>
      <c r="F102" s="14">
        <f>B102/1000</f>
        <v>8.7151367118780119</v>
      </c>
      <c r="G102" s="44">
        <f>E102/1000</f>
        <v>131.72659788265182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51893.971491575183</v>
      </c>
      <c r="C103" s="41">
        <f>$C$90</f>
        <v>14.342887487985644</v>
      </c>
      <c r="D103" s="41">
        <f>$J$90</f>
        <v>18.327481990026772</v>
      </c>
      <c r="E103" s="41">
        <f>B103*D103</f>
        <v>951085.82790280692</v>
      </c>
      <c r="F103" s="14">
        <f t="shared" ref="F103:F106" si="8">B103/1000</f>
        <v>51.893971491575186</v>
      </c>
      <c r="G103" s="44">
        <f t="shared" ref="G103:G106" si="9">E103/1000</f>
        <v>951.08582790280695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2462.5337965467988</v>
      </c>
      <c r="C104" s="41">
        <f>$D$90</f>
        <v>14.800268750267277</v>
      </c>
      <c r="D104" s="41">
        <f>$K$90</f>
        <v>20.633481568049717</v>
      </c>
      <c r="E104" s="41">
        <f>B104*D104</f>
        <v>50810.645701747868</v>
      </c>
      <c r="F104" s="14">
        <f t="shared" si="8"/>
        <v>2.4625337965467988</v>
      </c>
      <c r="G104" s="44">
        <f t="shared" si="9"/>
        <v>50.810645701747866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63071.641999999993</v>
      </c>
      <c r="C106" s="41">
        <f>$F$90</f>
        <v>14.241974079254192</v>
      </c>
      <c r="D106" s="41">
        <f>$M$90</f>
        <v>17.973577911404409</v>
      </c>
      <c r="E106" s="41">
        <f>SUM(E102:E105)</f>
        <v>1133623.0714872065</v>
      </c>
      <c r="F106" s="14">
        <f t="shared" si="8"/>
        <v>63.07164199999999</v>
      </c>
      <c r="G106" s="44">
        <f t="shared" si="9"/>
        <v>1133.6230714872065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1133625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1.000001701194023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0" spans="1:16">
      <c r="C110" s="43"/>
      <c r="D110" s="43"/>
      <c r="E110" s="43"/>
    </row>
    <row r="111" spans="1:16">
      <c r="C111" s="43"/>
      <c r="D111" s="43"/>
      <c r="E111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1"/>
  <sheetViews>
    <sheetView topLeftCell="A79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2996259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>
        <v>109915487</v>
      </c>
      <c r="J14" s="4"/>
      <c r="K14" s="13">
        <v>7.75</v>
      </c>
      <c r="L14" s="14">
        <f t="shared" si="1"/>
        <v>109915.48699999999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109915.48699999999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>
        <v>274826646</v>
      </c>
      <c r="J15" s="4"/>
      <c r="K15" s="13">
        <v>8.25</v>
      </c>
      <c r="L15" s="14">
        <f t="shared" si="1"/>
        <v>274826.64600000001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274826.64600000001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>
        <v>214369335</v>
      </c>
      <c r="J16" s="4"/>
      <c r="K16" s="13">
        <v>8.75</v>
      </c>
      <c r="L16" s="14">
        <f t="shared" si="1"/>
        <v>214369.33499999999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214369.33499999999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>
        <v>164911159</v>
      </c>
      <c r="J17" s="4"/>
      <c r="K17" s="13">
        <v>9.25</v>
      </c>
      <c r="L17" s="14">
        <f t="shared" si="1"/>
        <v>164911.15900000001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164911.15900000001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32997403</v>
      </c>
      <c r="J18" s="4"/>
      <c r="K18" s="13">
        <v>9.75</v>
      </c>
      <c r="L18" s="14">
        <f t="shared" si="1"/>
        <v>32997.402999999998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32997.402999999998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27459908</v>
      </c>
      <c r="J19" s="4"/>
      <c r="K19" s="13">
        <v>10.25</v>
      </c>
      <c r="L19" s="14">
        <f t="shared" si="1"/>
        <v>27459.907999999999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27459.907999999999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5461639</v>
      </c>
      <c r="J20" s="4"/>
      <c r="K20" s="13">
        <v>10.75</v>
      </c>
      <c r="L20" s="14">
        <f t="shared" si="1"/>
        <v>5279.5843666666669</v>
      </c>
      <c r="M20" s="14">
        <f t="shared" si="1"/>
        <v>182.05463333333333</v>
      </c>
      <c r="N20" s="14">
        <f t="shared" si="1"/>
        <v>0</v>
      </c>
      <c r="O20" s="14">
        <f t="shared" si="1"/>
        <v>0</v>
      </c>
      <c r="P20" s="15">
        <f t="shared" si="2"/>
        <v>5461.6390000000001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10999134</v>
      </c>
      <c r="J21" s="4"/>
      <c r="K21" s="13">
        <v>11.25</v>
      </c>
      <c r="L21" s="14">
        <f t="shared" si="1"/>
        <v>10404.586216216216</v>
      </c>
      <c r="M21" s="14">
        <f t="shared" si="1"/>
        <v>594.54778378378387</v>
      </c>
      <c r="N21" s="14">
        <f t="shared" si="1"/>
        <v>0</v>
      </c>
      <c r="O21" s="14">
        <f t="shared" si="1"/>
        <v>0</v>
      </c>
      <c r="P21" s="15">
        <f t="shared" si="2"/>
        <v>10999.134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5461639</v>
      </c>
      <c r="J22" s="4"/>
      <c r="K22" s="13">
        <v>11.75</v>
      </c>
      <c r="L22" s="14">
        <f t="shared" si="1"/>
        <v>4681.4048571428566</v>
      </c>
      <c r="M22" s="14">
        <f t="shared" si="1"/>
        <v>780.23414285714284</v>
      </c>
      <c r="N22" s="14">
        <f t="shared" si="1"/>
        <v>0</v>
      </c>
      <c r="O22" s="14">
        <f t="shared" si="1"/>
        <v>0</v>
      </c>
      <c r="P22" s="15">
        <f t="shared" si="2"/>
        <v>5461.6389999999992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/>
      <c r="J23" s="4"/>
      <c r="K23" s="13">
        <v>12.25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14">
        <f t="shared" si="1"/>
        <v>0</v>
      </c>
      <c r="P23" s="15">
        <f t="shared" si="2"/>
        <v>0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/>
      <c r="J24" s="4"/>
      <c r="K24" s="13">
        <v>12.75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2"/>
        <v>0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/>
      <c r="J25" s="4"/>
      <c r="K25" s="13">
        <v>13.25</v>
      </c>
      <c r="L25" s="14">
        <f t="shared" si="1"/>
        <v>0</v>
      </c>
      <c r="M25" s="14">
        <f t="shared" si="1"/>
        <v>0</v>
      </c>
      <c r="N25" s="14">
        <f t="shared" si="1"/>
        <v>0</v>
      </c>
      <c r="O25" s="14">
        <f t="shared" si="1"/>
        <v>0</v>
      </c>
      <c r="P25" s="15">
        <f t="shared" si="2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/>
      <c r="J26" s="4"/>
      <c r="K26" s="13">
        <v>13.75</v>
      </c>
      <c r="L26" s="14">
        <f t="shared" si="1"/>
        <v>0</v>
      </c>
      <c r="M26" s="14">
        <f t="shared" si="1"/>
        <v>0</v>
      </c>
      <c r="N26" s="14">
        <f t="shared" si="1"/>
        <v>0</v>
      </c>
      <c r="O26" s="14">
        <f t="shared" si="1"/>
        <v>0</v>
      </c>
      <c r="P26" s="15">
        <f t="shared" si="2"/>
        <v>0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/>
      <c r="J27" s="4"/>
      <c r="K27" s="13">
        <v>14.25</v>
      </c>
      <c r="L27" s="14">
        <f t="shared" si="1"/>
        <v>0</v>
      </c>
      <c r="M27" s="14">
        <f t="shared" si="1"/>
        <v>0</v>
      </c>
      <c r="N27" s="14">
        <f t="shared" si="1"/>
        <v>0</v>
      </c>
      <c r="O27" s="14">
        <f t="shared" si="1"/>
        <v>0</v>
      </c>
      <c r="P27" s="15">
        <f t="shared" si="2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/>
      <c r="J28" s="4"/>
      <c r="K28" s="13">
        <v>14.75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4">
        <f t="shared" si="1"/>
        <v>0</v>
      </c>
      <c r="P28" s="15">
        <f t="shared" si="2"/>
        <v>0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/>
      <c r="J29" s="4"/>
      <c r="K29" s="13">
        <v>15.25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5">
        <f t="shared" si="2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/>
      <c r="J30" s="4"/>
      <c r="K30" s="13">
        <v>15.75</v>
      </c>
      <c r="L30" s="14">
        <f t="shared" si="1"/>
        <v>0</v>
      </c>
      <c r="M30" s="14">
        <f t="shared" si="1"/>
        <v>0</v>
      </c>
      <c r="N30" s="14">
        <f t="shared" si="1"/>
        <v>0</v>
      </c>
      <c r="O30" s="14">
        <f t="shared" si="1"/>
        <v>0</v>
      </c>
      <c r="P30" s="15">
        <f t="shared" si="2"/>
        <v>0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/>
      <c r="J31" s="4"/>
      <c r="K31" s="13">
        <v>16.25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5">
        <f t="shared" si="2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/>
      <c r="J32" s="17"/>
      <c r="K32" s="13">
        <v>16.75</v>
      </c>
      <c r="L32" s="14">
        <f t="shared" si="1"/>
        <v>0</v>
      </c>
      <c r="M32" s="14">
        <f t="shared" si="1"/>
        <v>0</v>
      </c>
      <c r="N32" s="14">
        <f t="shared" si="1"/>
        <v>0</v>
      </c>
      <c r="O32" s="14">
        <f t="shared" si="1"/>
        <v>0</v>
      </c>
      <c r="P32" s="15">
        <f t="shared" si="2"/>
        <v>0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/>
      <c r="J33" s="17"/>
      <c r="K33" s="13">
        <v>17.25</v>
      </c>
      <c r="L33" s="14">
        <f t="shared" si="1"/>
        <v>0</v>
      </c>
      <c r="M33" s="14">
        <f t="shared" si="1"/>
        <v>0</v>
      </c>
      <c r="N33" s="14">
        <f t="shared" si="1"/>
        <v>0</v>
      </c>
      <c r="O33" s="14">
        <f t="shared" si="1"/>
        <v>0</v>
      </c>
      <c r="P33" s="15">
        <f t="shared" si="2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846402350</v>
      </c>
      <c r="J43" s="2"/>
      <c r="K43" s="18" t="s">
        <v>1</v>
      </c>
      <c r="L43" s="19">
        <f>SUM(L6:L42)</f>
        <v>844845.51344002574</v>
      </c>
      <c r="M43" s="19">
        <f>SUM(M6:M42)</f>
        <v>1556.8365599742601</v>
      </c>
      <c r="N43" s="19">
        <f>SUM(N6:N42)</f>
        <v>0</v>
      </c>
      <c r="O43" s="19">
        <f>SUM(O6:O42)</f>
        <v>0</v>
      </c>
      <c r="P43" s="19">
        <f>SUM(P6:P42)</f>
        <v>846402.35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851845.0242499999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851845.0242499999</v>
      </c>
      <c r="G60" s="2"/>
      <c r="H60" s="13">
        <f t="shared" si="5"/>
        <v>2.3358544939401411</v>
      </c>
      <c r="I60" s="14">
        <f t="shared" si="6"/>
        <v>256746.58426256914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256746.58426256914</v>
      </c>
      <c r="N60" s="1"/>
      <c r="O60" s="1"/>
      <c r="P60" s="1"/>
    </row>
    <row r="61" spans="1:16">
      <c r="A61" s="13">
        <v>8.25</v>
      </c>
      <c r="B61" s="14">
        <f t="shared" si="3"/>
        <v>2267319.8295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2267319.8295</v>
      </c>
      <c r="G61" s="2"/>
      <c r="H61" s="13">
        <f t="shared" si="5"/>
        <v>2.8758091912528769</v>
      </c>
      <c r="I61" s="14">
        <f t="shared" si="6"/>
        <v>790348.99456800078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790348.99456800078</v>
      </c>
      <c r="N61" s="1"/>
      <c r="O61" s="1"/>
      <c r="P61" s="1"/>
    </row>
    <row r="62" spans="1:16">
      <c r="A62" s="13">
        <v>8.75</v>
      </c>
      <c r="B62" s="14">
        <f t="shared" si="3"/>
        <v>1875731.6812499999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1875731.6812499999</v>
      </c>
      <c r="G62" s="2"/>
      <c r="H62" s="13">
        <f t="shared" si="5"/>
        <v>3.497506916558653</v>
      </c>
      <c r="I62" s="14">
        <f t="shared" si="6"/>
        <v>749758.23186057888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749758.23186057888</v>
      </c>
      <c r="N62" s="1"/>
      <c r="O62" s="1"/>
      <c r="P62" s="1"/>
    </row>
    <row r="63" spans="1:16">
      <c r="A63" s="13">
        <v>9.25</v>
      </c>
      <c r="B63" s="14">
        <f t="shared" si="3"/>
        <v>1525428.2207500001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1525428.2207500001</v>
      </c>
      <c r="G63" s="2"/>
      <c r="H63" s="13">
        <f t="shared" si="5"/>
        <v>4.2075807029060366</v>
      </c>
      <c r="I63" s="14">
        <f t="shared" si="6"/>
        <v>693877.01030226925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693877.01030226925</v>
      </c>
      <c r="N63" s="1"/>
      <c r="O63" s="1"/>
      <c r="P63" s="1"/>
    </row>
    <row r="64" spans="1:16">
      <c r="A64" s="13">
        <v>9.75</v>
      </c>
      <c r="B64" s="14">
        <f t="shared" si="3"/>
        <v>321724.67924999999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321724.67924999999</v>
      </c>
      <c r="G64" s="2"/>
      <c r="H64" s="13">
        <f t="shared" si="5"/>
        <v>5.01278849324465</v>
      </c>
      <c r="I64" s="14">
        <f t="shared" si="6"/>
        <v>165409.0020653565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165409.0020653565</v>
      </c>
      <c r="N64" s="1"/>
      <c r="O64" s="1"/>
      <c r="P64" s="1"/>
    </row>
    <row r="65" spans="1:16">
      <c r="A65" s="13">
        <v>10.25</v>
      </c>
      <c r="B65" s="14">
        <f t="shared" si="3"/>
        <v>281464.05699999997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281464.05699999997</v>
      </c>
      <c r="G65" s="2"/>
      <c r="H65" s="13">
        <f t="shared" si="5"/>
        <v>5.9200085422255784</v>
      </c>
      <c r="I65" s="14">
        <f t="shared" si="6"/>
        <v>162562.88992872849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162562.88992872849</v>
      </c>
      <c r="N65" s="1"/>
      <c r="O65" s="1"/>
      <c r="P65" s="1"/>
    </row>
    <row r="66" spans="1:16">
      <c r="A66" s="13">
        <v>10.75</v>
      </c>
      <c r="B66" s="14">
        <f t="shared" si="3"/>
        <v>56755.531941666668</v>
      </c>
      <c r="C66" s="14">
        <f t="shared" si="3"/>
        <v>1957.0873083333333</v>
      </c>
      <c r="D66" s="14">
        <f t="shared" si="3"/>
        <v>0</v>
      </c>
      <c r="E66" s="14">
        <f t="shared" si="3"/>
        <v>0</v>
      </c>
      <c r="F66" s="12">
        <f t="shared" si="4"/>
        <v>58712.619250000003</v>
      </c>
      <c r="G66" s="2"/>
      <c r="H66" s="13">
        <f t="shared" si="5"/>
        <v>6.9362352170978028</v>
      </c>
      <c r="I66" s="14">
        <f t="shared" si="6"/>
        <v>36620.439015712334</v>
      </c>
      <c r="J66" s="14">
        <f t="shared" si="6"/>
        <v>1262.7737591624941</v>
      </c>
      <c r="K66" s="14">
        <f t="shared" si="6"/>
        <v>0</v>
      </c>
      <c r="L66" s="14">
        <f t="shared" si="6"/>
        <v>0</v>
      </c>
      <c r="M66" s="26">
        <f t="shared" si="7"/>
        <v>37883.212774874832</v>
      </c>
      <c r="N66" s="1"/>
      <c r="O66" s="1"/>
      <c r="P66" s="1"/>
    </row>
    <row r="67" spans="1:16">
      <c r="A67" s="13">
        <v>11.25</v>
      </c>
      <c r="B67" s="14">
        <f t="shared" si="3"/>
        <v>117051.59493243243</v>
      </c>
      <c r="C67" s="14">
        <f t="shared" si="3"/>
        <v>6688.6625675675687</v>
      </c>
      <c r="D67" s="14">
        <f t="shared" si="3"/>
        <v>0</v>
      </c>
      <c r="E67" s="14">
        <f t="shared" si="3"/>
        <v>0</v>
      </c>
      <c r="F67" s="12">
        <f t="shared" si="4"/>
        <v>123740.25750000001</v>
      </c>
      <c r="G67" s="2"/>
      <c r="H67" s="13">
        <f t="shared" si="5"/>
        <v>8.0685751450480083</v>
      </c>
      <c r="I67" s="14">
        <f t="shared" si="6"/>
        <v>83950.185738671265</v>
      </c>
      <c r="J67" s="14">
        <f t="shared" si="6"/>
        <v>4797.1534707812161</v>
      </c>
      <c r="K67" s="14">
        <f t="shared" si="6"/>
        <v>0</v>
      </c>
      <c r="L67" s="14">
        <f t="shared" si="6"/>
        <v>0</v>
      </c>
      <c r="M67" s="26">
        <f t="shared" si="7"/>
        <v>88747.339209452475</v>
      </c>
      <c r="N67" s="1"/>
      <c r="O67" s="1"/>
      <c r="P67" s="1"/>
    </row>
    <row r="68" spans="1:16">
      <c r="A68" s="13">
        <v>11.75</v>
      </c>
      <c r="B68" s="14">
        <f t="shared" si="3"/>
        <v>55006.507071428568</v>
      </c>
      <c r="C68" s="14">
        <f t="shared" si="3"/>
        <v>9167.7511785714287</v>
      </c>
      <c r="D68" s="14">
        <f t="shared" si="3"/>
        <v>0</v>
      </c>
      <c r="E68" s="14">
        <f t="shared" si="3"/>
        <v>0</v>
      </c>
      <c r="F68" s="12">
        <f t="shared" si="4"/>
        <v>64174.258249999999</v>
      </c>
      <c r="G68" s="2"/>
      <c r="H68" s="13">
        <f t="shared" si="5"/>
        <v>9.324243663434002</v>
      </c>
      <c r="I68" s="14">
        <f t="shared" si="6"/>
        <v>43650.559575183441</v>
      </c>
      <c r="J68" s="14">
        <f t="shared" si="6"/>
        <v>7275.0932625305741</v>
      </c>
      <c r="K68" s="14">
        <f t="shared" si="6"/>
        <v>0</v>
      </c>
      <c r="L68" s="14">
        <f t="shared" si="6"/>
        <v>0</v>
      </c>
      <c r="M68" s="26">
        <f t="shared" si="7"/>
        <v>50925.652837714013</v>
      </c>
      <c r="N68" s="1"/>
      <c r="O68" s="1"/>
      <c r="P68" s="1"/>
    </row>
    <row r="69" spans="1:16">
      <c r="A69" s="13">
        <v>12.25</v>
      </c>
      <c r="B69" s="14">
        <f t="shared" si="3"/>
        <v>0</v>
      </c>
      <c r="C69" s="14">
        <f t="shared" si="3"/>
        <v>0</v>
      </c>
      <c r="D69" s="14">
        <f t="shared" si="3"/>
        <v>0</v>
      </c>
      <c r="E69" s="14">
        <f t="shared" si="3"/>
        <v>0</v>
      </c>
      <c r="F69" s="12">
        <f t="shared" si="4"/>
        <v>0</v>
      </c>
      <c r="G69" s="2"/>
      <c r="H69" s="13">
        <f t="shared" si="5"/>
        <v>10.710561536551699</v>
      </c>
      <c r="I69" s="14">
        <f t="shared" si="6"/>
        <v>0</v>
      </c>
      <c r="J69" s="14">
        <f t="shared" si="6"/>
        <v>0</v>
      </c>
      <c r="K69" s="14">
        <f t="shared" si="6"/>
        <v>0</v>
      </c>
      <c r="L69" s="14">
        <f t="shared" si="6"/>
        <v>0</v>
      </c>
      <c r="M69" s="26">
        <f t="shared" si="7"/>
        <v>0</v>
      </c>
      <c r="N69" s="1"/>
      <c r="O69" s="1"/>
      <c r="P69" s="1"/>
    </row>
    <row r="70" spans="1:16">
      <c r="A70" s="13">
        <v>12.75</v>
      </c>
      <c r="B70" s="14">
        <f t="shared" si="3"/>
        <v>0</v>
      </c>
      <c r="C70" s="14">
        <f t="shared" si="3"/>
        <v>0</v>
      </c>
      <c r="D70" s="14">
        <f t="shared" si="3"/>
        <v>0</v>
      </c>
      <c r="E70" s="14">
        <f t="shared" si="3"/>
        <v>0</v>
      </c>
      <c r="F70" s="12">
        <f t="shared" si="4"/>
        <v>0</v>
      </c>
      <c r="G70" s="2"/>
      <c r="H70" s="13">
        <f t="shared" si="5"/>
        <v>12.234951908318333</v>
      </c>
      <c r="I70" s="14">
        <f t="shared" si="6"/>
        <v>0</v>
      </c>
      <c r="J70" s="14">
        <f t="shared" si="6"/>
        <v>0</v>
      </c>
      <c r="K70" s="14">
        <f t="shared" si="6"/>
        <v>0</v>
      </c>
      <c r="L70" s="14">
        <f t="shared" si="6"/>
        <v>0</v>
      </c>
      <c r="M70" s="26">
        <f t="shared" si="7"/>
        <v>0</v>
      </c>
      <c r="N70" s="1"/>
      <c r="O70" s="1"/>
      <c r="P70" s="1"/>
    </row>
    <row r="71" spans="1:16">
      <c r="A71" s="13">
        <v>13.25</v>
      </c>
      <c r="B71" s="14">
        <f t="shared" si="3"/>
        <v>0</v>
      </c>
      <c r="C71" s="14">
        <f t="shared" si="3"/>
        <v>0</v>
      </c>
      <c r="D71" s="14">
        <f t="shared" si="3"/>
        <v>0</v>
      </c>
      <c r="E71" s="14">
        <f t="shared" si="3"/>
        <v>0</v>
      </c>
      <c r="F71" s="12">
        <f t="shared" si="4"/>
        <v>0</v>
      </c>
      <c r="G71" s="2"/>
      <c r="H71" s="13">
        <f t="shared" si="5"/>
        <v>13.904937464891319</v>
      </c>
      <c r="I71" s="14">
        <f t="shared" si="6"/>
        <v>0</v>
      </c>
      <c r="J71" s="14">
        <f t="shared" si="6"/>
        <v>0</v>
      </c>
      <c r="K71" s="14">
        <f t="shared" si="6"/>
        <v>0</v>
      </c>
      <c r="L71" s="14">
        <f t="shared" si="6"/>
        <v>0</v>
      </c>
      <c r="M71" s="26">
        <f t="shared" si="7"/>
        <v>0</v>
      </c>
      <c r="N71" s="1"/>
      <c r="O71" s="1"/>
      <c r="P71" s="1"/>
    </row>
    <row r="72" spans="1:16">
      <c r="A72" s="13">
        <v>13.75</v>
      </c>
      <c r="B72" s="14">
        <f t="shared" si="3"/>
        <v>0</v>
      </c>
      <c r="C72" s="14">
        <f t="shared" si="3"/>
        <v>0</v>
      </c>
      <c r="D72" s="14">
        <f t="shared" si="3"/>
        <v>0</v>
      </c>
      <c r="E72" s="14">
        <f t="shared" si="3"/>
        <v>0</v>
      </c>
      <c r="F72" s="12">
        <f t="shared" si="4"/>
        <v>0</v>
      </c>
      <c r="G72" s="2"/>
      <c r="H72" s="13">
        <f t="shared" si="5"/>
        <v>15.72813778502006</v>
      </c>
      <c r="I72" s="14">
        <f t="shared" si="6"/>
        <v>0</v>
      </c>
      <c r="J72" s="14">
        <f t="shared" si="6"/>
        <v>0</v>
      </c>
      <c r="K72" s="14">
        <f t="shared" si="6"/>
        <v>0</v>
      </c>
      <c r="L72" s="14">
        <f t="shared" si="6"/>
        <v>0</v>
      </c>
      <c r="M72" s="26">
        <f t="shared" si="7"/>
        <v>0</v>
      </c>
      <c r="N72" s="1"/>
      <c r="O72" s="1"/>
      <c r="P72" s="1"/>
    </row>
    <row r="73" spans="1:16">
      <c r="A73" s="13">
        <v>14.25</v>
      </c>
      <c r="B73" s="14">
        <f t="shared" si="3"/>
        <v>0</v>
      </c>
      <c r="C73" s="14">
        <f t="shared" si="3"/>
        <v>0</v>
      </c>
      <c r="D73" s="14">
        <f t="shared" si="3"/>
        <v>0</v>
      </c>
      <c r="E73" s="14">
        <f t="shared" si="3"/>
        <v>0</v>
      </c>
      <c r="F73" s="12">
        <f t="shared" si="4"/>
        <v>0</v>
      </c>
      <c r="G73" s="2"/>
      <c r="H73" s="13">
        <f t="shared" si="5"/>
        <v>17.712266859032471</v>
      </c>
      <c r="I73" s="14">
        <f t="shared" si="6"/>
        <v>0</v>
      </c>
      <c r="J73" s="14">
        <f t="shared" si="6"/>
        <v>0</v>
      </c>
      <c r="K73" s="14">
        <f t="shared" si="6"/>
        <v>0</v>
      </c>
      <c r="L73" s="14">
        <f t="shared" si="6"/>
        <v>0</v>
      </c>
      <c r="M73" s="26">
        <f t="shared" si="7"/>
        <v>0</v>
      </c>
      <c r="N73" s="1"/>
      <c r="O73" s="1"/>
      <c r="P73" s="1"/>
    </row>
    <row r="74" spans="1:16">
      <c r="A74" s="13">
        <v>14.75</v>
      </c>
      <c r="B74" s="14">
        <f t="shared" si="3"/>
        <v>0</v>
      </c>
      <c r="C74" s="14">
        <f t="shared" si="3"/>
        <v>0</v>
      </c>
      <c r="D74" s="14">
        <f t="shared" si="3"/>
        <v>0</v>
      </c>
      <c r="E74" s="14">
        <f t="shared" si="3"/>
        <v>0</v>
      </c>
      <c r="F74" s="12">
        <f t="shared" si="4"/>
        <v>0</v>
      </c>
      <c r="G74" s="2"/>
      <c r="H74" s="13">
        <f t="shared" si="5"/>
        <v>19.865130759932143</v>
      </c>
      <c r="I74" s="14">
        <f t="shared" si="6"/>
        <v>0</v>
      </c>
      <c r="J74" s="14">
        <f t="shared" si="6"/>
        <v>0</v>
      </c>
      <c r="K74" s="14">
        <f t="shared" si="6"/>
        <v>0</v>
      </c>
      <c r="L74" s="14">
        <f t="shared" si="6"/>
        <v>0</v>
      </c>
      <c r="M74" s="26">
        <f t="shared" si="7"/>
        <v>0</v>
      </c>
      <c r="N74" s="1"/>
      <c r="O74" s="1"/>
      <c r="P74" s="1"/>
    </row>
    <row r="75" spans="1:16">
      <c r="A75" s="13">
        <v>15.25</v>
      </c>
      <c r="B75" s="14">
        <f t="shared" si="3"/>
        <v>0</v>
      </c>
      <c r="C75" s="14">
        <f t="shared" si="3"/>
        <v>0</v>
      </c>
      <c r="D75" s="14">
        <f t="shared" si="3"/>
        <v>0</v>
      </c>
      <c r="E75" s="14">
        <f t="shared" si="3"/>
        <v>0</v>
      </c>
      <c r="F75" s="12">
        <f t="shared" si="4"/>
        <v>0</v>
      </c>
      <c r="G75" s="2"/>
      <c r="H75" s="13">
        <f t="shared" si="5"/>
        <v>22.19462545222795</v>
      </c>
      <c r="I75" s="14">
        <f t="shared" si="6"/>
        <v>0</v>
      </c>
      <c r="J75" s="14">
        <f t="shared" si="6"/>
        <v>0</v>
      </c>
      <c r="K75" s="14">
        <f t="shared" si="6"/>
        <v>0</v>
      </c>
      <c r="L75" s="14">
        <f t="shared" si="6"/>
        <v>0</v>
      </c>
      <c r="M75" s="26">
        <f t="shared" si="7"/>
        <v>0</v>
      </c>
      <c r="N75" s="1"/>
      <c r="O75" s="1"/>
      <c r="P75" s="1"/>
    </row>
    <row r="76" spans="1:16">
      <c r="A76" s="13">
        <v>15.75</v>
      </c>
      <c r="B76" s="14">
        <f t="shared" si="3"/>
        <v>0</v>
      </c>
      <c r="C76" s="14">
        <f t="shared" si="3"/>
        <v>0</v>
      </c>
      <c r="D76" s="14">
        <f t="shared" si="3"/>
        <v>0</v>
      </c>
      <c r="E76" s="14">
        <f t="shared" si="3"/>
        <v>0</v>
      </c>
      <c r="F76" s="12">
        <f t="shared" si="4"/>
        <v>0</v>
      </c>
      <c r="G76" s="2"/>
      <c r="H76" s="13">
        <f t="shared" si="5"/>
        <v>24.708734725922877</v>
      </c>
      <c r="I76" s="14">
        <f t="shared" si="6"/>
        <v>0</v>
      </c>
      <c r="J76" s="14">
        <f t="shared" si="6"/>
        <v>0</v>
      </c>
      <c r="K76" s="14">
        <f t="shared" si="6"/>
        <v>0</v>
      </c>
      <c r="L76" s="14">
        <f t="shared" si="6"/>
        <v>0</v>
      </c>
      <c r="M76" s="26">
        <f t="shared" si="7"/>
        <v>0</v>
      </c>
      <c r="N76" s="1"/>
      <c r="O76" s="1"/>
      <c r="P76" s="1"/>
    </row>
    <row r="77" spans="1:16">
      <c r="A77" s="13">
        <v>16.25</v>
      </c>
      <c r="B77" s="14">
        <f t="shared" si="3"/>
        <v>0</v>
      </c>
      <c r="C77" s="14">
        <f t="shared" si="3"/>
        <v>0</v>
      </c>
      <c r="D77" s="14">
        <f t="shared" si="3"/>
        <v>0</v>
      </c>
      <c r="E77" s="14">
        <f t="shared" si="3"/>
        <v>0</v>
      </c>
      <c r="F77" s="12">
        <f t="shared" si="4"/>
        <v>0</v>
      </c>
      <c r="G77" s="2"/>
      <c r="H77" s="13">
        <f t="shared" si="5"/>
        <v>27.415528244614354</v>
      </c>
      <c r="I77" s="14">
        <f t="shared" si="6"/>
        <v>0</v>
      </c>
      <c r="J77" s="14">
        <f t="shared" si="6"/>
        <v>0</v>
      </c>
      <c r="K77" s="14">
        <f t="shared" si="6"/>
        <v>0</v>
      </c>
      <c r="L77" s="14">
        <f t="shared" si="6"/>
        <v>0</v>
      </c>
      <c r="M77" s="26">
        <f t="shared" si="7"/>
        <v>0</v>
      </c>
      <c r="N77" s="1"/>
      <c r="O77" s="1"/>
      <c r="P77" s="1"/>
    </row>
    <row r="78" spans="1:16">
      <c r="A78" s="13">
        <v>16.75</v>
      </c>
      <c r="B78" s="14">
        <f t="shared" si="3"/>
        <v>0</v>
      </c>
      <c r="C78" s="14">
        <f t="shared" si="3"/>
        <v>0</v>
      </c>
      <c r="D78" s="14">
        <f t="shared" si="3"/>
        <v>0</v>
      </c>
      <c r="E78" s="14">
        <f t="shared" si="3"/>
        <v>0</v>
      </c>
      <c r="F78" s="12">
        <f t="shared" si="4"/>
        <v>0</v>
      </c>
      <c r="G78" s="2"/>
      <c r="H78" s="13">
        <f t="shared" si="5"/>
        <v>30.323159697956164</v>
      </c>
      <c r="I78" s="14">
        <f t="shared" si="6"/>
        <v>0</v>
      </c>
      <c r="J78" s="14">
        <f t="shared" si="6"/>
        <v>0</v>
      </c>
      <c r="K78" s="14">
        <f t="shared" si="6"/>
        <v>0</v>
      </c>
      <c r="L78" s="14">
        <f t="shared" si="6"/>
        <v>0</v>
      </c>
      <c r="M78" s="26">
        <f t="shared" si="7"/>
        <v>0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0</v>
      </c>
      <c r="D79" s="14">
        <f t="shared" si="3"/>
        <v>0</v>
      </c>
      <c r="E79" s="14">
        <f t="shared" si="3"/>
        <v>0</v>
      </c>
      <c r="F79" s="12">
        <f t="shared" si="4"/>
        <v>0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0</v>
      </c>
      <c r="K79" s="14">
        <f t="shared" si="6"/>
        <v>0</v>
      </c>
      <c r="L79" s="14">
        <f t="shared" si="6"/>
        <v>0</v>
      </c>
      <c r="M79" s="26">
        <f t="shared" si="7"/>
        <v>0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7352327.125945528</v>
      </c>
      <c r="C89" s="19">
        <f>SUM(C52:C83)</f>
        <v>17813.50105447233</v>
      </c>
      <c r="D89" s="19">
        <f>SUM(D52:D83)</f>
        <v>0</v>
      </c>
      <c r="E89" s="19">
        <f>SUM(E52:E83)</f>
        <v>0</v>
      </c>
      <c r="F89" s="19">
        <f>SUM(F52:F83)</f>
        <v>7370140.6270000013</v>
      </c>
      <c r="G89" s="12"/>
      <c r="H89" s="18" t="s">
        <v>1</v>
      </c>
      <c r="I89" s="19">
        <f>SUM(I52:I88)</f>
        <v>2982923.8973170696</v>
      </c>
      <c r="J89" s="19">
        <f>SUM(J52:J88)</f>
        <v>13335.020492474285</v>
      </c>
      <c r="K89" s="19">
        <f>SUM(K52:K88)</f>
        <v>0</v>
      </c>
      <c r="L89" s="19">
        <f>SUM(L52:L88)</f>
        <v>0</v>
      </c>
      <c r="M89" s="19">
        <f>SUM(M52:M88)</f>
        <v>2996258.9178095441</v>
      </c>
      <c r="N89" s="1"/>
      <c r="O89" s="1"/>
      <c r="P89" s="1"/>
    </row>
    <row r="90" spans="1:16">
      <c r="A90" s="6" t="s">
        <v>12</v>
      </c>
      <c r="B90" s="27">
        <f>IF(L43&gt;0,B89/L43,0)</f>
        <v>8.7025698887935903</v>
      </c>
      <c r="C90" s="27">
        <f>IF(M43&gt;0,C89/M43,0)</f>
        <v>11.442113778961389</v>
      </c>
      <c r="D90" s="27">
        <f>IF(N43&gt;0,D89/N43,0)</f>
        <v>0</v>
      </c>
      <c r="E90" s="27">
        <f>IF(O43&gt;0,E89/O43,0)</f>
        <v>0</v>
      </c>
      <c r="F90" s="27">
        <f>IF(P43&gt;0,F89/P43,0)</f>
        <v>8.7076088895547148</v>
      </c>
      <c r="G90" s="12"/>
      <c r="H90" s="6" t="s">
        <v>12</v>
      </c>
      <c r="I90" s="27">
        <f>IF(L43&gt;0,I89/L43,0)</f>
        <v>3.5307329563380851</v>
      </c>
      <c r="J90" s="27">
        <f>IF(M43&gt;0,J89/M43,0)</f>
        <v>8.5654594935095556</v>
      </c>
      <c r="K90" s="27">
        <f>IF(N43&gt;0,K89/N43,0)</f>
        <v>0</v>
      </c>
      <c r="L90" s="27">
        <f>IF(O43&gt;0,L89/O43,0)</f>
        <v>0</v>
      </c>
      <c r="M90" s="27">
        <f>IF(P43&gt;0,M89/P43,0)</f>
        <v>3.5399936186490315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844845.51344002574</v>
      </c>
      <c r="C102" s="41">
        <f>$B$90</f>
        <v>8.7025698887935903</v>
      </c>
      <c r="D102" s="41">
        <f>$I$90</f>
        <v>3.5307329563380851</v>
      </c>
      <c r="E102" s="41">
        <f>B102*D102</f>
        <v>2982923.8973170696</v>
      </c>
      <c r="F102" s="14">
        <f>B102/1000</f>
        <v>844.84551344002568</v>
      </c>
      <c r="G102" s="44">
        <f>E102/1000</f>
        <v>2982.9238973170695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1556.8365599742601</v>
      </c>
      <c r="C103" s="41">
        <f>$C$90</f>
        <v>11.442113778961389</v>
      </c>
      <c r="D103" s="41">
        <f>$J$90</f>
        <v>8.5654594935095556</v>
      </c>
      <c r="E103" s="41">
        <f>B103*D103</f>
        <v>13335.020492474285</v>
      </c>
      <c r="F103" s="14">
        <f t="shared" ref="F103:F106" si="8">B103/1000</f>
        <v>1.5568365599742602</v>
      </c>
      <c r="G103" s="44">
        <f t="shared" ref="G103:G106" si="9">E103/1000</f>
        <v>13.335020492474285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0</v>
      </c>
      <c r="C104" s="41">
        <f>$D$90</f>
        <v>0</v>
      </c>
      <c r="D104" s="41">
        <f>$K$90</f>
        <v>0</v>
      </c>
      <c r="E104" s="41">
        <f>B104*D104</f>
        <v>0</v>
      </c>
      <c r="F104" s="14">
        <f t="shared" si="8"/>
        <v>0</v>
      </c>
      <c r="G104" s="44">
        <f t="shared" si="9"/>
        <v>0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846402.35</v>
      </c>
      <c r="C106" s="41">
        <f>$F$90</f>
        <v>8.7076088895547148</v>
      </c>
      <c r="D106" s="41">
        <f>$M$90</f>
        <v>3.5399936186490315</v>
      </c>
      <c r="E106" s="41">
        <f>SUM(E102:E105)</f>
        <v>2996258.9178095437</v>
      </c>
      <c r="F106" s="14">
        <f t="shared" si="8"/>
        <v>846.40234999999996</v>
      </c>
      <c r="G106" s="44">
        <f t="shared" si="9"/>
        <v>2996.2589178095436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2996259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1.0000000274310261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0" spans="1:16">
      <c r="C110" s="43"/>
      <c r="D110" s="43"/>
    </row>
    <row r="111" spans="1:16">
      <c r="C111" s="43"/>
      <c r="D111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1"/>
  <sheetViews>
    <sheetView topLeftCell="A88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3178635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>
        <v>1343558</v>
      </c>
      <c r="J15" s="4"/>
      <c r="K15" s="13">
        <v>8.25</v>
      </c>
      <c r="L15" s="14">
        <f t="shared" si="1"/>
        <v>1343.558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1343.558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>
        <v>9111633</v>
      </c>
      <c r="J16" s="4"/>
      <c r="K16" s="13">
        <v>8.75</v>
      </c>
      <c r="L16" s="14">
        <f t="shared" si="1"/>
        <v>9111.6329999999998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9111.6329999999998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>
        <v>59861405</v>
      </c>
      <c r="J17" s="4"/>
      <c r="K17" s="13">
        <v>9.25</v>
      </c>
      <c r="L17" s="14">
        <f t="shared" si="1"/>
        <v>59861.404999999999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59861.404999999999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100058104</v>
      </c>
      <c r="J18" s="4"/>
      <c r="K18" s="13">
        <v>9.75</v>
      </c>
      <c r="L18" s="14">
        <f t="shared" si="1"/>
        <v>100058.10400000001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100058.10400000001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126617944</v>
      </c>
      <c r="J19" s="4"/>
      <c r="K19" s="13">
        <v>10.25</v>
      </c>
      <c r="L19" s="14">
        <f t="shared" si="1"/>
        <v>126617.944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126617.944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92471046</v>
      </c>
      <c r="J20" s="4"/>
      <c r="K20" s="13">
        <v>10.75</v>
      </c>
      <c r="L20" s="14">
        <f t="shared" si="1"/>
        <v>89388.677800000005</v>
      </c>
      <c r="M20" s="14">
        <f t="shared" si="1"/>
        <v>3082.3681999999999</v>
      </c>
      <c r="N20" s="14">
        <f t="shared" si="1"/>
        <v>0</v>
      </c>
      <c r="O20" s="14">
        <f t="shared" si="1"/>
        <v>0</v>
      </c>
      <c r="P20" s="15">
        <f t="shared" si="2"/>
        <v>92471.046000000002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62786507</v>
      </c>
      <c r="J21" s="4"/>
      <c r="K21" s="13">
        <v>11.25</v>
      </c>
      <c r="L21" s="14">
        <f t="shared" si="1"/>
        <v>59392.641756756755</v>
      </c>
      <c r="M21" s="14">
        <f t="shared" si="1"/>
        <v>3393.8652432432432</v>
      </c>
      <c r="N21" s="14">
        <f t="shared" si="1"/>
        <v>0</v>
      </c>
      <c r="O21" s="14">
        <f t="shared" si="1"/>
        <v>0</v>
      </c>
      <c r="P21" s="15">
        <f t="shared" si="2"/>
        <v>62786.506999999998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37143593</v>
      </c>
      <c r="J22" s="4"/>
      <c r="K22" s="13">
        <v>11.75</v>
      </c>
      <c r="L22" s="14">
        <f t="shared" si="1"/>
        <v>31837.365428571429</v>
      </c>
      <c r="M22" s="14">
        <f t="shared" si="1"/>
        <v>5306.2275714285715</v>
      </c>
      <c r="N22" s="14">
        <f t="shared" si="1"/>
        <v>0</v>
      </c>
      <c r="O22" s="14">
        <f t="shared" si="1"/>
        <v>0</v>
      </c>
      <c r="P22" s="15">
        <f t="shared" si="2"/>
        <v>37143.593000000001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13589078</v>
      </c>
      <c r="J23" s="4"/>
      <c r="K23" s="13">
        <v>12.25</v>
      </c>
      <c r="L23" s="14">
        <f t="shared" si="1"/>
        <v>7926.9621666666671</v>
      </c>
      <c r="M23" s="14">
        <f t="shared" si="1"/>
        <v>5662.1158333333333</v>
      </c>
      <c r="N23" s="14">
        <f t="shared" si="1"/>
        <v>0</v>
      </c>
      <c r="O23" s="14">
        <f t="shared" si="1"/>
        <v>0</v>
      </c>
      <c r="P23" s="15">
        <f t="shared" si="2"/>
        <v>13589.078000000001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/>
      <c r="J24" s="4"/>
      <c r="K24" s="13">
        <v>12.75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2"/>
        <v>0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/>
      <c r="J25" s="4"/>
      <c r="K25" s="13">
        <v>13.25</v>
      </c>
      <c r="L25" s="14">
        <f t="shared" si="1"/>
        <v>0</v>
      </c>
      <c r="M25" s="14">
        <f t="shared" si="1"/>
        <v>0</v>
      </c>
      <c r="N25" s="14">
        <f t="shared" si="1"/>
        <v>0</v>
      </c>
      <c r="O25" s="14">
        <f t="shared" si="1"/>
        <v>0</v>
      </c>
      <c r="P25" s="15">
        <f t="shared" si="2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/>
      <c r="J26" s="4"/>
      <c r="K26" s="13">
        <v>13.75</v>
      </c>
      <c r="L26" s="14">
        <f t="shared" si="1"/>
        <v>0</v>
      </c>
      <c r="M26" s="14">
        <f t="shared" si="1"/>
        <v>0</v>
      </c>
      <c r="N26" s="14">
        <f t="shared" si="1"/>
        <v>0</v>
      </c>
      <c r="O26" s="14">
        <f t="shared" si="1"/>
        <v>0</v>
      </c>
      <c r="P26" s="15">
        <f t="shared" si="2"/>
        <v>0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/>
      <c r="J27" s="4"/>
      <c r="K27" s="13">
        <v>14.25</v>
      </c>
      <c r="L27" s="14">
        <f t="shared" si="1"/>
        <v>0</v>
      </c>
      <c r="M27" s="14">
        <f t="shared" si="1"/>
        <v>0</v>
      </c>
      <c r="N27" s="14">
        <f t="shared" si="1"/>
        <v>0</v>
      </c>
      <c r="O27" s="14">
        <f t="shared" si="1"/>
        <v>0</v>
      </c>
      <c r="P27" s="15">
        <f t="shared" si="2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/>
      <c r="J28" s="4"/>
      <c r="K28" s="13">
        <v>14.75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4">
        <f t="shared" si="1"/>
        <v>0</v>
      </c>
      <c r="P28" s="15">
        <f t="shared" si="2"/>
        <v>0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/>
      <c r="J29" s="4"/>
      <c r="K29" s="13">
        <v>15.25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5">
        <f t="shared" si="2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/>
      <c r="J30" s="4"/>
      <c r="K30" s="13">
        <v>15.75</v>
      </c>
      <c r="L30" s="14">
        <f t="shared" si="1"/>
        <v>0</v>
      </c>
      <c r="M30" s="14">
        <f t="shared" si="1"/>
        <v>0</v>
      </c>
      <c r="N30" s="14">
        <f t="shared" si="1"/>
        <v>0</v>
      </c>
      <c r="O30" s="14">
        <f t="shared" si="1"/>
        <v>0</v>
      </c>
      <c r="P30" s="15">
        <f t="shared" si="2"/>
        <v>0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/>
      <c r="J31" s="4"/>
      <c r="K31" s="13">
        <v>16.25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5">
        <f t="shared" si="2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/>
      <c r="J32" s="17"/>
      <c r="K32" s="13">
        <v>16.75</v>
      </c>
      <c r="L32" s="14">
        <f t="shared" si="1"/>
        <v>0</v>
      </c>
      <c r="M32" s="14">
        <f t="shared" si="1"/>
        <v>0</v>
      </c>
      <c r="N32" s="14">
        <f t="shared" si="1"/>
        <v>0</v>
      </c>
      <c r="O32" s="14">
        <f t="shared" si="1"/>
        <v>0</v>
      </c>
      <c r="P32" s="15">
        <f t="shared" si="2"/>
        <v>0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/>
      <c r="J33" s="17"/>
      <c r="K33" s="13">
        <v>17.25</v>
      </c>
      <c r="L33" s="14">
        <f t="shared" si="1"/>
        <v>0</v>
      </c>
      <c r="M33" s="14">
        <f t="shared" si="1"/>
        <v>0</v>
      </c>
      <c r="N33" s="14">
        <f t="shared" si="1"/>
        <v>0</v>
      </c>
      <c r="O33" s="14">
        <f t="shared" si="1"/>
        <v>0</v>
      </c>
      <c r="P33" s="15">
        <f t="shared" si="2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502982868</v>
      </c>
      <c r="J43" s="2"/>
      <c r="K43" s="18" t="s">
        <v>1</v>
      </c>
      <c r="L43" s="19">
        <f>SUM(L6:L42)</f>
        <v>485538.2911519949</v>
      </c>
      <c r="M43" s="19">
        <f>SUM(M6:M42)</f>
        <v>17444.576848005148</v>
      </c>
      <c r="N43" s="19">
        <f>SUM(N6:N42)</f>
        <v>0</v>
      </c>
      <c r="O43" s="19">
        <f>SUM(O6:O42)</f>
        <v>0</v>
      </c>
      <c r="P43" s="19">
        <f>SUM(P6:P42)</f>
        <v>502982.86800000002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11084.353499999999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11084.353499999999</v>
      </c>
      <c r="G61" s="2"/>
      <c r="H61" s="13">
        <f t="shared" si="5"/>
        <v>2.8758091912528769</v>
      </c>
      <c r="I61" s="14">
        <f t="shared" si="6"/>
        <v>3863.8164453813329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3863.8164453813329</v>
      </c>
      <c r="N61" s="1"/>
      <c r="O61" s="1"/>
      <c r="P61" s="1"/>
    </row>
    <row r="62" spans="1:16">
      <c r="A62" s="13">
        <v>8.75</v>
      </c>
      <c r="B62" s="14">
        <f t="shared" si="3"/>
        <v>79726.788749999992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79726.788749999992</v>
      </c>
      <c r="G62" s="2"/>
      <c r="H62" s="13">
        <f t="shared" si="5"/>
        <v>3.497506916558653</v>
      </c>
      <c r="I62" s="14">
        <f t="shared" si="6"/>
        <v>31867.999438644067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31867.999438644067</v>
      </c>
      <c r="N62" s="1"/>
      <c r="O62" s="1"/>
      <c r="P62" s="1"/>
    </row>
    <row r="63" spans="1:16">
      <c r="A63" s="13">
        <v>9.25</v>
      </c>
      <c r="B63" s="14">
        <f t="shared" si="3"/>
        <v>553717.99624999997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553717.99624999997</v>
      </c>
      <c r="G63" s="2"/>
      <c r="H63" s="13">
        <f t="shared" si="5"/>
        <v>4.2075807029060366</v>
      </c>
      <c r="I63" s="14">
        <f t="shared" si="6"/>
        <v>251871.69252684293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251871.69252684293</v>
      </c>
      <c r="N63" s="1"/>
      <c r="O63" s="1"/>
      <c r="P63" s="1"/>
    </row>
    <row r="64" spans="1:16">
      <c r="A64" s="13">
        <v>9.75</v>
      </c>
      <c r="B64" s="14">
        <f t="shared" si="3"/>
        <v>975566.51400000008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975566.51400000008</v>
      </c>
      <c r="G64" s="2"/>
      <c r="H64" s="13">
        <f t="shared" si="5"/>
        <v>5.01278849324465</v>
      </c>
      <c r="I64" s="14">
        <f t="shared" si="6"/>
        <v>501570.11238707654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501570.11238707654</v>
      </c>
      <c r="N64" s="1"/>
      <c r="O64" s="1"/>
      <c r="P64" s="1"/>
    </row>
    <row r="65" spans="1:16">
      <c r="A65" s="13">
        <v>10.25</v>
      </c>
      <c r="B65" s="14">
        <f t="shared" si="3"/>
        <v>1297833.926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1297833.926</v>
      </c>
      <c r="G65" s="2"/>
      <c r="H65" s="13">
        <f t="shared" si="5"/>
        <v>5.9200085422255784</v>
      </c>
      <c r="I65" s="14">
        <f t="shared" si="6"/>
        <v>749579.31007903989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749579.31007903989</v>
      </c>
      <c r="N65" s="1"/>
      <c r="O65" s="1"/>
      <c r="P65" s="1"/>
    </row>
    <row r="66" spans="1:16">
      <c r="A66" s="13">
        <v>10.75</v>
      </c>
      <c r="B66" s="14">
        <f t="shared" si="3"/>
        <v>960928.28635000007</v>
      </c>
      <c r="C66" s="14">
        <f t="shared" si="3"/>
        <v>33135.458149999999</v>
      </c>
      <c r="D66" s="14">
        <f t="shared" si="3"/>
        <v>0</v>
      </c>
      <c r="E66" s="14">
        <f t="shared" si="3"/>
        <v>0</v>
      </c>
      <c r="F66" s="12">
        <f t="shared" si="4"/>
        <v>994063.74450000003</v>
      </c>
      <c r="G66" s="2"/>
      <c r="H66" s="13">
        <f t="shared" si="5"/>
        <v>6.9362352170978028</v>
      </c>
      <c r="I66" s="14">
        <f t="shared" si="6"/>
        <v>620020.89496616856</v>
      </c>
      <c r="J66" s="14">
        <f t="shared" si="6"/>
        <v>21380.030860902363</v>
      </c>
      <c r="K66" s="14">
        <f t="shared" si="6"/>
        <v>0</v>
      </c>
      <c r="L66" s="14">
        <f t="shared" si="6"/>
        <v>0</v>
      </c>
      <c r="M66" s="26">
        <f t="shared" si="7"/>
        <v>641400.92582707095</v>
      </c>
      <c r="N66" s="1"/>
      <c r="O66" s="1"/>
      <c r="P66" s="1"/>
    </row>
    <row r="67" spans="1:16">
      <c r="A67" s="13">
        <v>11.25</v>
      </c>
      <c r="B67" s="14">
        <f t="shared" si="3"/>
        <v>668167.21976351354</v>
      </c>
      <c r="C67" s="14">
        <f t="shared" si="3"/>
        <v>38180.983986486484</v>
      </c>
      <c r="D67" s="14">
        <f t="shared" si="3"/>
        <v>0</v>
      </c>
      <c r="E67" s="14">
        <f t="shared" si="3"/>
        <v>0</v>
      </c>
      <c r="F67" s="12">
        <f t="shared" si="4"/>
        <v>706348.20374999999</v>
      </c>
      <c r="G67" s="2"/>
      <c r="H67" s="13">
        <f t="shared" si="5"/>
        <v>8.0685751450480083</v>
      </c>
      <c r="I67" s="14">
        <f t="shared" si="6"/>
        <v>479213.99307730806</v>
      </c>
      <c r="J67" s="14">
        <f t="shared" si="6"/>
        <v>27383.656747274745</v>
      </c>
      <c r="K67" s="14">
        <f t="shared" si="6"/>
        <v>0</v>
      </c>
      <c r="L67" s="14">
        <f t="shared" si="6"/>
        <v>0</v>
      </c>
      <c r="M67" s="26">
        <f t="shared" si="7"/>
        <v>506597.6498245828</v>
      </c>
      <c r="N67" s="1"/>
      <c r="O67" s="1"/>
      <c r="P67" s="1"/>
    </row>
    <row r="68" spans="1:16">
      <c r="A68" s="13">
        <v>11.75</v>
      </c>
      <c r="B68" s="14">
        <f t="shared" si="3"/>
        <v>374089.04378571431</v>
      </c>
      <c r="C68" s="14">
        <f t="shared" si="3"/>
        <v>62348.173964285714</v>
      </c>
      <c r="D68" s="14">
        <f t="shared" si="3"/>
        <v>0</v>
      </c>
      <c r="E68" s="14">
        <f t="shared" si="3"/>
        <v>0</v>
      </c>
      <c r="F68" s="12">
        <f t="shared" si="4"/>
        <v>436437.21775000001</v>
      </c>
      <c r="G68" s="2"/>
      <c r="H68" s="13">
        <f t="shared" si="5"/>
        <v>9.324243663434002</v>
      </c>
      <c r="I68" s="14">
        <f t="shared" si="6"/>
        <v>296859.3528577899</v>
      </c>
      <c r="J68" s="14">
        <f t="shared" si="6"/>
        <v>49476.55880963165</v>
      </c>
      <c r="K68" s="14">
        <f t="shared" si="6"/>
        <v>0</v>
      </c>
      <c r="L68" s="14">
        <f t="shared" si="6"/>
        <v>0</v>
      </c>
      <c r="M68" s="26">
        <f t="shared" si="7"/>
        <v>346335.91166742158</v>
      </c>
      <c r="N68" s="1"/>
      <c r="O68" s="1"/>
      <c r="P68" s="1"/>
    </row>
    <row r="69" spans="1:16">
      <c r="A69" s="13">
        <v>12.25</v>
      </c>
      <c r="B69" s="14">
        <f t="shared" si="3"/>
        <v>97105.286541666675</v>
      </c>
      <c r="C69" s="14">
        <f t="shared" si="3"/>
        <v>69360.918958333335</v>
      </c>
      <c r="D69" s="14">
        <f t="shared" si="3"/>
        <v>0</v>
      </c>
      <c r="E69" s="14">
        <f t="shared" si="3"/>
        <v>0</v>
      </c>
      <c r="F69" s="12">
        <f t="shared" si="4"/>
        <v>166466.20550000001</v>
      </c>
      <c r="G69" s="2"/>
      <c r="H69" s="13">
        <f t="shared" si="5"/>
        <v>10.710561536551699</v>
      </c>
      <c r="I69" s="14">
        <f t="shared" si="6"/>
        <v>84902.216084000524</v>
      </c>
      <c r="J69" s="14">
        <f t="shared" si="6"/>
        <v>60644.440060000372</v>
      </c>
      <c r="K69" s="14">
        <f t="shared" si="6"/>
        <v>0</v>
      </c>
      <c r="L69" s="14">
        <f t="shared" si="6"/>
        <v>0</v>
      </c>
      <c r="M69" s="26">
        <f t="shared" si="7"/>
        <v>145546.65614400088</v>
      </c>
      <c r="N69" s="1"/>
      <c r="O69" s="1"/>
      <c r="P69" s="1"/>
    </row>
    <row r="70" spans="1:16">
      <c r="A70" s="13">
        <v>12.75</v>
      </c>
      <c r="B70" s="14">
        <f t="shared" si="3"/>
        <v>0</v>
      </c>
      <c r="C70" s="14">
        <f t="shared" si="3"/>
        <v>0</v>
      </c>
      <c r="D70" s="14">
        <f t="shared" si="3"/>
        <v>0</v>
      </c>
      <c r="E70" s="14">
        <f t="shared" si="3"/>
        <v>0</v>
      </c>
      <c r="F70" s="12">
        <f t="shared" si="4"/>
        <v>0</v>
      </c>
      <c r="G70" s="2"/>
      <c r="H70" s="13">
        <f t="shared" si="5"/>
        <v>12.234951908318333</v>
      </c>
      <c r="I70" s="14">
        <f t="shared" si="6"/>
        <v>0</v>
      </c>
      <c r="J70" s="14">
        <f t="shared" si="6"/>
        <v>0</v>
      </c>
      <c r="K70" s="14">
        <f t="shared" si="6"/>
        <v>0</v>
      </c>
      <c r="L70" s="14">
        <f t="shared" si="6"/>
        <v>0</v>
      </c>
      <c r="M70" s="26">
        <f t="shared" si="7"/>
        <v>0</v>
      </c>
      <c r="N70" s="1"/>
      <c r="O70" s="1"/>
      <c r="P70" s="1"/>
    </row>
    <row r="71" spans="1:16">
      <c r="A71" s="13">
        <v>13.25</v>
      </c>
      <c r="B71" s="14">
        <f t="shared" si="3"/>
        <v>0</v>
      </c>
      <c r="C71" s="14">
        <f t="shared" si="3"/>
        <v>0</v>
      </c>
      <c r="D71" s="14">
        <f t="shared" si="3"/>
        <v>0</v>
      </c>
      <c r="E71" s="14">
        <f t="shared" si="3"/>
        <v>0</v>
      </c>
      <c r="F71" s="12">
        <f t="shared" si="4"/>
        <v>0</v>
      </c>
      <c r="G71" s="2"/>
      <c r="H71" s="13">
        <f t="shared" si="5"/>
        <v>13.904937464891319</v>
      </c>
      <c r="I71" s="14">
        <f t="shared" si="6"/>
        <v>0</v>
      </c>
      <c r="J71" s="14">
        <f t="shared" si="6"/>
        <v>0</v>
      </c>
      <c r="K71" s="14">
        <f t="shared" si="6"/>
        <v>0</v>
      </c>
      <c r="L71" s="14">
        <f t="shared" si="6"/>
        <v>0</v>
      </c>
      <c r="M71" s="26">
        <f t="shared" si="7"/>
        <v>0</v>
      </c>
      <c r="N71" s="1"/>
      <c r="O71" s="1"/>
      <c r="P71" s="1"/>
    </row>
    <row r="72" spans="1:16">
      <c r="A72" s="13">
        <v>13.75</v>
      </c>
      <c r="B72" s="14">
        <f t="shared" si="3"/>
        <v>0</v>
      </c>
      <c r="C72" s="14">
        <f t="shared" si="3"/>
        <v>0</v>
      </c>
      <c r="D72" s="14">
        <f t="shared" si="3"/>
        <v>0</v>
      </c>
      <c r="E72" s="14">
        <f t="shared" si="3"/>
        <v>0</v>
      </c>
      <c r="F72" s="12">
        <f t="shared" si="4"/>
        <v>0</v>
      </c>
      <c r="G72" s="2"/>
      <c r="H72" s="13">
        <f t="shared" si="5"/>
        <v>15.72813778502006</v>
      </c>
      <c r="I72" s="14">
        <f t="shared" si="6"/>
        <v>0</v>
      </c>
      <c r="J72" s="14">
        <f t="shared" si="6"/>
        <v>0</v>
      </c>
      <c r="K72" s="14">
        <f t="shared" si="6"/>
        <v>0</v>
      </c>
      <c r="L72" s="14">
        <f t="shared" si="6"/>
        <v>0</v>
      </c>
      <c r="M72" s="26">
        <f t="shared" si="7"/>
        <v>0</v>
      </c>
      <c r="N72" s="1"/>
      <c r="O72" s="1"/>
      <c r="P72" s="1"/>
    </row>
    <row r="73" spans="1:16">
      <c r="A73" s="13">
        <v>14.25</v>
      </c>
      <c r="B73" s="14">
        <f t="shared" si="3"/>
        <v>0</v>
      </c>
      <c r="C73" s="14">
        <f t="shared" si="3"/>
        <v>0</v>
      </c>
      <c r="D73" s="14">
        <f t="shared" si="3"/>
        <v>0</v>
      </c>
      <c r="E73" s="14">
        <f t="shared" si="3"/>
        <v>0</v>
      </c>
      <c r="F73" s="12">
        <f t="shared" si="4"/>
        <v>0</v>
      </c>
      <c r="G73" s="2"/>
      <c r="H73" s="13">
        <f t="shared" si="5"/>
        <v>17.712266859032471</v>
      </c>
      <c r="I73" s="14">
        <f t="shared" si="6"/>
        <v>0</v>
      </c>
      <c r="J73" s="14">
        <f t="shared" si="6"/>
        <v>0</v>
      </c>
      <c r="K73" s="14">
        <f t="shared" si="6"/>
        <v>0</v>
      </c>
      <c r="L73" s="14">
        <f t="shared" si="6"/>
        <v>0</v>
      </c>
      <c r="M73" s="26">
        <f t="shared" si="7"/>
        <v>0</v>
      </c>
      <c r="N73" s="1"/>
      <c r="O73" s="1"/>
      <c r="P73" s="1"/>
    </row>
    <row r="74" spans="1:16">
      <c r="A74" s="13">
        <v>14.75</v>
      </c>
      <c r="B74" s="14">
        <f t="shared" si="3"/>
        <v>0</v>
      </c>
      <c r="C74" s="14">
        <f t="shared" si="3"/>
        <v>0</v>
      </c>
      <c r="D74" s="14">
        <f t="shared" si="3"/>
        <v>0</v>
      </c>
      <c r="E74" s="14">
        <f t="shared" si="3"/>
        <v>0</v>
      </c>
      <c r="F74" s="12">
        <f t="shared" si="4"/>
        <v>0</v>
      </c>
      <c r="G74" s="2"/>
      <c r="H74" s="13">
        <f t="shared" si="5"/>
        <v>19.865130759932143</v>
      </c>
      <c r="I74" s="14">
        <f t="shared" si="6"/>
        <v>0</v>
      </c>
      <c r="J74" s="14">
        <f t="shared" si="6"/>
        <v>0</v>
      </c>
      <c r="K74" s="14">
        <f t="shared" si="6"/>
        <v>0</v>
      </c>
      <c r="L74" s="14">
        <f t="shared" si="6"/>
        <v>0</v>
      </c>
      <c r="M74" s="26">
        <f t="shared" si="7"/>
        <v>0</v>
      </c>
      <c r="N74" s="1"/>
      <c r="O74" s="1"/>
      <c r="P74" s="1"/>
    </row>
    <row r="75" spans="1:16">
      <c r="A75" s="13">
        <v>15.25</v>
      </c>
      <c r="B75" s="14">
        <f t="shared" si="3"/>
        <v>0</v>
      </c>
      <c r="C75" s="14">
        <f t="shared" si="3"/>
        <v>0</v>
      </c>
      <c r="D75" s="14">
        <f t="shared" si="3"/>
        <v>0</v>
      </c>
      <c r="E75" s="14">
        <f t="shared" si="3"/>
        <v>0</v>
      </c>
      <c r="F75" s="12">
        <f t="shared" si="4"/>
        <v>0</v>
      </c>
      <c r="G75" s="2"/>
      <c r="H75" s="13">
        <f t="shared" si="5"/>
        <v>22.19462545222795</v>
      </c>
      <c r="I75" s="14">
        <f t="shared" si="6"/>
        <v>0</v>
      </c>
      <c r="J75" s="14">
        <f t="shared" si="6"/>
        <v>0</v>
      </c>
      <c r="K75" s="14">
        <f t="shared" si="6"/>
        <v>0</v>
      </c>
      <c r="L75" s="14">
        <f t="shared" si="6"/>
        <v>0</v>
      </c>
      <c r="M75" s="26">
        <f t="shared" si="7"/>
        <v>0</v>
      </c>
      <c r="N75" s="1"/>
      <c r="O75" s="1"/>
      <c r="P75" s="1"/>
    </row>
    <row r="76" spans="1:16">
      <c r="A76" s="13">
        <v>15.75</v>
      </c>
      <c r="B76" s="14">
        <f t="shared" si="3"/>
        <v>0</v>
      </c>
      <c r="C76" s="14">
        <f t="shared" si="3"/>
        <v>0</v>
      </c>
      <c r="D76" s="14">
        <f t="shared" si="3"/>
        <v>0</v>
      </c>
      <c r="E76" s="14">
        <f t="shared" si="3"/>
        <v>0</v>
      </c>
      <c r="F76" s="12">
        <f t="shared" si="4"/>
        <v>0</v>
      </c>
      <c r="G76" s="2"/>
      <c r="H76" s="13">
        <f t="shared" si="5"/>
        <v>24.708734725922877</v>
      </c>
      <c r="I76" s="14">
        <f t="shared" si="6"/>
        <v>0</v>
      </c>
      <c r="J76" s="14">
        <f t="shared" si="6"/>
        <v>0</v>
      </c>
      <c r="K76" s="14">
        <f t="shared" si="6"/>
        <v>0</v>
      </c>
      <c r="L76" s="14">
        <f t="shared" si="6"/>
        <v>0</v>
      </c>
      <c r="M76" s="26">
        <f t="shared" si="7"/>
        <v>0</v>
      </c>
      <c r="N76" s="1"/>
      <c r="O76" s="1"/>
      <c r="P76" s="1"/>
    </row>
    <row r="77" spans="1:16">
      <c r="A77" s="13">
        <v>16.25</v>
      </c>
      <c r="B77" s="14">
        <f t="shared" si="3"/>
        <v>0</v>
      </c>
      <c r="C77" s="14">
        <f t="shared" si="3"/>
        <v>0</v>
      </c>
      <c r="D77" s="14">
        <f t="shared" si="3"/>
        <v>0</v>
      </c>
      <c r="E77" s="14">
        <f t="shared" si="3"/>
        <v>0</v>
      </c>
      <c r="F77" s="12">
        <f t="shared" si="4"/>
        <v>0</v>
      </c>
      <c r="G77" s="2"/>
      <c r="H77" s="13">
        <f t="shared" si="5"/>
        <v>27.415528244614354</v>
      </c>
      <c r="I77" s="14">
        <f t="shared" si="6"/>
        <v>0</v>
      </c>
      <c r="J77" s="14">
        <f t="shared" si="6"/>
        <v>0</v>
      </c>
      <c r="K77" s="14">
        <f t="shared" si="6"/>
        <v>0</v>
      </c>
      <c r="L77" s="14">
        <f t="shared" si="6"/>
        <v>0</v>
      </c>
      <c r="M77" s="26">
        <f t="shared" si="7"/>
        <v>0</v>
      </c>
      <c r="N77" s="1"/>
      <c r="O77" s="1"/>
      <c r="P77" s="1"/>
    </row>
    <row r="78" spans="1:16">
      <c r="A78" s="13">
        <v>16.75</v>
      </c>
      <c r="B78" s="14">
        <f t="shared" si="3"/>
        <v>0</v>
      </c>
      <c r="C78" s="14">
        <f t="shared" si="3"/>
        <v>0</v>
      </c>
      <c r="D78" s="14">
        <f t="shared" si="3"/>
        <v>0</v>
      </c>
      <c r="E78" s="14">
        <f t="shared" si="3"/>
        <v>0</v>
      </c>
      <c r="F78" s="12">
        <f t="shared" si="4"/>
        <v>0</v>
      </c>
      <c r="G78" s="2"/>
      <c r="H78" s="13">
        <f t="shared" si="5"/>
        <v>30.323159697956164</v>
      </c>
      <c r="I78" s="14">
        <f t="shared" si="6"/>
        <v>0</v>
      </c>
      <c r="J78" s="14">
        <f t="shared" si="6"/>
        <v>0</v>
      </c>
      <c r="K78" s="14">
        <f t="shared" si="6"/>
        <v>0</v>
      </c>
      <c r="L78" s="14">
        <f t="shared" si="6"/>
        <v>0</v>
      </c>
      <c r="M78" s="26">
        <f t="shared" si="7"/>
        <v>0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0</v>
      </c>
      <c r="D79" s="14">
        <f t="shared" si="3"/>
        <v>0</v>
      </c>
      <c r="E79" s="14">
        <f t="shared" si="3"/>
        <v>0</v>
      </c>
      <c r="F79" s="12">
        <f t="shared" si="4"/>
        <v>0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0</v>
      </c>
      <c r="K79" s="14">
        <f t="shared" si="6"/>
        <v>0</v>
      </c>
      <c r="L79" s="14">
        <f t="shared" si="6"/>
        <v>0</v>
      </c>
      <c r="M79" s="26">
        <f t="shared" si="7"/>
        <v>0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5018219.4149408946</v>
      </c>
      <c r="C89" s="19">
        <f>SUM(C52:C83)</f>
        <v>203025.53505910555</v>
      </c>
      <c r="D89" s="19">
        <f>SUM(D52:D83)</f>
        <v>0</v>
      </c>
      <c r="E89" s="19">
        <f>SUM(E52:E83)</f>
        <v>0</v>
      </c>
      <c r="F89" s="19">
        <f>SUM(F52:F83)</f>
        <v>5221244.95</v>
      </c>
      <c r="G89" s="12"/>
      <c r="H89" s="18" t="s">
        <v>1</v>
      </c>
      <c r="I89" s="19">
        <f>SUM(I52:I88)</f>
        <v>3019749.3878622521</v>
      </c>
      <c r="J89" s="19">
        <f>SUM(J52:J88)</f>
        <v>158884.68647780913</v>
      </c>
      <c r="K89" s="19">
        <f>SUM(K52:K88)</f>
        <v>0</v>
      </c>
      <c r="L89" s="19">
        <f>SUM(L52:L88)</f>
        <v>0</v>
      </c>
      <c r="M89" s="19">
        <f>SUM(M52:M88)</f>
        <v>3178634.0743400613</v>
      </c>
      <c r="N89" s="1"/>
      <c r="O89" s="1"/>
      <c r="P89" s="1"/>
    </row>
    <row r="90" spans="1:16">
      <c r="A90" s="6" t="s">
        <v>12</v>
      </c>
      <c r="B90" s="27">
        <f>IF(L43&gt;0,B89/L43,0)</f>
        <v>10.335373144380842</v>
      </c>
      <c r="C90" s="27">
        <f>IF(M43&gt;0,C89/M43,0)</f>
        <v>11.638318133370044</v>
      </c>
      <c r="D90" s="27">
        <f>IF(N43&gt;0,D89/N43,0)</f>
        <v>0</v>
      </c>
      <c r="E90" s="27">
        <f>IF(O43&gt;0,E89/O43,0)</f>
        <v>0</v>
      </c>
      <c r="F90" s="27">
        <f>IF(P43&gt;0,F89/P43,0)</f>
        <v>10.380562206345367</v>
      </c>
      <c r="G90" s="12"/>
      <c r="H90" s="6" t="s">
        <v>12</v>
      </c>
      <c r="I90" s="27">
        <f>IF(L43&gt;0,I89/L43,0)</f>
        <v>6.2193846353447277</v>
      </c>
      <c r="J90" s="27">
        <f>IF(M43&gt;0,J89/M43,0)</f>
        <v>9.107970222618393</v>
      </c>
      <c r="K90" s="27">
        <f>IF(N43&gt;0,K89/N43,0)</f>
        <v>0</v>
      </c>
      <c r="L90" s="27">
        <f>IF(O43&gt;0,L89/O43,0)</f>
        <v>0</v>
      </c>
      <c r="M90" s="27">
        <f>IF(P43&gt;0,M89/P43,0)</f>
        <v>6.3195672786613901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485538.2911519949</v>
      </c>
      <c r="C102" s="41">
        <f>$B$90</f>
        <v>10.335373144380842</v>
      </c>
      <c r="D102" s="41">
        <f>$I$90</f>
        <v>6.2193846353447277</v>
      </c>
      <c r="E102" s="41">
        <f>B102*D102</f>
        <v>3019749.3878622521</v>
      </c>
      <c r="F102" s="14">
        <f>B102/1000</f>
        <v>485.53829115199488</v>
      </c>
      <c r="G102" s="44">
        <f>E102/1000</f>
        <v>3019.7493878622522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17444.576848005148</v>
      </c>
      <c r="C103" s="41">
        <f>$C$90</f>
        <v>11.638318133370044</v>
      </c>
      <c r="D103" s="41">
        <f>$J$90</f>
        <v>9.107970222618393</v>
      </c>
      <c r="E103" s="41">
        <f>B103*D103</f>
        <v>158884.68647780913</v>
      </c>
      <c r="F103" s="14">
        <f t="shared" ref="F103:F106" si="8">B103/1000</f>
        <v>17.444576848005148</v>
      </c>
      <c r="G103" s="44">
        <f t="shared" ref="G103:G106" si="9">E103/1000</f>
        <v>158.88468647780911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0</v>
      </c>
      <c r="C104" s="41">
        <f>$D$90</f>
        <v>0</v>
      </c>
      <c r="D104" s="41">
        <f>$K$90</f>
        <v>0</v>
      </c>
      <c r="E104" s="41">
        <f>B104*D104</f>
        <v>0</v>
      </c>
      <c r="F104" s="14">
        <f t="shared" si="8"/>
        <v>0</v>
      </c>
      <c r="G104" s="44">
        <f t="shared" si="9"/>
        <v>0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502982.86800000002</v>
      </c>
      <c r="C106" s="41">
        <f>$F$90</f>
        <v>10.380562206345367</v>
      </c>
      <c r="D106" s="41">
        <f>$M$90</f>
        <v>6.3195672786613901</v>
      </c>
      <c r="E106" s="41">
        <f>SUM(E102:E105)</f>
        <v>3178634.0743400613</v>
      </c>
      <c r="F106" s="14">
        <f t="shared" si="8"/>
        <v>502.982868</v>
      </c>
      <c r="G106" s="44">
        <f t="shared" si="9"/>
        <v>3178.6340743400615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3178635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1.0000002912131176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0" spans="1:16">
      <c r="C110" s="43"/>
      <c r="D110" s="43"/>
    </row>
    <row r="111" spans="1:16">
      <c r="C111" s="43"/>
      <c r="D111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2"/>
  <sheetViews>
    <sheetView topLeftCell="A88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105376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>
        <v>44541</v>
      </c>
      <c r="J15" s="4"/>
      <c r="K15" s="13">
        <v>8.25</v>
      </c>
      <c r="L15" s="14">
        <f t="shared" si="1"/>
        <v>44.540999999999997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44.540999999999997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>
        <v>302064</v>
      </c>
      <c r="J16" s="4"/>
      <c r="K16" s="13">
        <v>8.75</v>
      </c>
      <c r="L16" s="14">
        <f t="shared" si="1"/>
        <v>302.06400000000002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302.06400000000002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>
        <v>1984493</v>
      </c>
      <c r="J17" s="4"/>
      <c r="K17" s="13">
        <v>9.25</v>
      </c>
      <c r="L17" s="14">
        <f t="shared" si="1"/>
        <v>1984.4929999999999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1984.4929999999999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3317073</v>
      </c>
      <c r="J18" s="4"/>
      <c r="K18" s="13">
        <v>9.75</v>
      </c>
      <c r="L18" s="14">
        <f t="shared" si="1"/>
        <v>3317.0729999999999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3317.0729999999999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4197570</v>
      </c>
      <c r="J19" s="4"/>
      <c r="K19" s="13">
        <v>10.25</v>
      </c>
      <c r="L19" s="14">
        <f t="shared" si="1"/>
        <v>4197.57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4197.57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3065551</v>
      </c>
      <c r="J20" s="4"/>
      <c r="K20" s="13">
        <v>10.75</v>
      </c>
      <c r="L20" s="14">
        <f t="shared" si="1"/>
        <v>2963.3659666666667</v>
      </c>
      <c r="M20" s="14">
        <f t="shared" si="1"/>
        <v>102.18503333333334</v>
      </c>
      <c r="N20" s="14">
        <f t="shared" si="1"/>
        <v>0</v>
      </c>
      <c r="O20" s="14">
        <f t="shared" si="1"/>
        <v>0</v>
      </c>
      <c r="P20" s="15">
        <f t="shared" si="2"/>
        <v>3065.5509999999999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2081465</v>
      </c>
      <c r="J21" s="4"/>
      <c r="K21" s="13">
        <v>11.25</v>
      </c>
      <c r="L21" s="14">
        <f t="shared" si="1"/>
        <v>1968.9533783783786</v>
      </c>
      <c r="M21" s="14">
        <f t="shared" si="1"/>
        <v>112.51162162162163</v>
      </c>
      <c r="N21" s="14">
        <f t="shared" si="1"/>
        <v>0</v>
      </c>
      <c r="O21" s="14">
        <f t="shared" si="1"/>
        <v>0</v>
      </c>
      <c r="P21" s="15">
        <f t="shared" si="2"/>
        <v>2081.4650000000001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1231365</v>
      </c>
      <c r="J22" s="4"/>
      <c r="K22" s="13">
        <v>11.75</v>
      </c>
      <c r="L22" s="14">
        <f t="shared" si="1"/>
        <v>1055.4557142857143</v>
      </c>
      <c r="M22" s="14">
        <f t="shared" si="1"/>
        <v>175.90928571428572</v>
      </c>
      <c r="N22" s="14">
        <f t="shared" si="1"/>
        <v>0</v>
      </c>
      <c r="O22" s="14">
        <f t="shared" si="1"/>
        <v>0</v>
      </c>
      <c r="P22" s="15">
        <f t="shared" si="2"/>
        <v>1231.365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450498</v>
      </c>
      <c r="J23" s="4"/>
      <c r="K23" s="13">
        <v>12.25</v>
      </c>
      <c r="L23" s="14">
        <f t="shared" si="1"/>
        <v>262.79050000000001</v>
      </c>
      <c r="M23" s="14">
        <f t="shared" si="1"/>
        <v>187.70750000000001</v>
      </c>
      <c r="N23" s="14">
        <f t="shared" si="1"/>
        <v>0</v>
      </c>
      <c r="O23" s="14">
        <f t="shared" si="1"/>
        <v>0</v>
      </c>
      <c r="P23" s="15">
        <f t="shared" si="2"/>
        <v>450.49800000000005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/>
      <c r="J24" s="4"/>
      <c r="K24" s="13">
        <v>12.75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2"/>
        <v>0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/>
      <c r="J25" s="4"/>
      <c r="K25" s="13">
        <v>13.25</v>
      </c>
      <c r="L25" s="14">
        <f t="shared" si="1"/>
        <v>0</v>
      </c>
      <c r="M25" s="14">
        <f t="shared" si="1"/>
        <v>0</v>
      </c>
      <c r="N25" s="14">
        <f t="shared" si="1"/>
        <v>0</v>
      </c>
      <c r="O25" s="14">
        <f t="shared" si="1"/>
        <v>0</v>
      </c>
      <c r="P25" s="15">
        <f t="shared" si="2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/>
      <c r="J26" s="4"/>
      <c r="K26" s="13">
        <v>13.75</v>
      </c>
      <c r="L26" s="14">
        <f t="shared" si="1"/>
        <v>0</v>
      </c>
      <c r="M26" s="14">
        <f t="shared" si="1"/>
        <v>0</v>
      </c>
      <c r="N26" s="14">
        <f t="shared" si="1"/>
        <v>0</v>
      </c>
      <c r="O26" s="14">
        <f t="shared" si="1"/>
        <v>0</v>
      </c>
      <c r="P26" s="15">
        <f t="shared" si="2"/>
        <v>0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/>
      <c r="J27" s="4"/>
      <c r="K27" s="13">
        <v>14.25</v>
      </c>
      <c r="L27" s="14">
        <f t="shared" si="1"/>
        <v>0</v>
      </c>
      <c r="M27" s="14">
        <f t="shared" si="1"/>
        <v>0</v>
      </c>
      <c r="N27" s="14">
        <f t="shared" si="1"/>
        <v>0</v>
      </c>
      <c r="O27" s="14">
        <f t="shared" si="1"/>
        <v>0</v>
      </c>
      <c r="P27" s="15">
        <f t="shared" si="2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/>
      <c r="J28" s="4"/>
      <c r="K28" s="13">
        <v>14.75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4">
        <f t="shared" si="1"/>
        <v>0</v>
      </c>
      <c r="P28" s="15">
        <f t="shared" si="2"/>
        <v>0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/>
      <c r="J29" s="4"/>
      <c r="K29" s="13">
        <v>15.25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5">
        <f t="shared" si="2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/>
      <c r="J30" s="4"/>
      <c r="K30" s="13">
        <v>15.75</v>
      </c>
      <c r="L30" s="14">
        <f t="shared" si="1"/>
        <v>0</v>
      </c>
      <c r="M30" s="14">
        <f t="shared" si="1"/>
        <v>0</v>
      </c>
      <c r="N30" s="14">
        <f t="shared" si="1"/>
        <v>0</v>
      </c>
      <c r="O30" s="14">
        <f t="shared" si="1"/>
        <v>0</v>
      </c>
      <c r="P30" s="15">
        <f t="shared" si="2"/>
        <v>0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/>
      <c r="J31" s="4"/>
      <c r="K31" s="13">
        <v>16.25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5">
        <f t="shared" si="2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/>
      <c r="J32" s="17"/>
      <c r="K32" s="13">
        <v>16.75</v>
      </c>
      <c r="L32" s="14">
        <f t="shared" si="1"/>
        <v>0</v>
      </c>
      <c r="M32" s="14">
        <f t="shared" si="1"/>
        <v>0</v>
      </c>
      <c r="N32" s="14">
        <f t="shared" si="1"/>
        <v>0</v>
      </c>
      <c r="O32" s="14">
        <f t="shared" si="1"/>
        <v>0</v>
      </c>
      <c r="P32" s="15">
        <f t="shared" si="2"/>
        <v>0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/>
      <c r="J33" s="17"/>
      <c r="K33" s="13">
        <v>17.25</v>
      </c>
      <c r="L33" s="14">
        <f t="shared" si="1"/>
        <v>0</v>
      </c>
      <c r="M33" s="14">
        <f t="shared" si="1"/>
        <v>0</v>
      </c>
      <c r="N33" s="14">
        <f t="shared" si="1"/>
        <v>0</v>
      </c>
      <c r="O33" s="14">
        <f t="shared" si="1"/>
        <v>0</v>
      </c>
      <c r="P33" s="15">
        <f t="shared" si="2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16674620</v>
      </c>
      <c r="J43" s="2"/>
      <c r="K43" s="18" t="s">
        <v>1</v>
      </c>
      <c r="L43" s="19">
        <f>SUM(L6:L42)</f>
        <v>16096.306559330758</v>
      </c>
      <c r="M43" s="19">
        <f>SUM(M6:M42)</f>
        <v>578.31344066924066</v>
      </c>
      <c r="N43" s="19">
        <f>SUM(N6:N42)</f>
        <v>0</v>
      </c>
      <c r="O43" s="19">
        <f>SUM(O6:O42)</f>
        <v>0</v>
      </c>
      <c r="P43" s="19">
        <f>SUM(P6:P42)</f>
        <v>16674.62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367.46324999999996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367.46324999999996</v>
      </c>
      <c r="G61" s="2"/>
      <c r="H61" s="13">
        <f t="shared" si="5"/>
        <v>2.8758091912528769</v>
      </c>
      <c r="I61" s="14">
        <f t="shared" si="6"/>
        <v>128.09141718759437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128.09141718759437</v>
      </c>
      <c r="N61" s="1"/>
      <c r="O61" s="1"/>
      <c r="P61" s="1"/>
    </row>
    <row r="62" spans="1:16">
      <c r="A62" s="13">
        <v>8.75</v>
      </c>
      <c r="B62" s="14">
        <f t="shared" si="3"/>
        <v>2643.0600000000004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2643.0600000000004</v>
      </c>
      <c r="G62" s="2"/>
      <c r="H62" s="13">
        <f t="shared" si="5"/>
        <v>3.497506916558653</v>
      </c>
      <c r="I62" s="14">
        <f t="shared" si="6"/>
        <v>1056.4709292433731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1056.4709292433731</v>
      </c>
      <c r="N62" s="1"/>
      <c r="O62" s="1"/>
      <c r="P62" s="1"/>
    </row>
    <row r="63" spans="1:16">
      <c r="A63" s="13">
        <v>9.25</v>
      </c>
      <c r="B63" s="14">
        <f t="shared" si="3"/>
        <v>18356.560249999999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18356.560249999999</v>
      </c>
      <c r="G63" s="2"/>
      <c r="H63" s="13">
        <f t="shared" si="5"/>
        <v>4.2075807029060366</v>
      </c>
      <c r="I63" s="14">
        <f t="shared" si="6"/>
        <v>8349.9144518521098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8349.9144518521098</v>
      </c>
      <c r="N63" s="1"/>
      <c r="O63" s="1"/>
      <c r="P63" s="1"/>
    </row>
    <row r="64" spans="1:16">
      <c r="A64" s="13">
        <v>9.75</v>
      </c>
      <c r="B64" s="14">
        <f t="shared" si="3"/>
        <v>32341.461749999999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32341.461749999999</v>
      </c>
      <c r="G64" s="2"/>
      <c r="H64" s="13">
        <f t="shared" si="5"/>
        <v>5.01278849324465</v>
      </c>
      <c r="I64" s="14">
        <f t="shared" si="6"/>
        <v>16627.785365652511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16627.785365652511</v>
      </c>
      <c r="N64" s="1"/>
      <c r="O64" s="1"/>
      <c r="P64" s="1"/>
    </row>
    <row r="65" spans="1:16">
      <c r="A65" s="13">
        <v>10.25</v>
      </c>
      <c r="B65" s="14">
        <f t="shared" si="3"/>
        <v>43025.092499999999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43025.092499999999</v>
      </c>
      <c r="G65" s="2"/>
      <c r="H65" s="13">
        <f t="shared" si="5"/>
        <v>5.9200085422255784</v>
      </c>
      <c r="I65" s="14">
        <f t="shared" si="6"/>
        <v>24849.650256589819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24849.650256589819</v>
      </c>
      <c r="N65" s="1"/>
      <c r="O65" s="1"/>
      <c r="P65" s="1"/>
    </row>
    <row r="66" spans="1:16">
      <c r="A66" s="13">
        <v>10.75</v>
      </c>
      <c r="B66" s="14">
        <f t="shared" si="3"/>
        <v>31856.184141666668</v>
      </c>
      <c r="C66" s="14">
        <f t="shared" si="3"/>
        <v>1098.4891083333334</v>
      </c>
      <c r="D66" s="14">
        <f t="shared" si="3"/>
        <v>0</v>
      </c>
      <c r="E66" s="14">
        <f t="shared" si="3"/>
        <v>0</v>
      </c>
      <c r="F66" s="12">
        <f t="shared" si="4"/>
        <v>32954.67325</v>
      </c>
      <c r="G66" s="2"/>
      <c r="H66" s="13">
        <f t="shared" si="5"/>
        <v>6.9362352170978028</v>
      </c>
      <c r="I66" s="14">
        <f t="shared" si="6"/>
        <v>20554.603379142409</v>
      </c>
      <c r="J66" s="14">
        <f t="shared" si="6"/>
        <v>708.77942686697952</v>
      </c>
      <c r="K66" s="14">
        <f t="shared" si="6"/>
        <v>0</v>
      </c>
      <c r="L66" s="14">
        <f t="shared" si="6"/>
        <v>0</v>
      </c>
      <c r="M66" s="26">
        <f t="shared" si="7"/>
        <v>21263.382806009387</v>
      </c>
      <c r="N66" s="1"/>
      <c r="O66" s="1"/>
      <c r="P66" s="1"/>
    </row>
    <row r="67" spans="1:16">
      <c r="A67" s="13">
        <v>11.25</v>
      </c>
      <c r="B67" s="14">
        <f t="shared" si="3"/>
        <v>22150.72550675676</v>
      </c>
      <c r="C67" s="14">
        <f t="shared" si="3"/>
        <v>1265.7557432432434</v>
      </c>
      <c r="D67" s="14">
        <f t="shared" si="3"/>
        <v>0</v>
      </c>
      <c r="E67" s="14">
        <f t="shared" si="3"/>
        <v>0</v>
      </c>
      <c r="F67" s="12">
        <f t="shared" si="4"/>
        <v>23416.481250000004</v>
      </c>
      <c r="G67" s="2"/>
      <c r="H67" s="13">
        <f t="shared" si="5"/>
        <v>8.0685751450480083</v>
      </c>
      <c r="I67" s="14">
        <f t="shared" si="6"/>
        <v>15886.648290542093</v>
      </c>
      <c r="J67" s="14">
        <f t="shared" si="6"/>
        <v>907.8084737452624</v>
      </c>
      <c r="K67" s="14">
        <f t="shared" si="6"/>
        <v>0</v>
      </c>
      <c r="L67" s="14">
        <f t="shared" si="6"/>
        <v>0</v>
      </c>
      <c r="M67" s="26">
        <f t="shared" si="7"/>
        <v>16794.456764287355</v>
      </c>
      <c r="N67" s="1"/>
      <c r="O67" s="1"/>
      <c r="P67" s="1"/>
    </row>
    <row r="68" spans="1:16">
      <c r="A68" s="13">
        <v>11.75</v>
      </c>
      <c r="B68" s="14">
        <f t="shared" si="3"/>
        <v>12401.604642857143</v>
      </c>
      <c r="C68" s="14">
        <f t="shared" si="3"/>
        <v>2066.9341071428571</v>
      </c>
      <c r="D68" s="14">
        <f t="shared" si="3"/>
        <v>0</v>
      </c>
      <c r="E68" s="14">
        <f t="shared" si="3"/>
        <v>0</v>
      </c>
      <c r="F68" s="12">
        <f t="shared" si="4"/>
        <v>14468.53875</v>
      </c>
      <c r="G68" s="2"/>
      <c r="H68" s="13">
        <f t="shared" si="5"/>
        <v>9.324243663434002</v>
      </c>
      <c r="I68" s="14">
        <f t="shared" si="6"/>
        <v>9841.3262559637806</v>
      </c>
      <c r="J68" s="14">
        <f t="shared" si="6"/>
        <v>1640.22104266063</v>
      </c>
      <c r="K68" s="14">
        <f t="shared" si="6"/>
        <v>0</v>
      </c>
      <c r="L68" s="14">
        <f t="shared" si="6"/>
        <v>0</v>
      </c>
      <c r="M68" s="26">
        <f t="shared" si="7"/>
        <v>11481.547298624411</v>
      </c>
      <c r="N68" s="1"/>
      <c r="O68" s="1"/>
      <c r="P68" s="1"/>
    </row>
    <row r="69" spans="1:16">
      <c r="A69" s="13">
        <v>12.25</v>
      </c>
      <c r="B69" s="14">
        <f t="shared" si="3"/>
        <v>3219.1836250000001</v>
      </c>
      <c r="C69" s="14">
        <f t="shared" si="3"/>
        <v>2299.4168750000003</v>
      </c>
      <c r="D69" s="14">
        <f t="shared" si="3"/>
        <v>0</v>
      </c>
      <c r="E69" s="14">
        <f t="shared" si="3"/>
        <v>0</v>
      </c>
      <c r="F69" s="12">
        <f t="shared" si="4"/>
        <v>5518.6005000000005</v>
      </c>
      <c r="G69" s="2"/>
      <c r="H69" s="13">
        <f t="shared" si="5"/>
        <v>10.710561536551699</v>
      </c>
      <c r="I69" s="14">
        <f t="shared" si="6"/>
        <v>2814.6338214711895</v>
      </c>
      <c r="J69" s="14">
        <f t="shared" si="6"/>
        <v>2010.4527296222782</v>
      </c>
      <c r="K69" s="14">
        <f t="shared" si="6"/>
        <v>0</v>
      </c>
      <c r="L69" s="14">
        <f t="shared" si="6"/>
        <v>0</v>
      </c>
      <c r="M69" s="26">
        <f t="shared" si="7"/>
        <v>4825.0865510934673</v>
      </c>
      <c r="N69" s="1"/>
      <c r="O69" s="1"/>
      <c r="P69" s="1"/>
    </row>
    <row r="70" spans="1:16">
      <c r="A70" s="13">
        <v>12.75</v>
      </c>
      <c r="B70" s="14">
        <f t="shared" si="3"/>
        <v>0</v>
      </c>
      <c r="C70" s="14">
        <f t="shared" si="3"/>
        <v>0</v>
      </c>
      <c r="D70" s="14">
        <f t="shared" si="3"/>
        <v>0</v>
      </c>
      <c r="E70" s="14">
        <f t="shared" si="3"/>
        <v>0</v>
      </c>
      <c r="F70" s="12">
        <f t="shared" si="4"/>
        <v>0</v>
      </c>
      <c r="G70" s="2"/>
      <c r="H70" s="13">
        <f t="shared" si="5"/>
        <v>12.234951908318333</v>
      </c>
      <c r="I70" s="14">
        <f t="shared" si="6"/>
        <v>0</v>
      </c>
      <c r="J70" s="14">
        <f t="shared" si="6"/>
        <v>0</v>
      </c>
      <c r="K70" s="14">
        <f t="shared" si="6"/>
        <v>0</v>
      </c>
      <c r="L70" s="14">
        <f t="shared" si="6"/>
        <v>0</v>
      </c>
      <c r="M70" s="26">
        <f t="shared" si="7"/>
        <v>0</v>
      </c>
      <c r="N70" s="1"/>
      <c r="O70" s="1"/>
      <c r="P70" s="1"/>
    </row>
    <row r="71" spans="1:16">
      <c r="A71" s="13">
        <v>13.25</v>
      </c>
      <c r="B71" s="14">
        <f t="shared" si="3"/>
        <v>0</v>
      </c>
      <c r="C71" s="14">
        <f t="shared" si="3"/>
        <v>0</v>
      </c>
      <c r="D71" s="14">
        <f t="shared" si="3"/>
        <v>0</v>
      </c>
      <c r="E71" s="14">
        <f t="shared" si="3"/>
        <v>0</v>
      </c>
      <c r="F71" s="12">
        <f t="shared" si="4"/>
        <v>0</v>
      </c>
      <c r="G71" s="2"/>
      <c r="H71" s="13">
        <f t="shared" si="5"/>
        <v>13.904937464891319</v>
      </c>
      <c r="I71" s="14">
        <f t="shared" si="6"/>
        <v>0</v>
      </c>
      <c r="J71" s="14">
        <f t="shared" si="6"/>
        <v>0</v>
      </c>
      <c r="K71" s="14">
        <f t="shared" si="6"/>
        <v>0</v>
      </c>
      <c r="L71" s="14">
        <f t="shared" si="6"/>
        <v>0</v>
      </c>
      <c r="M71" s="26">
        <f t="shared" si="7"/>
        <v>0</v>
      </c>
      <c r="N71" s="1"/>
      <c r="O71" s="1"/>
      <c r="P71" s="1"/>
    </row>
    <row r="72" spans="1:16">
      <c r="A72" s="13">
        <v>13.75</v>
      </c>
      <c r="B72" s="14">
        <f t="shared" si="3"/>
        <v>0</v>
      </c>
      <c r="C72" s="14">
        <f t="shared" si="3"/>
        <v>0</v>
      </c>
      <c r="D72" s="14">
        <f t="shared" si="3"/>
        <v>0</v>
      </c>
      <c r="E72" s="14">
        <f t="shared" si="3"/>
        <v>0</v>
      </c>
      <c r="F72" s="12">
        <f t="shared" si="4"/>
        <v>0</v>
      </c>
      <c r="G72" s="2"/>
      <c r="H72" s="13">
        <f t="shared" si="5"/>
        <v>15.72813778502006</v>
      </c>
      <c r="I72" s="14">
        <f t="shared" si="6"/>
        <v>0</v>
      </c>
      <c r="J72" s="14">
        <f t="shared" si="6"/>
        <v>0</v>
      </c>
      <c r="K72" s="14">
        <f t="shared" si="6"/>
        <v>0</v>
      </c>
      <c r="L72" s="14">
        <f t="shared" si="6"/>
        <v>0</v>
      </c>
      <c r="M72" s="26">
        <f t="shared" si="7"/>
        <v>0</v>
      </c>
      <c r="N72" s="1"/>
      <c r="O72" s="1"/>
      <c r="P72" s="1"/>
    </row>
    <row r="73" spans="1:16">
      <c r="A73" s="13">
        <v>14.25</v>
      </c>
      <c r="B73" s="14">
        <f t="shared" si="3"/>
        <v>0</v>
      </c>
      <c r="C73" s="14">
        <f t="shared" si="3"/>
        <v>0</v>
      </c>
      <c r="D73" s="14">
        <f t="shared" si="3"/>
        <v>0</v>
      </c>
      <c r="E73" s="14">
        <f t="shared" si="3"/>
        <v>0</v>
      </c>
      <c r="F73" s="12">
        <f t="shared" si="4"/>
        <v>0</v>
      </c>
      <c r="G73" s="2"/>
      <c r="H73" s="13">
        <f t="shared" si="5"/>
        <v>17.712266859032471</v>
      </c>
      <c r="I73" s="14">
        <f t="shared" si="6"/>
        <v>0</v>
      </c>
      <c r="J73" s="14">
        <f t="shared" si="6"/>
        <v>0</v>
      </c>
      <c r="K73" s="14">
        <f t="shared" si="6"/>
        <v>0</v>
      </c>
      <c r="L73" s="14">
        <f t="shared" si="6"/>
        <v>0</v>
      </c>
      <c r="M73" s="26">
        <f t="shared" si="7"/>
        <v>0</v>
      </c>
      <c r="N73" s="1"/>
      <c r="O73" s="1"/>
      <c r="P73" s="1"/>
    </row>
    <row r="74" spans="1:16">
      <c r="A74" s="13">
        <v>14.75</v>
      </c>
      <c r="B74" s="14">
        <f t="shared" si="3"/>
        <v>0</v>
      </c>
      <c r="C74" s="14">
        <f t="shared" si="3"/>
        <v>0</v>
      </c>
      <c r="D74" s="14">
        <f t="shared" si="3"/>
        <v>0</v>
      </c>
      <c r="E74" s="14">
        <f t="shared" si="3"/>
        <v>0</v>
      </c>
      <c r="F74" s="12">
        <f t="shared" si="4"/>
        <v>0</v>
      </c>
      <c r="G74" s="2"/>
      <c r="H74" s="13">
        <f t="shared" si="5"/>
        <v>19.865130759932143</v>
      </c>
      <c r="I74" s="14">
        <f t="shared" si="6"/>
        <v>0</v>
      </c>
      <c r="J74" s="14">
        <f t="shared" si="6"/>
        <v>0</v>
      </c>
      <c r="K74" s="14">
        <f t="shared" si="6"/>
        <v>0</v>
      </c>
      <c r="L74" s="14">
        <f t="shared" si="6"/>
        <v>0</v>
      </c>
      <c r="M74" s="26">
        <f t="shared" si="7"/>
        <v>0</v>
      </c>
      <c r="N74" s="1"/>
      <c r="O74" s="1"/>
      <c r="P74" s="1"/>
    </row>
    <row r="75" spans="1:16">
      <c r="A75" s="13">
        <v>15.25</v>
      </c>
      <c r="B75" s="14">
        <f t="shared" si="3"/>
        <v>0</v>
      </c>
      <c r="C75" s="14">
        <f t="shared" si="3"/>
        <v>0</v>
      </c>
      <c r="D75" s="14">
        <f t="shared" si="3"/>
        <v>0</v>
      </c>
      <c r="E75" s="14">
        <f t="shared" si="3"/>
        <v>0</v>
      </c>
      <c r="F75" s="12">
        <f t="shared" si="4"/>
        <v>0</v>
      </c>
      <c r="G75" s="2"/>
      <c r="H75" s="13">
        <f t="shared" si="5"/>
        <v>22.19462545222795</v>
      </c>
      <c r="I75" s="14">
        <f t="shared" si="6"/>
        <v>0</v>
      </c>
      <c r="J75" s="14">
        <f t="shared" si="6"/>
        <v>0</v>
      </c>
      <c r="K75" s="14">
        <f t="shared" si="6"/>
        <v>0</v>
      </c>
      <c r="L75" s="14">
        <f t="shared" si="6"/>
        <v>0</v>
      </c>
      <c r="M75" s="26">
        <f t="shared" si="7"/>
        <v>0</v>
      </c>
      <c r="N75" s="1"/>
      <c r="O75" s="1"/>
      <c r="P75" s="1"/>
    </row>
    <row r="76" spans="1:16">
      <c r="A76" s="13">
        <v>15.75</v>
      </c>
      <c r="B76" s="14">
        <f t="shared" si="3"/>
        <v>0</v>
      </c>
      <c r="C76" s="14">
        <f t="shared" si="3"/>
        <v>0</v>
      </c>
      <c r="D76" s="14">
        <f t="shared" si="3"/>
        <v>0</v>
      </c>
      <c r="E76" s="14">
        <f t="shared" si="3"/>
        <v>0</v>
      </c>
      <c r="F76" s="12">
        <f t="shared" si="4"/>
        <v>0</v>
      </c>
      <c r="G76" s="2"/>
      <c r="H76" s="13">
        <f t="shared" si="5"/>
        <v>24.708734725922877</v>
      </c>
      <c r="I76" s="14">
        <f t="shared" si="6"/>
        <v>0</v>
      </c>
      <c r="J76" s="14">
        <f t="shared" si="6"/>
        <v>0</v>
      </c>
      <c r="K76" s="14">
        <f t="shared" si="6"/>
        <v>0</v>
      </c>
      <c r="L76" s="14">
        <f t="shared" si="6"/>
        <v>0</v>
      </c>
      <c r="M76" s="26">
        <f t="shared" si="7"/>
        <v>0</v>
      </c>
      <c r="N76" s="1"/>
      <c r="O76" s="1"/>
      <c r="P76" s="1"/>
    </row>
    <row r="77" spans="1:16">
      <c r="A77" s="13">
        <v>16.25</v>
      </c>
      <c r="B77" s="14">
        <f t="shared" si="3"/>
        <v>0</v>
      </c>
      <c r="C77" s="14">
        <f t="shared" si="3"/>
        <v>0</v>
      </c>
      <c r="D77" s="14">
        <f t="shared" si="3"/>
        <v>0</v>
      </c>
      <c r="E77" s="14">
        <f t="shared" si="3"/>
        <v>0</v>
      </c>
      <c r="F77" s="12">
        <f t="shared" si="4"/>
        <v>0</v>
      </c>
      <c r="G77" s="2"/>
      <c r="H77" s="13">
        <f t="shared" si="5"/>
        <v>27.415528244614354</v>
      </c>
      <c r="I77" s="14">
        <f t="shared" si="6"/>
        <v>0</v>
      </c>
      <c r="J77" s="14">
        <f t="shared" si="6"/>
        <v>0</v>
      </c>
      <c r="K77" s="14">
        <f t="shared" si="6"/>
        <v>0</v>
      </c>
      <c r="L77" s="14">
        <f t="shared" si="6"/>
        <v>0</v>
      </c>
      <c r="M77" s="26">
        <f t="shared" si="7"/>
        <v>0</v>
      </c>
      <c r="N77" s="1"/>
      <c r="O77" s="1"/>
      <c r="P77" s="1"/>
    </row>
    <row r="78" spans="1:16">
      <c r="A78" s="13">
        <v>16.75</v>
      </c>
      <c r="B78" s="14">
        <f t="shared" si="3"/>
        <v>0</v>
      </c>
      <c r="C78" s="14">
        <f t="shared" si="3"/>
        <v>0</v>
      </c>
      <c r="D78" s="14">
        <f t="shared" si="3"/>
        <v>0</v>
      </c>
      <c r="E78" s="14">
        <f t="shared" si="3"/>
        <v>0</v>
      </c>
      <c r="F78" s="12">
        <f t="shared" si="4"/>
        <v>0</v>
      </c>
      <c r="G78" s="2"/>
      <c r="H78" s="13">
        <f t="shared" si="5"/>
        <v>30.323159697956164</v>
      </c>
      <c r="I78" s="14">
        <f t="shared" si="6"/>
        <v>0</v>
      </c>
      <c r="J78" s="14">
        <f t="shared" si="6"/>
        <v>0</v>
      </c>
      <c r="K78" s="14">
        <f t="shared" si="6"/>
        <v>0</v>
      </c>
      <c r="L78" s="14">
        <f t="shared" si="6"/>
        <v>0</v>
      </c>
      <c r="M78" s="26">
        <f t="shared" si="7"/>
        <v>0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0</v>
      </c>
      <c r="D79" s="14">
        <f t="shared" si="3"/>
        <v>0</v>
      </c>
      <c r="E79" s="14">
        <f t="shared" si="3"/>
        <v>0</v>
      </c>
      <c r="F79" s="12">
        <f t="shared" si="4"/>
        <v>0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0</v>
      </c>
      <c r="K79" s="14">
        <f t="shared" si="6"/>
        <v>0</v>
      </c>
      <c r="L79" s="14">
        <f t="shared" si="6"/>
        <v>0</v>
      </c>
      <c r="M79" s="26">
        <f t="shared" si="7"/>
        <v>0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166361.33566628059</v>
      </c>
      <c r="C89" s="19">
        <f>SUM(C52:C83)</f>
        <v>6730.5958337194352</v>
      </c>
      <c r="D89" s="19">
        <f>SUM(D52:D83)</f>
        <v>0</v>
      </c>
      <c r="E89" s="19">
        <f>SUM(E52:E83)</f>
        <v>0</v>
      </c>
      <c r="F89" s="19">
        <f>SUM(F52:F83)</f>
        <v>173091.93150000001</v>
      </c>
      <c r="G89" s="12"/>
      <c r="H89" s="18" t="s">
        <v>1</v>
      </c>
      <c r="I89" s="19">
        <f>SUM(I52:I88)</f>
        <v>100109.12416764487</v>
      </c>
      <c r="J89" s="19">
        <f>SUM(J52:J88)</f>
        <v>5267.2616728951507</v>
      </c>
      <c r="K89" s="19">
        <f>SUM(K52:K88)</f>
        <v>0</v>
      </c>
      <c r="L89" s="19">
        <f>SUM(L52:L88)</f>
        <v>0</v>
      </c>
      <c r="M89" s="19">
        <f>SUM(M52:M88)</f>
        <v>105376.38584054004</v>
      </c>
      <c r="N89" s="1"/>
      <c r="O89" s="1"/>
      <c r="P89" s="1"/>
    </row>
    <row r="90" spans="1:16">
      <c r="A90" s="6" t="s">
        <v>12</v>
      </c>
      <c r="B90" s="27">
        <f>IF(L43&gt;0,B89/L43,0)</f>
        <v>10.33537321453683</v>
      </c>
      <c r="C90" s="27">
        <f>IF(M43&gt;0,C89/M43,0)</f>
        <v>11.638318185948782</v>
      </c>
      <c r="D90" s="27">
        <f>IF(N43&gt;0,D89/N43,0)</f>
        <v>0</v>
      </c>
      <c r="E90" s="27">
        <f>IF(O43&gt;0,E89/O43,0)</f>
        <v>0</v>
      </c>
      <c r="F90" s="27">
        <f>IF(P43&gt;0,F89/P43,0)</f>
        <v>10.380562285677275</v>
      </c>
      <c r="G90" s="12"/>
      <c r="H90" s="6" t="s">
        <v>12</v>
      </c>
      <c r="I90" s="27">
        <f>IF(L43&gt;0,I89/L43,0)</f>
        <v>6.2193847885938336</v>
      </c>
      <c r="J90" s="27">
        <f>IF(M43&gt;0,J89/M43,0)</f>
        <v>9.1079703539307797</v>
      </c>
      <c r="K90" s="27">
        <f>IF(N43&gt;0,K89/N43,0)</f>
        <v>0</v>
      </c>
      <c r="L90" s="27">
        <f>IF(O43&gt;0,L89/O43,0)</f>
        <v>0</v>
      </c>
      <c r="M90" s="27">
        <f>IF(P43&gt;0,M89/P43,0)</f>
        <v>6.3195674528439056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16096.306559330758</v>
      </c>
      <c r="C102" s="41">
        <f>$B$90</f>
        <v>10.33537321453683</v>
      </c>
      <c r="D102" s="41">
        <f>$I$90</f>
        <v>6.2193847885938336</v>
      </c>
      <c r="E102" s="41">
        <f>B102*D102</f>
        <v>100109.12416764487</v>
      </c>
      <c r="F102" s="14">
        <f>B102/1000</f>
        <v>16.09630655933076</v>
      </c>
      <c r="G102" s="44">
        <f>E102/1000</f>
        <v>100.10912416764486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578.31344066924066</v>
      </c>
      <c r="C103" s="41">
        <f>$C$90</f>
        <v>11.638318185948782</v>
      </c>
      <c r="D103" s="41">
        <f>$J$90</f>
        <v>9.1079703539307797</v>
      </c>
      <c r="E103" s="41">
        <f>B103*D103</f>
        <v>5267.2616728951507</v>
      </c>
      <c r="F103" s="14">
        <f t="shared" ref="F103:F106" si="8">B103/1000</f>
        <v>0.57831344066924062</v>
      </c>
      <c r="G103" s="44">
        <f t="shared" ref="G103:G106" si="9">E103/1000</f>
        <v>5.2672616728951507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0</v>
      </c>
      <c r="C104" s="41">
        <f>$D$90</f>
        <v>0</v>
      </c>
      <c r="D104" s="41">
        <f>$K$90</f>
        <v>0</v>
      </c>
      <c r="E104" s="41">
        <f>B104*D104</f>
        <v>0</v>
      </c>
      <c r="F104" s="14">
        <f t="shared" si="8"/>
        <v>0</v>
      </c>
      <c r="G104" s="44">
        <f t="shared" si="9"/>
        <v>0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16674.62</v>
      </c>
      <c r="C106" s="41">
        <f>$F$90</f>
        <v>10.380562285677275</v>
      </c>
      <c r="D106" s="41">
        <f>$M$90</f>
        <v>6.3195674528439056</v>
      </c>
      <c r="E106" s="41">
        <f>SUM(E102:E105)</f>
        <v>105376.38584054002</v>
      </c>
      <c r="F106" s="14">
        <f t="shared" si="8"/>
        <v>16.674619999999997</v>
      </c>
      <c r="G106" s="44">
        <f t="shared" si="9"/>
        <v>105.37638584054002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105376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0.99999633845346902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1" spans="1:16">
      <c r="C111" s="43"/>
      <c r="D111" s="43"/>
    </row>
    <row r="112" spans="1:16">
      <c r="C112" s="43"/>
      <c r="D112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1"/>
  <sheetViews>
    <sheetView topLeftCell="A88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8892624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>
        <v>109245593</v>
      </c>
      <c r="J15" s="4"/>
      <c r="K15" s="13">
        <v>8.25</v>
      </c>
      <c r="L15" s="14">
        <f t="shared" si="1"/>
        <v>109245.59299999999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109245.59299999999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>
        <v>473274130</v>
      </c>
      <c r="J16" s="4"/>
      <c r="K16" s="13">
        <v>8.75</v>
      </c>
      <c r="L16" s="14">
        <f t="shared" si="1"/>
        <v>473274.13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473274.13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>
        <v>709911195</v>
      </c>
      <c r="J17" s="4"/>
      <c r="K17" s="13">
        <v>9.25</v>
      </c>
      <c r="L17" s="14">
        <f t="shared" si="1"/>
        <v>709911.19499999995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709911.19499999995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418466172</v>
      </c>
      <c r="J18" s="4"/>
      <c r="K18" s="13">
        <v>9.75</v>
      </c>
      <c r="L18" s="14">
        <f t="shared" si="1"/>
        <v>418466.17200000002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418466.17200000002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200345309</v>
      </c>
      <c r="J19" s="4"/>
      <c r="K19" s="13">
        <v>10.25</v>
      </c>
      <c r="L19" s="14">
        <f t="shared" si="1"/>
        <v>200345.30900000001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200345.30900000001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72953837</v>
      </c>
      <c r="J20" s="4"/>
      <c r="K20" s="13">
        <v>10.75</v>
      </c>
      <c r="L20" s="14">
        <f t="shared" si="1"/>
        <v>70522.042433333336</v>
      </c>
      <c r="M20" s="14">
        <f t="shared" si="1"/>
        <v>2431.7945666666665</v>
      </c>
      <c r="N20" s="14">
        <f t="shared" si="1"/>
        <v>0</v>
      </c>
      <c r="O20" s="14">
        <f t="shared" si="1"/>
        <v>0</v>
      </c>
      <c r="P20" s="15">
        <f t="shared" si="2"/>
        <v>72953.837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18145878</v>
      </c>
      <c r="J21" s="4"/>
      <c r="K21" s="13">
        <v>11.25</v>
      </c>
      <c r="L21" s="14">
        <f t="shared" si="1"/>
        <v>17165.019729729731</v>
      </c>
      <c r="M21" s="14">
        <f t="shared" si="1"/>
        <v>980.8582702702704</v>
      </c>
      <c r="N21" s="14">
        <f t="shared" si="1"/>
        <v>0</v>
      </c>
      <c r="O21" s="14">
        <f t="shared" si="1"/>
        <v>0</v>
      </c>
      <c r="P21" s="15">
        <f t="shared" si="2"/>
        <v>18145.878000000001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/>
      <c r="J22" s="4"/>
      <c r="K22" s="13">
        <v>11.75</v>
      </c>
      <c r="L22" s="14">
        <f t="shared" si="1"/>
        <v>0</v>
      </c>
      <c r="M22" s="14">
        <f t="shared" si="1"/>
        <v>0</v>
      </c>
      <c r="N22" s="14">
        <f t="shared" si="1"/>
        <v>0</v>
      </c>
      <c r="O22" s="14">
        <f t="shared" si="1"/>
        <v>0</v>
      </c>
      <c r="P22" s="15">
        <f t="shared" si="2"/>
        <v>0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/>
      <c r="J23" s="4"/>
      <c r="K23" s="13">
        <v>12.25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14">
        <f t="shared" si="1"/>
        <v>0</v>
      </c>
      <c r="P23" s="15">
        <f t="shared" si="2"/>
        <v>0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/>
      <c r="J24" s="4"/>
      <c r="K24" s="13">
        <v>12.75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2"/>
        <v>0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/>
      <c r="J25" s="4"/>
      <c r="K25" s="13">
        <v>13.25</v>
      </c>
      <c r="L25" s="14">
        <f t="shared" si="1"/>
        <v>0</v>
      </c>
      <c r="M25" s="14">
        <f t="shared" si="1"/>
        <v>0</v>
      </c>
      <c r="N25" s="14">
        <f t="shared" si="1"/>
        <v>0</v>
      </c>
      <c r="O25" s="14">
        <f t="shared" si="1"/>
        <v>0</v>
      </c>
      <c r="P25" s="15">
        <f t="shared" si="2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/>
      <c r="J26" s="4"/>
      <c r="K26" s="13">
        <v>13.75</v>
      </c>
      <c r="L26" s="14">
        <f t="shared" si="1"/>
        <v>0</v>
      </c>
      <c r="M26" s="14">
        <f t="shared" si="1"/>
        <v>0</v>
      </c>
      <c r="N26" s="14">
        <f t="shared" si="1"/>
        <v>0</v>
      </c>
      <c r="O26" s="14">
        <f t="shared" si="1"/>
        <v>0</v>
      </c>
      <c r="P26" s="15">
        <f t="shared" si="2"/>
        <v>0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/>
      <c r="J27" s="4"/>
      <c r="K27" s="13">
        <v>14.25</v>
      </c>
      <c r="L27" s="14">
        <f t="shared" si="1"/>
        <v>0</v>
      </c>
      <c r="M27" s="14">
        <f t="shared" si="1"/>
        <v>0</v>
      </c>
      <c r="N27" s="14">
        <f t="shared" si="1"/>
        <v>0</v>
      </c>
      <c r="O27" s="14">
        <f t="shared" si="1"/>
        <v>0</v>
      </c>
      <c r="P27" s="15">
        <f t="shared" si="2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/>
      <c r="J28" s="4"/>
      <c r="K28" s="13">
        <v>14.75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4">
        <f t="shared" si="1"/>
        <v>0</v>
      </c>
      <c r="P28" s="15">
        <f t="shared" si="2"/>
        <v>0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/>
      <c r="J29" s="4"/>
      <c r="K29" s="13">
        <v>15.25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5">
        <f t="shared" si="2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/>
      <c r="J30" s="4"/>
      <c r="K30" s="13">
        <v>15.75</v>
      </c>
      <c r="L30" s="14">
        <f t="shared" si="1"/>
        <v>0</v>
      </c>
      <c r="M30" s="14">
        <f t="shared" si="1"/>
        <v>0</v>
      </c>
      <c r="N30" s="14">
        <f t="shared" si="1"/>
        <v>0</v>
      </c>
      <c r="O30" s="14">
        <f t="shared" si="1"/>
        <v>0</v>
      </c>
      <c r="P30" s="15">
        <f t="shared" si="2"/>
        <v>0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/>
      <c r="J31" s="4"/>
      <c r="K31" s="13">
        <v>16.25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5">
        <f t="shared" si="2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/>
      <c r="J32" s="17"/>
      <c r="K32" s="13">
        <v>16.75</v>
      </c>
      <c r="L32" s="14">
        <f t="shared" si="1"/>
        <v>0</v>
      </c>
      <c r="M32" s="14">
        <f t="shared" si="1"/>
        <v>0</v>
      </c>
      <c r="N32" s="14">
        <f t="shared" si="1"/>
        <v>0</v>
      </c>
      <c r="O32" s="14">
        <f t="shared" si="1"/>
        <v>0</v>
      </c>
      <c r="P32" s="15">
        <f t="shared" si="2"/>
        <v>0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/>
      <c r="J33" s="17"/>
      <c r="K33" s="13">
        <v>17.25</v>
      </c>
      <c r="L33" s="14">
        <f t="shared" si="1"/>
        <v>0</v>
      </c>
      <c r="M33" s="14">
        <f t="shared" si="1"/>
        <v>0</v>
      </c>
      <c r="N33" s="14">
        <f t="shared" si="1"/>
        <v>0</v>
      </c>
      <c r="O33" s="14">
        <f t="shared" si="1"/>
        <v>0</v>
      </c>
      <c r="P33" s="15">
        <f t="shared" si="2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2002342114</v>
      </c>
      <c r="J43" s="2"/>
      <c r="K43" s="18" t="s">
        <v>1</v>
      </c>
      <c r="L43" s="19">
        <f>SUM(L6:L42)</f>
        <v>1998929.4611630633</v>
      </c>
      <c r="M43" s="19">
        <f>SUM(M6:M42)</f>
        <v>3412.6528369369371</v>
      </c>
      <c r="N43" s="19">
        <f>SUM(N6:N42)</f>
        <v>0</v>
      </c>
      <c r="O43" s="19">
        <f>SUM(O6:O42)</f>
        <v>0</v>
      </c>
      <c r="P43" s="19">
        <f>SUM(P6:P42)</f>
        <v>2002342.1140000003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901276.14224999992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901276.14224999992</v>
      </c>
      <c r="G61" s="2"/>
      <c r="H61" s="13">
        <f t="shared" si="5"/>
        <v>2.8758091912528769</v>
      </c>
      <c r="I61" s="14">
        <f t="shared" si="6"/>
        <v>314169.48045327095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314169.48045327095</v>
      </c>
      <c r="N61" s="1"/>
      <c r="O61" s="1"/>
      <c r="P61" s="1"/>
    </row>
    <row r="62" spans="1:16">
      <c r="A62" s="13">
        <v>8.75</v>
      </c>
      <c r="B62" s="14">
        <f t="shared" si="3"/>
        <v>4141148.6375000002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4141148.6375000002</v>
      </c>
      <c r="G62" s="2"/>
      <c r="H62" s="13">
        <f t="shared" si="5"/>
        <v>3.497506916558653</v>
      </c>
      <c r="I62" s="14">
        <f t="shared" si="6"/>
        <v>1655279.5431032791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1655279.5431032791</v>
      </c>
      <c r="N62" s="1"/>
      <c r="O62" s="1"/>
      <c r="P62" s="1"/>
    </row>
    <row r="63" spans="1:16">
      <c r="A63" s="13">
        <v>9.25</v>
      </c>
      <c r="B63" s="14">
        <f t="shared" si="3"/>
        <v>6566678.55375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6566678.55375</v>
      </c>
      <c r="G63" s="2"/>
      <c r="H63" s="13">
        <f t="shared" si="5"/>
        <v>4.2075807029060366</v>
      </c>
      <c r="I63" s="14">
        <f t="shared" si="6"/>
        <v>2987008.6448589643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2987008.6448589643</v>
      </c>
      <c r="N63" s="1"/>
      <c r="O63" s="1"/>
      <c r="P63" s="1"/>
    </row>
    <row r="64" spans="1:16">
      <c r="A64" s="13">
        <v>9.75</v>
      </c>
      <c r="B64" s="14">
        <f t="shared" si="3"/>
        <v>4080045.1770000001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4080045.1770000001</v>
      </c>
      <c r="G64" s="2"/>
      <c r="H64" s="13">
        <f t="shared" si="5"/>
        <v>5.01278849324465</v>
      </c>
      <c r="I64" s="14">
        <f t="shared" si="6"/>
        <v>2097682.4118137369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2097682.4118137369</v>
      </c>
      <c r="N64" s="1"/>
      <c r="O64" s="1"/>
      <c r="P64" s="1"/>
    </row>
    <row r="65" spans="1:16">
      <c r="A65" s="13">
        <v>10.25</v>
      </c>
      <c r="B65" s="14">
        <f t="shared" si="3"/>
        <v>2053539.4172500002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2053539.4172500002</v>
      </c>
      <c r="G65" s="2"/>
      <c r="H65" s="13">
        <f t="shared" si="5"/>
        <v>5.9200085422255784</v>
      </c>
      <c r="I65" s="14">
        <f t="shared" si="6"/>
        <v>1186045.940674823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1186045.940674823</v>
      </c>
      <c r="N65" s="1"/>
      <c r="O65" s="1"/>
      <c r="P65" s="1"/>
    </row>
    <row r="66" spans="1:16">
      <c r="A66" s="13">
        <v>10.75</v>
      </c>
      <c r="B66" s="14">
        <f t="shared" si="3"/>
        <v>758111.95615833334</v>
      </c>
      <c r="C66" s="14">
        <f t="shared" si="3"/>
        <v>26141.791591666664</v>
      </c>
      <c r="D66" s="14">
        <f t="shared" si="3"/>
        <v>0</v>
      </c>
      <c r="E66" s="14">
        <f t="shared" si="3"/>
        <v>0</v>
      </c>
      <c r="F66" s="12">
        <f t="shared" si="4"/>
        <v>784253.74774999998</v>
      </c>
      <c r="G66" s="2"/>
      <c r="H66" s="13">
        <f t="shared" si="5"/>
        <v>6.9362352170978028</v>
      </c>
      <c r="I66" s="14">
        <f t="shared" si="6"/>
        <v>489157.47430775233</v>
      </c>
      <c r="J66" s="14">
        <f t="shared" si="6"/>
        <v>16867.499114060422</v>
      </c>
      <c r="K66" s="14">
        <f t="shared" si="6"/>
        <v>0</v>
      </c>
      <c r="L66" s="14">
        <f t="shared" si="6"/>
        <v>0</v>
      </c>
      <c r="M66" s="26">
        <f t="shared" si="7"/>
        <v>506024.97342181276</v>
      </c>
      <c r="N66" s="1"/>
      <c r="O66" s="1"/>
      <c r="P66" s="1"/>
    </row>
    <row r="67" spans="1:16">
      <c r="A67" s="13">
        <v>11.25</v>
      </c>
      <c r="B67" s="14">
        <f t="shared" si="3"/>
        <v>193106.47195945948</v>
      </c>
      <c r="C67" s="14">
        <f t="shared" si="3"/>
        <v>11034.655540540542</v>
      </c>
      <c r="D67" s="14">
        <f t="shared" si="3"/>
        <v>0</v>
      </c>
      <c r="E67" s="14">
        <f t="shared" si="3"/>
        <v>0</v>
      </c>
      <c r="F67" s="12">
        <f t="shared" si="4"/>
        <v>204141.12750000003</v>
      </c>
      <c r="G67" s="2"/>
      <c r="H67" s="13">
        <f t="shared" si="5"/>
        <v>8.0685751450480083</v>
      </c>
      <c r="I67" s="14">
        <f t="shared" si="6"/>
        <v>138497.25155555599</v>
      </c>
      <c r="J67" s="14">
        <f t="shared" si="6"/>
        <v>7914.1286603174858</v>
      </c>
      <c r="K67" s="14">
        <f t="shared" si="6"/>
        <v>0</v>
      </c>
      <c r="L67" s="14">
        <f t="shared" si="6"/>
        <v>0</v>
      </c>
      <c r="M67" s="26">
        <f t="shared" si="7"/>
        <v>146411.38021587348</v>
      </c>
      <c r="N67" s="1"/>
      <c r="O67" s="1"/>
      <c r="P67" s="1"/>
    </row>
    <row r="68" spans="1:16">
      <c r="A68" s="13">
        <v>11.75</v>
      </c>
      <c r="B68" s="14">
        <f t="shared" si="3"/>
        <v>0</v>
      </c>
      <c r="C68" s="14">
        <f t="shared" si="3"/>
        <v>0</v>
      </c>
      <c r="D68" s="14">
        <f t="shared" si="3"/>
        <v>0</v>
      </c>
      <c r="E68" s="14">
        <f t="shared" si="3"/>
        <v>0</v>
      </c>
      <c r="F68" s="12">
        <f t="shared" si="4"/>
        <v>0</v>
      </c>
      <c r="G68" s="2"/>
      <c r="H68" s="13">
        <f t="shared" si="5"/>
        <v>9.324243663434002</v>
      </c>
      <c r="I68" s="14">
        <f t="shared" si="6"/>
        <v>0</v>
      </c>
      <c r="J68" s="14">
        <f t="shared" si="6"/>
        <v>0</v>
      </c>
      <c r="K68" s="14">
        <f t="shared" si="6"/>
        <v>0</v>
      </c>
      <c r="L68" s="14">
        <f t="shared" si="6"/>
        <v>0</v>
      </c>
      <c r="M68" s="26">
        <f t="shared" si="7"/>
        <v>0</v>
      </c>
      <c r="N68" s="1"/>
      <c r="O68" s="1"/>
      <c r="P68" s="1"/>
    </row>
    <row r="69" spans="1:16">
      <c r="A69" s="13">
        <v>12.25</v>
      </c>
      <c r="B69" s="14">
        <f t="shared" si="3"/>
        <v>0</v>
      </c>
      <c r="C69" s="14">
        <f t="shared" si="3"/>
        <v>0</v>
      </c>
      <c r="D69" s="14">
        <f t="shared" si="3"/>
        <v>0</v>
      </c>
      <c r="E69" s="14">
        <f t="shared" si="3"/>
        <v>0</v>
      </c>
      <c r="F69" s="12">
        <f t="shared" si="4"/>
        <v>0</v>
      </c>
      <c r="G69" s="2"/>
      <c r="H69" s="13">
        <f t="shared" si="5"/>
        <v>10.710561536551699</v>
      </c>
      <c r="I69" s="14">
        <f t="shared" si="6"/>
        <v>0</v>
      </c>
      <c r="J69" s="14">
        <f t="shared" si="6"/>
        <v>0</v>
      </c>
      <c r="K69" s="14">
        <f t="shared" si="6"/>
        <v>0</v>
      </c>
      <c r="L69" s="14">
        <f t="shared" si="6"/>
        <v>0</v>
      </c>
      <c r="M69" s="26">
        <f t="shared" si="7"/>
        <v>0</v>
      </c>
      <c r="N69" s="1"/>
      <c r="O69" s="1"/>
      <c r="P69" s="1"/>
    </row>
    <row r="70" spans="1:16">
      <c r="A70" s="13">
        <v>12.75</v>
      </c>
      <c r="B70" s="14">
        <f t="shared" si="3"/>
        <v>0</v>
      </c>
      <c r="C70" s="14">
        <f t="shared" si="3"/>
        <v>0</v>
      </c>
      <c r="D70" s="14">
        <f t="shared" si="3"/>
        <v>0</v>
      </c>
      <c r="E70" s="14">
        <f t="shared" si="3"/>
        <v>0</v>
      </c>
      <c r="F70" s="12">
        <f t="shared" si="4"/>
        <v>0</v>
      </c>
      <c r="G70" s="2"/>
      <c r="H70" s="13">
        <f t="shared" si="5"/>
        <v>12.234951908318333</v>
      </c>
      <c r="I70" s="14">
        <f t="shared" si="6"/>
        <v>0</v>
      </c>
      <c r="J70" s="14">
        <f t="shared" si="6"/>
        <v>0</v>
      </c>
      <c r="K70" s="14">
        <f t="shared" si="6"/>
        <v>0</v>
      </c>
      <c r="L70" s="14">
        <f t="shared" si="6"/>
        <v>0</v>
      </c>
      <c r="M70" s="26">
        <f t="shared" si="7"/>
        <v>0</v>
      </c>
      <c r="N70" s="1"/>
      <c r="O70" s="1"/>
      <c r="P70" s="1"/>
    </row>
    <row r="71" spans="1:16">
      <c r="A71" s="13">
        <v>13.25</v>
      </c>
      <c r="B71" s="14">
        <f t="shared" si="3"/>
        <v>0</v>
      </c>
      <c r="C71" s="14">
        <f t="shared" si="3"/>
        <v>0</v>
      </c>
      <c r="D71" s="14">
        <f t="shared" si="3"/>
        <v>0</v>
      </c>
      <c r="E71" s="14">
        <f t="shared" si="3"/>
        <v>0</v>
      </c>
      <c r="F71" s="12">
        <f t="shared" si="4"/>
        <v>0</v>
      </c>
      <c r="G71" s="2"/>
      <c r="H71" s="13">
        <f t="shared" si="5"/>
        <v>13.904937464891319</v>
      </c>
      <c r="I71" s="14">
        <f t="shared" si="6"/>
        <v>0</v>
      </c>
      <c r="J71" s="14">
        <f t="shared" si="6"/>
        <v>0</v>
      </c>
      <c r="K71" s="14">
        <f t="shared" si="6"/>
        <v>0</v>
      </c>
      <c r="L71" s="14">
        <f t="shared" si="6"/>
        <v>0</v>
      </c>
      <c r="M71" s="26">
        <f t="shared" si="7"/>
        <v>0</v>
      </c>
      <c r="N71" s="1"/>
      <c r="O71" s="1"/>
      <c r="P71" s="1"/>
    </row>
    <row r="72" spans="1:16">
      <c r="A72" s="13">
        <v>13.75</v>
      </c>
      <c r="B72" s="14">
        <f t="shared" si="3"/>
        <v>0</v>
      </c>
      <c r="C72" s="14">
        <f t="shared" si="3"/>
        <v>0</v>
      </c>
      <c r="D72" s="14">
        <f t="shared" si="3"/>
        <v>0</v>
      </c>
      <c r="E72" s="14">
        <f t="shared" si="3"/>
        <v>0</v>
      </c>
      <c r="F72" s="12">
        <f t="shared" si="4"/>
        <v>0</v>
      </c>
      <c r="G72" s="2"/>
      <c r="H72" s="13">
        <f t="shared" si="5"/>
        <v>15.72813778502006</v>
      </c>
      <c r="I72" s="14">
        <f t="shared" si="6"/>
        <v>0</v>
      </c>
      <c r="J72" s="14">
        <f t="shared" si="6"/>
        <v>0</v>
      </c>
      <c r="K72" s="14">
        <f t="shared" si="6"/>
        <v>0</v>
      </c>
      <c r="L72" s="14">
        <f t="shared" si="6"/>
        <v>0</v>
      </c>
      <c r="M72" s="26">
        <f t="shared" si="7"/>
        <v>0</v>
      </c>
      <c r="N72" s="1"/>
      <c r="O72" s="1"/>
      <c r="P72" s="1"/>
    </row>
    <row r="73" spans="1:16">
      <c r="A73" s="13">
        <v>14.25</v>
      </c>
      <c r="B73" s="14">
        <f t="shared" si="3"/>
        <v>0</v>
      </c>
      <c r="C73" s="14">
        <f t="shared" si="3"/>
        <v>0</v>
      </c>
      <c r="D73" s="14">
        <f t="shared" si="3"/>
        <v>0</v>
      </c>
      <c r="E73" s="14">
        <f t="shared" si="3"/>
        <v>0</v>
      </c>
      <c r="F73" s="12">
        <f t="shared" si="4"/>
        <v>0</v>
      </c>
      <c r="G73" s="2"/>
      <c r="H73" s="13">
        <f t="shared" si="5"/>
        <v>17.712266859032471</v>
      </c>
      <c r="I73" s="14">
        <f t="shared" si="6"/>
        <v>0</v>
      </c>
      <c r="J73" s="14">
        <f t="shared" si="6"/>
        <v>0</v>
      </c>
      <c r="K73" s="14">
        <f t="shared" si="6"/>
        <v>0</v>
      </c>
      <c r="L73" s="14">
        <f t="shared" si="6"/>
        <v>0</v>
      </c>
      <c r="M73" s="26">
        <f t="shared" si="7"/>
        <v>0</v>
      </c>
      <c r="N73" s="1"/>
      <c r="O73" s="1"/>
      <c r="P73" s="1"/>
    </row>
    <row r="74" spans="1:16">
      <c r="A74" s="13">
        <v>14.75</v>
      </c>
      <c r="B74" s="14">
        <f t="shared" si="3"/>
        <v>0</v>
      </c>
      <c r="C74" s="14">
        <f t="shared" si="3"/>
        <v>0</v>
      </c>
      <c r="D74" s="14">
        <f t="shared" si="3"/>
        <v>0</v>
      </c>
      <c r="E74" s="14">
        <f t="shared" si="3"/>
        <v>0</v>
      </c>
      <c r="F74" s="12">
        <f t="shared" si="4"/>
        <v>0</v>
      </c>
      <c r="G74" s="2"/>
      <c r="H74" s="13">
        <f t="shared" si="5"/>
        <v>19.865130759932143</v>
      </c>
      <c r="I74" s="14">
        <f t="shared" si="6"/>
        <v>0</v>
      </c>
      <c r="J74" s="14">
        <f t="shared" si="6"/>
        <v>0</v>
      </c>
      <c r="K74" s="14">
        <f t="shared" si="6"/>
        <v>0</v>
      </c>
      <c r="L74" s="14">
        <f t="shared" si="6"/>
        <v>0</v>
      </c>
      <c r="M74" s="26">
        <f t="shared" si="7"/>
        <v>0</v>
      </c>
      <c r="N74" s="1"/>
      <c r="O74" s="1"/>
      <c r="P74" s="1"/>
    </row>
    <row r="75" spans="1:16">
      <c r="A75" s="13">
        <v>15.25</v>
      </c>
      <c r="B75" s="14">
        <f t="shared" si="3"/>
        <v>0</v>
      </c>
      <c r="C75" s="14">
        <f t="shared" si="3"/>
        <v>0</v>
      </c>
      <c r="D75" s="14">
        <f t="shared" si="3"/>
        <v>0</v>
      </c>
      <c r="E75" s="14">
        <f t="shared" si="3"/>
        <v>0</v>
      </c>
      <c r="F75" s="12">
        <f t="shared" si="4"/>
        <v>0</v>
      </c>
      <c r="G75" s="2"/>
      <c r="H75" s="13">
        <f t="shared" si="5"/>
        <v>22.19462545222795</v>
      </c>
      <c r="I75" s="14">
        <f t="shared" si="6"/>
        <v>0</v>
      </c>
      <c r="J75" s="14">
        <f t="shared" si="6"/>
        <v>0</v>
      </c>
      <c r="K75" s="14">
        <f t="shared" si="6"/>
        <v>0</v>
      </c>
      <c r="L75" s="14">
        <f t="shared" si="6"/>
        <v>0</v>
      </c>
      <c r="M75" s="26">
        <f t="shared" si="7"/>
        <v>0</v>
      </c>
      <c r="N75" s="1"/>
      <c r="O75" s="1"/>
      <c r="P75" s="1"/>
    </row>
    <row r="76" spans="1:16">
      <c r="A76" s="13">
        <v>15.75</v>
      </c>
      <c r="B76" s="14">
        <f t="shared" si="3"/>
        <v>0</v>
      </c>
      <c r="C76" s="14">
        <f t="shared" si="3"/>
        <v>0</v>
      </c>
      <c r="D76" s="14">
        <f t="shared" si="3"/>
        <v>0</v>
      </c>
      <c r="E76" s="14">
        <f t="shared" si="3"/>
        <v>0</v>
      </c>
      <c r="F76" s="12">
        <f t="shared" si="4"/>
        <v>0</v>
      </c>
      <c r="G76" s="2"/>
      <c r="H76" s="13">
        <f t="shared" si="5"/>
        <v>24.708734725922877</v>
      </c>
      <c r="I76" s="14">
        <f t="shared" si="6"/>
        <v>0</v>
      </c>
      <c r="J76" s="14">
        <f t="shared" si="6"/>
        <v>0</v>
      </c>
      <c r="K76" s="14">
        <f t="shared" si="6"/>
        <v>0</v>
      </c>
      <c r="L76" s="14">
        <f t="shared" si="6"/>
        <v>0</v>
      </c>
      <c r="M76" s="26">
        <f t="shared" si="7"/>
        <v>0</v>
      </c>
      <c r="N76" s="1"/>
      <c r="O76" s="1"/>
      <c r="P76" s="1"/>
    </row>
    <row r="77" spans="1:16">
      <c r="A77" s="13">
        <v>16.25</v>
      </c>
      <c r="B77" s="14">
        <f t="shared" si="3"/>
        <v>0</v>
      </c>
      <c r="C77" s="14">
        <f t="shared" si="3"/>
        <v>0</v>
      </c>
      <c r="D77" s="14">
        <f t="shared" si="3"/>
        <v>0</v>
      </c>
      <c r="E77" s="14">
        <f t="shared" si="3"/>
        <v>0</v>
      </c>
      <c r="F77" s="12">
        <f t="shared" si="4"/>
        <v>0</v>
      </c>
      <c r="G77" s="2"/>
      <c r="H77" s="13">
        <f t="shared" si="5"/>
        <v>27.415528244614354</v>
      </c>
      <c r="I77" s="14">
        <f t="shared" si="6"/>
        <v>0</v>
      </c>
      <c r="J77" s="14">
        <f t="shared" si="6"/>
        <v>0</v>
      </c>
      <c r="K77" s="14">
        <f t="shared" si="6"/>
        <v>0</v>
      </c>
      <c r="L77" s="14">
        <f t="shared" si="6"/>
        <v>0</v>
      </c>
      <c r="M77" s="26">
        <f t="shared" si="7"/>
        <v>0</v>
      </c>
      <c r="N77" s="1"/>
      <c r="O77" s="1"/>
      <c r="P77" s="1"/>
    </row>
    <row r="78" spans="1:16">
      <c r="A78" s="13">
        <v>16.75</v>
      </c>
      <c r="B78" s="14">
        <f t="shared" si="3"/>
        <v>0</v>
      </c>
      <c r="C78" s="14">
        <f t="shared" si="3"/>
        <v>0</v>
      </c>
      <c r="D78" s="14">
        <f t="shared" si="3"/>
        <v>0</v>
      </c>
      <c r="E78" s="14">
        <f t="shared" si="3"/>
        <v>0</v>
      </c>
      <c r="F78" s="12">
        <f t="shared" si="4"/>
        <v>0</v>
      </c>
      <c r="G78" s="2"/>
      <c r="H78" s="13">
        <f t="shared" si="5"/>
        <v>30.323159697956164</v>
      </c>
      <c r="I78" s="14">
        <f t="shared" si="6"/>
        <v>0</v>
      </c>
      <c r="J78" s="14">
        <f t="shared" si="6"/>
        <v>0</v>
      </c>
      <c r="K78" s="14">
        <f t="shared" si="6"/>
        <v>0</v>
      </c>
      <c r="L78" s="14">
        <f t="shared" si="6"/>
        <v>0</v>
      </c>
      <c r="M78" s="26">
        <f t="shared" si="7"/>
        <v>0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0</v>
      </c>
      <c r="D79" s="14">
        <f t="shared" si="3"/>
        <v>0</v>
      </c>
      <c r="E79" s="14">
        <f t="shared" si="3"/>
        <v>0</v>
      </c>
      <c r="F79" s="12">
        <f t="shared" si="4"/>
        <v>0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0</v>
      </c>
      <c r="K79" s="14">
        <f t="shared" si="6"/>
        <v>0</v>
      </c>
      <c r="L79" s="14">
        <f t="shared" si="6"/>
        <v>0</v>
      </c>
      <c r="M79" s="26">
        <f t="shared" si="7"/>
        <v>0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18693906.355867792</v>
      </c>
      <c r="C89" s="19">
        <f>SUM(C52:C83)</f>
        <v>37176.447132207206</v>
      </c>
      <c r="D89" s="19">
        <f>SUM(D52:D83)</f>
        <v>0</v>
      </c>
      <c r="E89" s="19">
        <f>SUM(E52:E83)</f>
        <v>0</v>
      </c>
      <c r="F89" s="19">
        <f>SUM(F52:F83)</f>
        <v>18731082.802999999</v>
      </c>
      <c r="G89" s="12"/>
      <c r="H89" s="18" t="s">
        <v>1</v>
      </c>
      <c r="I89" s="19">
        <f>SUM(I52:I88)</f>
        <v>8867840.7467673831</v>
      </c>
      <c r="J89" s="19">
        <f>SUM(J52:J88)</f>
        <v>24781.627774377906</v>
      </c>
      <c r="K89" s="19">
        <f>SUM(K52:K88)</f>
        <v>0</v>
      </c>
      <c r="L89" s="19">
        <f>SUM(L52:L88)</f>
        <v>0</v>
      </c>
      <c r="M89" s="19">
        <f>SUM(M52:M88)</f>
        <v>8892622.3745417614</v>
      </c>
      <c r="N89" s="1"/>
      <c r="O89" s="1"/>
      <c r="P89" s="1"/>
    </row>
    <row r="90" spans="1:16">
      <c r="A90" s="6" t="s">
        <v>12</v>
      </c>
      <c r="B90" s="27">
        <f>IF(L43&gt;0,B89/L43,0)</f>
        <v>9.3519589955870028</v>
      </c>
      <c r="C90" s="27">
        <f>IF(M43&gt;0,C89/M43,0)</f>
        <v>10.893709061123053</v>
      </c>
      <c r="D90" s="27">
        <f>IF(N43&gt;0,D89/N43,0)</f>
        <v>0</v>
      </c>
      <c r="E90" s="27">
        <f>IF(O43&gt;0,E89/O43,0)</f>
        <v>0</v>
      </c>
      <c r="F90" s="27">
        <f>IF(P43&gt;0,F89/P43,0)</f>
        <v>9.3545866473245418</v>
      </c>
      <c r="G90" s="12"/>
      <c r="H90" s="6" t="s">
        <v>12</v>
      </c>
      <c r="I90" s="27">
        <f>IF(L43&gt;0,I89/L43,0)</f>
        <v>4.4362949864212275</v>
      </c>
      <c r="J90" s="27">
        <f>IF(M43&gt;0,J89/M43,0)</f>
        <v>7.2616902329335442</v>
      </c>
      <c r="K90" s="27">
        <f>IF(N43&gt;0,K89/N43,0)</f>
        <v>0</v>
      </c>
      <c r="L90" s="27">
        <f>IF(O43&gt;0,L89/O43,0)</f>
        <v>0</v>
      </c>
      <c r="M90" s="27">
        <f>IF(P43&gt;0,M89/P43,0)</f>
        <v>4.4411103938563814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1998929.4611630633</v>
      </c>
      <c r="C102" s="41">
        <f>$B$90</f>
        <v>9.3519589955870028</v>
      </c>
      <c r="D102" s="41">
        <f>$I$90</f>
        <v>4.4362949864212275</v>
      </c>
      <c r="E102" s="41">
        <f>B102*D102</f>
        <v>8867840.7467673831</v>
      </c>
      <c r="F102" s="14">
        <f>B102/1000</f>
        <v>1998.9294611630633</v>
      </c>
      <c r="G102" s="44">
        <f>E102/1000</f>
        <v>8867.8407467673824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3412.6528369369371</v>
      </c>
      <c r="C103" s="41">
        <f>$C$90</f>
        <v>10.893709061123053</v>
      </c>
      <c r="D103" s="41">
        <f>$J$90</f>
        <v>7.2616902329335442</v>
      </c>
      <c r="E103" s="41">
        <f>B103*D103</f>
        <v>24781.627774377906</v>
      </c>
      <c r="F103" s="14">
        <f t="shared" ref="F103:F106" si="8">B103/1000</f>
        <v>3.4126528369369371</v>
      </c>
      <c r="G103" s="44">
        <f t="shared" ref="G103:G106" si="9">E103/1000</f>
        <v>24.781627774377906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0</v>
      </c>
      <c r="C104" s="41">
        <f>$D$90</f>
        <v>0</v>
      </c>
      <c r="D104" s="41">
        <f>$K$90</f>
        <v>0</v>
      </c>
      <c r="E104" s="41">
        <f>B104*D104</f>
        <v>0</v>
      </c>
      <c r="F104" s="14">
        <f t="shared" si="8"/>
        <v>0</v>
      </c>
      <c r="G104" s="44">
        <f t="shared" si="9"/>
        <v>0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2002342.1140000003</v>
      </c>
      <c r="C106" s="41">
        <f>$F$90</f>
        <v>9.3545866473245418</v>
      </c>
      <c r="D106" s="41">
        <f>$M$90</f>
        <v>4.4411103938563814</v>
      </c>
      <c r="E106" s="41">
        <f>SUM(E102:E105)</f>
        <v>8892622.3745417614</v>
      </c>
      <c r="F106" s="14">
        <f t="shared" si="8"/>
        <v>2002.3421140000003</v>
      </c>
      <c r="G106" s="44">
        <f t="shared" si="9"/>
        <v>8892.622374541761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8892624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1.000000182787278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0" spans="1:16">
      <c r="D110" s="43">
        <v>9.3519589955870028</v>
      </c>
      <c r="E110" s="43">
        <v>10.893709061123054</v>
      </c>
    </row>
    <row r="111" spans="1:16">
      <c r="D111" s="43">
        <v>0.60806113848204946</v>
      </c>
      <c r="E111" s="43">
        <v>0.22631227177674992</v>
      </c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V126"/>
  <sheetViews>
    <sheetView tabSelected="1" workbookViewId="0">
      <selection activeCell="B11" sqref="B11:D18"/>
    </sheetView>
  </sheetViews>
  <sheetFormatPr baseColWidth="10" defaultColWidth="9.7109375" defaultRowHeight="11.25"/>
  <cols>
    <col min="1" max="1" width="11.42578125" style="35" bestFit="1" customWidth="1"/>
    <col min="2" max="16384" width="9.7109375" style="35"/>
  </cols>
  <sheetData>
    <row r="1" spans="1:256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>
      <c r="A2" s="35" t="s">
        <v>23</v>
      </c>
      <c r="B2" s="36" t="e">
        <f>0.25+SUMPRODUCT($A4:$A32,B4:B32)/B33</f>
        <v>#DIV/0!</v>
      </c>
      <c r="C2" s="36" t="e">
        <f>0.25+SUMPRODUCT($A4:$A32,C4:C32)/C33</f>
        <v>#DIV/0!</v>
      </c>
      <c r="D2" s="36" t="e">
        <f>0.25+SUMPRODUCT($A4:$A32,D4:D32)/D33</f>
        <v>#DIV/0!</v>
      </c>
      <c r="E2" s="36" t="e">
        <f t="shared" ref="E2:K2" si="0">SUMPRODUCT($A4:$A32,E4:E32)/E33</f>
        <v>#DIV/0!</v>
      </c>
      <c r="F2" s="36" t="e">
        <f t="shared" si="0"/>
        <v>#DIV/0!</v>
      </c>
      <c r="G2" s="36" t="e">
        <f t="shared" si="0"/>
        <v>#DIV/0!</v>
      </c>
      <c r="H2" s="36" t="e">
        <f t="shared" si="0"/>
        <v>#DIV/0!</v>
      </c>
      <c r="I2" s="36" t="e">
        <f t="shared" si="0"/>
        <v>#DIV/0!</v>
      </c>
      <c r="J2" s="36" t="e">
        <f t="shared" si="0"/>
        <v>#DIV/0!</v>
      </c>
      <c r="K2" s="36" t="e">
        <f t="shared" si="0"/>
        <v>#DIV/0!</v>
      </c>
    </row>
    <row r="3" spans="1:256">
      <c r="A3" s="35" t="s">
        <v>24</v>
      </c>
      <c r="B3" s="36" t="e">
        <f>((SUMPRODUCT($A4:$A32,$A4:$A32,B4:B32)-(B33*(B2-0.25)^2))/(B33-1))^0.5</f>
        <v>#DIV/0!</v>
      </c>
      <c r="C3" s="36" t="e">
        <f>((SUMPRODUCT($A4:$A32,$A4:$A32,C4:C32)-(C33*(C2-0.25)^2))/(C33-1))^0.5</f>
        <v>#DIV/0!</v>
      </c>
      <c r="D3" s="36" t="e">
        <f>((SUMPRODUCT($A4:$A32,$A4:$A32,D4:D32)-(D33*(D2-0.25)^2))/(D33-1))^0.5</f>
        <v>#DIV/0!</v>
      </c>
      <c r="E3" s="36" t="e">
        <f t="shared" ref="E3:K3" si="1">((SUMPRODUCT($A4:$A32,$A4:$A32,E4:E32)-(E33*(E2)^2))/(E33-1))^0.5</f>
        <v>#DIV/0!</v>
      </c>
      <c r="F3" s="36" t="e">
        <f>((SUMPRODUCT($A4:$A32,$A4:$A32,F4:F32)-(F33*(F2)^2))/(F33-1))^0.5</f>
        <v>#DIV/0!</v>
      </c>
      <c r="G3" s="36" t="e">
        <f t="shared" si="1"/>
        <v>#DIV/0!</v>
      </c>
      <c r="H3" s="36" t="e">
        <f t="shared" si="1"/>
        <v>#DIV/0!</v>
      </c>
      <c r="I3" s="36" t="e">
        <f t="shared" si="1"/>
        <v>#DIV/0!</v>
      </c>
      <c r="J3" s="36" t="e">
        <f t="shared" si="1"/>
        <v>#DIV/0!</v>
      </c>
      <c r="K3" s="36" t="e">
        <f t="shared" si="1"/>
        <v>#DIV/0!</v>
      </c>
    </row>
    <row r="4" spans="1:256" ht="12.75">
      <c r="A4" s="37">
        <v>4</v>
      </c>
      <c r="B4" s="14">
        <v>0</v>
      </c>
      <c r="C4" s="14">
        <v>0</v>
      </c>
      <c r="D4" s="14">
        <v>0</v>
      </c>
      <c r="E4" s="35">
        <v>0</v>
      </c>
      <c r="F4" s="35">
        <f t="shared" ref="F4:H7" si="2">B4*1000</f>
        <v>0</v>
      </c>
      <c r="G4" s="35">
        <f t="shared" si="2"/>
        <v>0</v>
      </c>
      <c r="H4" s="35">
        <f t="shared" si="2"/>
        <v>0</v>
      </c>
      <c r="I4" s="35">
        <v>0</v>
      </c>
      <c r="J4" s="35">
        <v>0</v>
      </c>
      <c r="K4" s="35">
        <v>0</v>
      </c>
    </row>
    <row r="5" spans="1:256" ht="12.75">
      <c r="A5" s="37">
        <v>4.5</v>
      </c>
      <c r="B5" s="14">
        <v>0</v>
      </c>
      <c r="C5" s="14">
        <v>0</v>
      </c>
      <c r="D5" s="14">
        <v>0</v>
      </c>
      <c r="E5" s="35">
        <v>0</v>
      </c>
      <c r="F5" s="35">
        <f t="shared" si="2"/>
        <v>0</v>
      </c>
      <c r="G5" s="35">
        <f t="shared" si="2"/>
        <v>0</v>
      </c>
      <c r="H5" s="35">
        <f t="shared" si="2"/>
        <v>0</v>
      </c>
      <c r="I5" s="35">
        <v>0</v>
      </c>
      <c r="J5" s="35">
        <v>0</v>
      </c>
      <c r="K5" s="35">
        <v>0</v>
      </c>
    </row>
    <row r="6" spans="1:256" ht="12.75">
      <c r="A6" s="37">
        <v>5</v>
      </c>
      <c r="B6" s="14">
        <v>0</v>
      </c>
      <c r="C6" s="14">
        <v>0</v>
      </c>
      <c r="D6" s="14">
        <v>0</v>
      </c>
      <c r="E6" s="35"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v>0</v>
      </c>
      <c r="J6" s="35">
        <v>0</v>
      </c>
      <c r="K6" s="35">
        <v>0</v>
      </c>
    </row>
    <row r="7" spans="1:256" ht="12.75">
      <c r="A7" s="37">
        <v>5.5</v>
      </c>
      <c r="B7" s="14">
        <v>0</v>
      </c>
      <c r="C7" s="14">
        <v>0</v>
      </c>
      <c r="D7" s="14">
        <v>0</v>
      </c>
      <c r="E7" s="35">
        <v>0</v>
      </c>
      <c r="F7" s="35">
        <f t="shared" si="2"/>
        <v>0</v>
      </c>
      <c r="G7" s="35">
        <f t="shared" si="2"/>
        <v>0</v>
      </c>
      <c r="H7" s="35">
        <f t="shared" si="2"/>
        <v>0</v>
      </c>
      <c r="I7" s="35">
        <v>0</v>
      </c>
      <c r="J7" s="35">
        <v>0</v>
      </c>
      <c r="K7" s="35">
        <v>0</v>
      </c>
    </row>
    <row r="8" spans="1:256" ht="12.75">
      <c r="A8" s="37">
        <v>6</v>
      </c>
      <c r="B8" s="14">
        <v>0</v>
      </c>
      <c r="C8" s="14">
        <v>0</v>
      </c>
      <c r="D8" s="14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256" ht="12.75">
      <c r="A9" s="37">
        <v>6.5</v>
      </c>
      <c r="B9" s="14">
        <v>0</v>
      </c>
      <c r="C9" s="14">
        <v>0</v>
      </c>
      <c r="D9" s="14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</row>
    <row r="10" spans="1:256" ht="12.75">
      <c r="A10" s="37">
        <v>7</v>
      </c>
      <c r="B10" s="14">
        <v>0</v>
      </c>
      <c r="C10" s="14">
        <v>0</v>
      </c>
      <c r="D10" s="14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</row>
    <row r="11" spans="1:256" ht="12.75">
      <c r="A11" s="37">
        <v>7.5</v>
      </c>
      <c r="B11" s="14">
        <v>0</v>
      </c>
      <c r="C11" s="14">
        <v>0</v>
      </c>
      <c r="D11" s="14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</row>
    <row r="12" spans="1:256" ht="12.75">
      <c r="A12" s="37">
        <v>8</v>
      </c>
      <c r="B12" s="14">
        <v>0</v>
      </c>
      <c r="C12" s="14">
        <v>0</v>
      </c>
      <c r="D12" s="1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</row>
    <row r="13" spans="1:256" ht="12.75">
      <c r="A13" s="37">
        <v>8.5</v>
      </c>
      <c r="B13" s="14">
        <v>0</v>
      </c>
      <c r="C13" s="14">
        <v>0</v>
      </c>
      <c r="D13" s="14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</row>
    <row r="14" spans="1:256" ht="12.75">
      <c r="A14" s="37">
        <v>9</v>
      </c>
      <c r="B14" s="14">
        <v>0</v>
      </c>
      <c r="C14" s="14">
        <v>0</v>
      </c>
      <c r="D14" s="14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</row>
    <row r="15" spans="1:256" ht="12.75">
      <c r="A15" s="37">
        <v>9.5</v>
      </c>
      <c r="B15" s="14">
        <v>0</v>
      </c>
      <c r="C15" s="14">
        <v>0</v>
      </c>
      <c r="D15" s="14">
        <v>0</v>
      </c>
    </row>
    <row r="16" spans="1:256" ht="12.75">
      <c r="A16" s="37">
        <v>10</v>
      </c>
      <c r="B16" s="14">
        <v>0</v>
      </c>
      <c r="C16" s="14">
        <v>0</v>
      </c>
      <c r="D16" s="14">
        <v>0</v>
      </c>
    </row>
    <row r="17" spans="1:4" ht="12.75">
      <c r="A17" s="37">
        <v>10.5</v>
      </c>
      <c r="B17" s="14">
        <v>0</v>
      </c>
      <c r="C17" s="14">
        <v>0</v>
      </c>
      <c r="D17" s="14">
        <v>0</v>
      </c>
    </row>
    <row r="18" spans="1:4" ht="12.75">
      <c r="A18" s="37">
        <v>11</v>
      </c>
      <c r="B18" s="14">
        <v>0</v>
      </c>
      <c r="C18" s="14">
        <v>0</v>
      </c>
      <c r="D18" s="14">
        <v>0</v>
      </c>
    </row>
    <row r="19" spans="1:4" ht="12.75">
      <c r="A19" s="37">
        <v>11.5</v>
      </c>
      <c r="B19" s="14">
        <v>0</v>
      </c>
      <c r="C19" s="14">
        <v>0</v>
      </c>
      <c r="D19" s="14">
        <v>0</v>
      </c>
    </row>
    <row r="20" spans="1:4" ht="12.75">
      <c r="A20" s="37">
        <v>12</v>
      </c>
      <c r="B20" s="14">
        <v>0</v>
      </c>
      <c r="C20" s="14">
        <v>0</v>
      </c>
      <c r="D20" s="14">
        <v>0</v>
      </c>
    </row>
    <row r="21" spans="1:4" ht="12.75">
      <c r="A21" s="37">
        <v>12.5</v>
      </c>
      <c r="B21" s="14">
        <v>0</v>
      </c>
      <c r="C21" s="14">
        <v>0</v>
      </c>
      <c r="D21" s="14">
        <v>0</v>
      </c>
    </row>
    <row r="22" spans="1:4" ht="12.75">
      <c r="A22" s="37">
        <v>13</v>
      </c>
      <c r="B22" s="14">
        <v>0</v>
      </c>
      <c r="C22" s="14">
        <v>0</v>
      </c>
      <c r="D22" s="14">
        <v>0</v>
      </c>
    </row>
    <row r="23" spans="1:4" ht="12.75">
      <c r="A23" s="37">
        <v>13.5</v>
      </c>
      <c r="B23" s="14">
        <v>0</v>
      </c>
      <c r="C23" s="14">
        <v>0</v>
      </c>
      <c r="D23" s="14">
        <v>0</v>
      </c>
    </row>
    <row r="24" spans="1:4" ht="12.75">
      <c r="A24" s="37">
        <v>14</v>
      </c>
      <c r="B24" s="14">
        <v>0</v>
      </c>
      <c r="C24" s="14">
        <v>0</v>
      </c>
      <c r="D24" s="14">
        <v>0</v>
      </c>
    </row>
    <row r="25" spans="1:4" ht="12.75">
      <c r="A25" s="37">
        <v>14.5</v>
      </c>
      <c r="B25" s="14">
        <v>0</v>
      </c>
      <c r="C25" s="14">
        <v>0</v>
      </c>
      <c r="D25" s="14">
        <v>0</v>
      </c>
    </row>
    <row r="26" spans="1:4" ht="12.75">
      <c r="A26" s="37">
        <v>15</v>
      </c>
      <c r="B26" s="14">
        <v>0</v>
      </c>
      <c r="C26" s="14">
        <v>0</v>
      </c>
      <c r="D26" s="14">
        <v>0</v>
      </c>
    </row>
    <row r="27" spans="1:4" ht="12.75">
      <c r="A27" s="37">
        <v>15.5</v>
      </c>
      <c r="B27" s="14">
        <v>0</v>
      </c>
      <c r="C27" s="14">
        <v>0</v>
      </c>
      <c r="D27" s="14">
        <v>0</v>
      </c>
    </row>
    <row r="28" spans="1:4" ht="12.75">
      <c r="A28" s="37">
        <v>16</v>
      </c>
      <c r="B28" s="14">
        <v>0</v>
      </c>
      <c r="C28" s="14">
        <v>0</v>
      </c>
      <c r="D28" s="14">
        <v>0</v>
      </c>
    </row>
    <row r="29" spans="1:4" ht="12.75">
      <c r="A29" s="37">
        <v>16.5</v>
      </c>
      <c r="B29" s="14">
        <v>0</v>
      </c>
      <c r="C29" s="14">
        <v>0</v>
      </c>
      <c r="D29" s="14">
        <v>0</v>
      </c>
    </row>
    <row r="30" spans="1:4" ht="12.75">
      <c r="A30" s="37">
        <v>17</v>
      </c>
      <c r="B30" s="14">
        <v>0</v>
      </c>
      <c r="C30" s="14">
        <v>0</v>
      </c>
      <c r="D30" s="14">
        <v>0</v>
      </c>
    </row>
    <row r="31" spans="1:4" ht="12.75">
      <c r="A31" s="37">
        <v>17.5</v>
      </c>
      <c r="B31" s="14">
        <v>0</v>
      </c>
      <c r="C31" s="14">
        <v>0</v>
      </c>
      <c r="D31" s="14">
        <v>0</v>
      </c>
    </row>
    <row r="32" spans="1:4" ht="12.75">
      <c r="A32" s="37">
        <v>18</v>
      </c>
      <c r="B32" s="14">
        <v>0</v>
      </c>
      <c r="C32" s="14">
        <v>0</v>
      </c>
      <c r="D32" s="14">
        <v>0</v>
      </c>
    </row>
    <row r="33" spans="1:11">
      <c r="A33" s="35" t="s">
        <v>25</v>
      </c>
      <c r="B33" s="35">
        <f>SUM(B4:B32)</f>
        <v>0</v>
      </c>
      <c r="C33" s="35">
        <f>SUM(C4:C32)</f>
        <v>0</v>
      </c>
      <c r="D33" s="35">
        <f>SUM(D4:D32)</f>
        <v>0</v>
      </c>
      <c r="E33" s="35">
        <f t="shared" ref="E33:K33" si="3">SUM(E4:E32)</f>
        <v>0</v>
      </c>
      <c r="F33" s="35">
        <f t="shared" si="3"/>
        <v>0</v>
      </c>
      <c r="G33" s="35">
        <f t="shared" si="3"/>
        <v>0</v>
      </c>
      <c r="H33" s="35">
        <f t="shared" si="3"/>
        <v>0</v>
      </c>
      <c r="I33" s="35">
        <f t="shared" si="3"/>
        <v>0</v>
      </c>
      <c r="J33" s="35">
        <f t="shared" si="3"/>
        <v>0</v>
      </c>
      <c r="K33" s="35">
        <f t="shared" si="3"/>
        <v>0</v>
      </c>
    </row>
    <row r="34" spans="1:11">
      <c r="A34" s="38" t="s">
        <v>26</v>
      </c>
    </row>
    <row r="35" spans="1:11" ht="12.75">
      <c r="A35" s="37">
        <v>4</v>
      </c>
      <c r="B35" s="35" t="e">
        <f t="shared" ref="B35:B63" si="4">B4/B$33</f>
        <v>#DIV/0!</v>
      </c>
    </row>
    <row r="36" spans="1:11" ht="12.75">
      <c r="A36" s="37">
        <v>4.5</v>
      </c>
      <c r="B36" s="35" t="e">
        <f t="shared" si="4"/>
        <v>#DIV/0!</v>
      </c>
    </row>
    <row r="37" spans="1:11" ht="12.75">
      <c r="A37" s="37">
        <v>5</v>
      </c>
      <c r="B37" s="35" t="e">
        <f t="shared" si="4"/>
        <v>#DIV/0!</v>
      </c>
    </row>
    <row r="38" spans="1:11" ht="12.75">
      <c r="A38" s="37">
        <v>5.5</v>
      </c>
      <c r="B38" s="35" t="e">
        <f t="shared" si="4"/>
        <v>#DIV/0!</v>
      </c>
    </row>
    <row r="39" spans="1:11" ht="12.75">
      <c r="A39" s="37">
        <v>6</v>
      </c>
      <c r="B39" s="35" t="e">
        <f t="shared" si="4"/>
        <v>#DIV/0!</v>
      </c>
    </row>
    <row r="40" spans="1:11" ht="12.75">
      <c r="A40" s="37">
        <v>6.5</v>
      </c>
      <c r="B40" s="35" t="e">
        <f t="shared" si="4"/>
        <v>#DIV/0!</v>
      </c>
    </row>
    <row r="41" spans="1:11" ht="12.75">
      <c r="A41" s="37">
        <v>7</v>
      </c>
      <c r="B41" s="35" t="e">
        <f t="shared" si="4"/>
        <v>#DIV/0!</v>
      </c>
    </row>
    <row r="42" spans="1:11" ht="12.75">
      <c r="A42" s="37">
        <v>7.5</v>
      </c>
      <c r="B42" s="35" t="e">
        <f t="shared" si="4"/>
        <v>#DIV/0!</v>
      </c>
    </row>
    <row r="43" spans="1:11" ht="12.75">
      <c r="A43" s="37">
        <v>8</v>
      </c>
      <c r="B43" s="35" t="e">
        <f t="shared" si="4"/>
        <v>#DIV/0!</v>
      </c>
    </row>
    <row r="44" spans="1:11" ht="12.75">
      <c r="A44" s="37">
        <v>8.5</v>
      </c>
      <c r="B44" s="35" t="e">
        <f t="shared" si="4"/>
        <v>#DIV/0!</v>
      </c>
    </row>
    <row r="45" spans="1:11" ht="12.75">
      <c r="A45" s="37">
        <v>9</v>
      </c>
      <c r="B45" s="35" t="e">
        <f t="shared" si="4"/>
        <v>#DIV/0!</v>
      </c>
    </row>
    <row r="46" spans="1:11" ht="12.75">
      <c r="A46" s="37">
        <v>9.5</v>
      </c>
      <c r="B46" s="35" t="e">
        <f t="shared" si="4"/>
        <v>#DIV/0!</v>
      </c>
    </row>
    <row r="47" spans="1:11" ht="12.75">
      <c r="A47" s="37">
        <v>10</v>
      </c>
      <c r="B47" s="35" t="e">
        <f t="shared" si="4"/>
        <v>#DIV/0!</v>
      </c>
    </row>
    <row r="48" spans="1:11" ht="12.75">
      <c r="A48" s="37">
        <v>10.5</v>
      </c>
      <c r="B48" s="35" t="e">
        <f t="shared" si="4"/>
        <v>#DIV/0!</v>
      </c>
    </row>
    <row r="49" spans="1:2" ht="12.75">
      <c r="A49" s="37">
        <v>11</v>
      </c>
      <c r="B49" s="35" t="e">
        <f t="shared" si="4"/>
        <v>#DIV/0!</v>
      </c>
    </row>
    <row r="50" spans="1:2" ht="12.75">
      <c r="A50" s="37">
        <v>11.5</v>
      </c>
      <c r="B50" s="35" t="e">
        <f t="shared" si="4"/>
        <v>#DIV/0!</v>
      </c>
    </row>
    <row r="51" spans="1:2" ht="12.75">
      <c r="A51" s="37">
        <v>12</v>
      </c>
      <c r="B51" s="35" t="e">
        <f t="shared" si="4"/>
        <v>#DIV/0!</v>
      </c>
    </row>
    <row r="52" spans="1:2" ht="12.75">
      <c r="A52" s="37">
        <v>12.5</v>
      </c>
      <c r="B52" s="35" t="e">
        <f t="shared" si="4"/>
        <v>#DIV/0!</v>
      </c>
    </row>
    <row r="53" spans="1:2" ht="12.75">
      <c r="A53" s="37">
        <v>13</v>
      </c>
      <c r="B53" s="35" t="e">
        <f t="shared" si="4"/>
        <v>#DIV/0!</v>
      </c>
    </row>
    <row r="54" spans="1:2" ht="12.75">
      <c r="A54" s="37">
        <v>13.5</v>
      </c>
      <c r="B54" s="35" t="e">
        <f t="shared" si="4"/>
        <v>#DIV/0!</v>
      </c>
    </row>
    <row r="55" spans="1:2" ht="12.75">
      <c r="A55" s="37">
        <v>14</v>
      </c>
      <c r="B55" s="35" t="e">
        <f t="shared" si="4"/>
        <v>#DIV/0!</v>
      </c>
    </row>
    <row r="56" spans="1:2" ht="12.75">
      <c r="A56" s="37">
        <v>14.5</v>
      </c>
      <c r="B56" s="35" t="e">
        <f t="shared" si="4"/>
        <v>#DIV/0!</v>
      </c>
    </row>
    <row r="57" spans="1:2" ht="12.75">
      <c r="A57" s="37">
        <v>15</v>
      </c>
      <c r="B57" s="35" t="e">
        <f t="shared" si="4"/>
        <v>#DIV/0!</v>
      </c>
    </row>
    <row r="58" spans="1:2" ht="12.75">
      <c r="A58" s="37">
        <v>15.5</v>
      </c>
      <c r="B58" s="35" t="e">
        <f t="shared" si="4"/>
        <v>#DIV/0!</v>
      </c>
    </row>
    <row r="59" spans="1:2" ht="12.75">
      <c r="A59" s="37">
        <v>16</v>
      </c>
      <c r="B59" s="35" t="e">
        <f t="shared" si="4"/>
        <v>#DIV/0!</v>
      </c>
    </row>
    <row r="60" spans="1:2" ht="12.75">
      <c r="A60" s="37">
        <v>16.5</v>
      </c>
      <c r="B60" s="35" t="e">
        <f t="shared" si="4"/>
        <v>#DIV/0!</v>
      </c>
    </row>
    <row r="61" spans="1:2" ht="12.75">
      <c r="A61" s="37">
        <v>17</v>
      </c>
      <c r="B61" s="35" t="e">
        <f t="shared" si="4"/>
        <v>#DIV/0!</v>
      </c>
    </row>
    <row r="62" spans="1:2" ht="12.75">
      <c r="A62" s="37">
        <v>17.5</v>
      </c>
      <c r="B62" s="35" t="e">
        <f t="shared" si="4"/>
        <v>#DIV/0!</v>
      </c>
    </row>
    <row r="63" spans="1:2" ht="12.75">
      <c r="A63" s="37">
        <v>18</v>
      </c>
      <c r="B63" s="35" t="e">
        <f t="shared" si="4"/>
        <v>#DIV/0!</v>
      </c>
    </row>
    <row r="64" spans="1:2">
      <c r="A64" s="38" t="s">
        <v>27</v>
      </c>
    </row>
    <row r="65" spans="1:2" ht="12.75">
      <c r="A65" s="37">
        <v>4</v>
      </c>
      <c r="B65" s="35" t="e">
        <f>B35</f>
        <v>#DIV/0!</v>
      </c>
    </row>
    <row r="66" spans="1:2" ht="12.75">
      <c r="A66" s="37">
        <v>4.5</v>
      </c>
      <c r="B66" s="35" t="e">
        <f t="shared" ref="B66:B93" si="5">B36+B65</f>
        <v>#DIV/0!</v>
      </c>
    </row>
    <row r="67" spans="1:2" ht="12.75">
      <c r="A67" s="37">
        <v>5</v>
      </c>
      <c r="B67" s="35" t="e">
        <f t="shared" si="5"/>
        <v>#DIV/0!</v>
      </c>
    </row>
    <row r="68" spans="1:2" ht="12.75">
      <c r="A68" s="37">
        <v>5.5</v>
      </c>
      <c r="B68" s="35" t="e">
        <f t="shared" si="5"/>
        <v>#DIV/0!</v>
      </c>
    </row>
    <row r="69" spans="1:2" ht="12.75">
      <c r="A69" s="37">
        <v>6</v>
      </c>
      <c r="B69" s="35" t="e">
        <f t="shared" si="5"/>
        <v>#DIV/0!</v>
      </c>
    </row>
    <row r="70" spans="1:2" ht="12.75">
      <c r="A70" s="37">
        <v>6.5</v>
      </c>
      <c r="B70" s="35" t="e">
        <f t="shared" si="5"/>
        <v>#DIV/0!</v>
      </c>
    </row>
    <row r="71" spans="1:2" ht="12.75">
      <c r="A71" s="37">
        <v>7</v>
      </c>
      <c r="B71" s="35" t="e">
        <f t="shared" si="5"/>
        <v>#DIV/0!</v>
      </c>
    </row>
    <row r="72" spans="1:2" ht="12.75">
      <c r="A72" s="37">
        <v>7.5</v>
      </c>
      <c r="B72" s="35" t="e">
        <f t="shared" si="5"/>
        <v>#DIV/0!</v>
      </c>
    </row>
    <row r="73" spans="1:2" ht="12.75">
      <c r="A73" s="37">
        <v>8</v>
      </c>
      <c r="B73" s="35" t="e">
        <f t="shared" si="5"/>
        <v>#DIV/0!</v>
      </c>
    </row>
    <row r="74" spans="1:2" ht="12.75">
      <c r="A74" s="37">
        <v>8.5</v>
      </c>
      <c r="B74" s="35" t="e">
        <f t="shared" si="5"/>
        <v>#DIV/0!</v>
      </c>
    </row>
    <row r="75" spans="1:2" ht="12.75">
      <c r="A75" s="37">
        <v>9</v>
      </c>
      <c r="B75" s="35" t="e">
        <f t="shared" si="5"/>
        <v>#DIV/0!</v>
      </c>
    </row>
    <row r="76" spans="1:2" ht="12.75">
      <c r="A76" s="37">
        <v>9.5</v>
      </c>
      <c r="B76" s="35" t="e">
        <f t="shared" si="5"/>
        <v>#DIV/0!</v>
      </c>
    </row>
    <row r="77" spans="1:2" ht="12.75">
      <c r="A77" s="37">
        <v>10</v>
      </c>
      <c r="B77" s="35" t="e">
        <f t="shared" si="5"/>
        <v>#DIV/0!</v>
      </c>
    </row>
    <row r="78" spans="1:2" ht="12.75">
      <c r="A78" s="37">
        <v>10.5</v>
      </c>
      <c r="B78" s="35" t="e">
        <f t="shared" si="5"/>
        <v>#DIV/0!</v>
      </c>
    </row>
    <row r="79" spans="1:2" ht="12.75">
      <c r="A79" s="37">
        <v>11</v>
      </c>
      <c r="B79" s="35" t="e">
        <f t="shared" si="5"/>
        <v>#DIV/0!</v>
      </c>
    </row>
    <row r="80" spans="1:2" ht="12.75">
      <c r="A80" s="37">
        <v>11.5</v>
      </c>
      <c r="B80" s="35" t="e">
        <f t="shared" si="5"/>
        <v>#DIV/0!</v>
      </c>
    </row>
    <row r="81" spans="1:2" ht="12.75">
      <c r="A81" s="37">
        <v>12</v>
      </c>
      <c r="B81" s="35" t="e">
        <f t="shared" si="5"/>
        <v>#DIV/0!</v>
      </c>
    </row>
    <row r="82" spans="1:2" ht="12.75">
      <c r="A82" s="37">
        <v>12.5</v>
      </c>
      <c r="B82" s="35" t="e">
        <f t="shared" si="5"/>
        <v>#DIV/0!</v>
      </c>
    </row>
    <row r="83" spans="1:2" ht="12.75">
      <c r="A83" s="37">
        <v>13</v>
      </c>
      <c r="B83" s="35" t="e">
        <f t="shared" si="5"/>
        <v>#DIV/0!</v>
      </c>
    </row>
    <row r="84" spans="1:2" ht="12.75">
      <c r="A84" s="37">
        <v>13.5</v>
      </c>
      <c r="B84" s="35" t="e">
        <f t="shared" si="5"/>
        <v>#DIV/0!</v>
      </c>
    </row>
    <row r="85" spans="1:2" ht="12.75">
      <c r="A85" s="37">
        <v>14</v>
      </c>
      <c r="B85" s="35" t="e">
        <f t="shared" si="5"/>
        <v>#DIV/0!</v>
      </c>
    </row>
    <row r="86" spans="1:2" ht="12.75">
      <c r="A86" s="37">
        <v>14.5</v>
      </c>
      <c r="B86" s="35" t="e">
        <f t="shared" si="5"/>
        <v>#DIV/0!</v>
      </c>
    </row>
    <row r="87" spans="1:2" ht="12.75">
      <c r="A87" s="37">
        <v>15</v>
      </c>
      <c r="B87" s="35" t="e">
        <f t="shared" si="5"/>
        <v>#DIV/0!</v>
      </c>
    </row>
    <row r="88" spans="1:2" ht="12.75">
      <c r="A88" s="37">
        <v>15.5</v>
      </c>
      <c r="B88" s="35" t="e">
        <f t="shared" si="5"/>
        <v>#DIV/0!</v>
      </c>
    </row>
    <row r="89" spans="1:2" ht="12.75">
      <c r="A89" s="37">
        <v>16</v>
      </c>
      <c r="B89" s="35" t="e">
        <f t="shared" si="5"/>
        <v>#DIV/0!</v>
      </c>
    </row>
    <row r="90" spans="1:2" ht="12.75">
      <c r="A90" s="37">
        <v>16.5</v>
      </c>
      <c r="B90" s="35" t="e">
        <f t="shared" si="5"/>
        <v>#DIV/0!</v>
      </c>
    </row>
    <row r="91" spans="1:2" ht="12.75">
      <c r="A91" s="37">
        <v>17</v>
      </c>
      <c r="B91" s="35" t="e">
        <f t="shared" si="5"/>
        <v>#DIV/0!</v>
      </c>
    </row>
    <row r="92" spans="1:2" ht="12.75">
      <c r="A92" s="37">
        <v>17.5</v>
      </c>
      <c r="B92" s="35" t="e">
        <f t="shared" si="5"/>
        <v>#DIV/0!</v>
      </c>
    </row>
    <row r="93" spans="1:2" ht="12.75">
      <c r="A93" s="37">
        <v>18</v>
      </c>
      <c r="B93" s="35" t="e">
        <f t="shared" si="5"/>
        <v>#DIV/0!</v>
      </c>
    </row>
    <row r="95" spans="1:2" ht="12.75">
      <c r="A95" s="37">
        <v>4</v>
      </c>
      <c r="B95" s="35" t="e">
        <f>ABS(#REF!-B65)</f>
        <v>#REF!</v>
      </c>
    </row>
    <row r="96" spans="1:2" ht="12.75">
      <c r="A96" s="37">
        <v>4.5</v>
      </c>
      <c r="B96" s="35" t="e">
        <f>ABS(#REF!-B66)</f>
        <v>#REF!</v>
      </c>
    </row>
    <row r="97" spans="1:2" ht="12.75">
      <c r="A97" s="37">
        <v>5</v>
      </c>
      <c r="B97" s="35" t="e">
        <f>ABS(#REF!-B67)</f>
        <v>#REF!</v>
      </c>
    </row>
    <row r="98" spans="1:2" ht="12.75">
      <c r="A98" s="37">
        <v>5.5</v>
      </c>
      <c r="B98" s="35" t="e">
        <f>ABS(#REF!-B68)</f>
        <v>#REF!</v>
      </c>
    </row>
    <row r="99" spans="1:2" ht="12.75">
      <c r="A99" s="37">
        <v>6</v>
      </c>
      <c r="B99" s="35" t="e">
        <f>ABS(#REF!-B69)</f>
        <v>#REF!</v>
      </c>
    </row>
    <row r="100" spans="1:2" ht="12.75">
      <c r="A100" s="37">
        <v>6.5</v>
      </c>
      <c r="B100" s="35" t="e">
        <f>ABS(#REF!-B70)</f>
        <v>#REF!</v>
      </c>
    </row>
    <row r="101" spans="1:2" ht="12.75">
      <c r="A101" s="37">
        <v>7</v>
      </c>
      <c r="B101" s="35" t="e">
        <f>ABS(#REF!-B71)</f>
        <v>#REF!</v>
      </c>
    </row>
    <row r="102" spans="1:2" ht="12.75">
      <c r="A102" s="37">
        <v>7.5</v>
      </c>
      <c r="B102" s="35" t="e">
        <f>ABS(#REF!-B72)</f>
        <v>#REF!</v>
      </c>
    </row>
    <row r="103" spans="1:2" ht="12.75">
      <c r="A103" s="37">
        <v>8</v>
      </c>
      <c r="B103" s="35" t="e">
        <f>ABS(#REF!-B73)</f>
        <v>#REF!</v>
      </c>
    </row>
    <row r="104" spans="1:2" ht="12.75">
      <c r="A104" s="37">
        <v>8.5</v>
      </c>
      <c r="B104" s="35" t="e">
        <f>ABS(#REF!-B74)</f>
        <v>#REF!</v>
      </c>
    </row>
    <row r="105" spans="1:2" ht="12.75">
      <c r="A105" s="37">
        <v>9</v>
      </c>
      <c r="B105" s="35" t="e">
        <f>ABS(#REF!-B75)</f>
        <v>#REF!</v>
      </c>
    </row>
    <row r="106" spans="1:2" ht="12.75">
      <c r="A106" s="37">
        <v>9.5</v>
      </c>
      <c r="B106" s="35" t="e">
        <f>ABS(#REF!-B76)</f>
        <v>#REF!</v>
      </c>
    </row>
    <row r="107" spans="1:2" ht="12.75">
      <c r="A107" s="37">
        <v>10</v>
      </c>
      <c r="B107" s="35" t="e">
        <f>ABS(#REF!-B77)</f>
        <v>#REF!</v>
      </c>
    </row>
    <row r="108" spans="1:2" ht="12.75">
      <c r="A108" s="37">
        <v>10.5</v>
      </c>
      <c r="B108" s="35" t="e">
        <f>ABS(#REF!-B78)</f>
        <v>#REF!</v>
      </c>
    </row>
    <row r="109" spans="1:2" ht="12.75">
      <c r="A109" s="37">
        <v>11</v>
      </c>
      <c r="B109" s="35" t="e">
        <f>ABS(#REF!-B79)</f>
        <v>#REF!</v>
      </c>
    </row>
    <row r="110" spans="1:2" ht="12.75">
      <c r="A110" s="37">
        <v>11.5</v>
      </c>
      <c r="B110" s="35" t="e">
        <f>ABS(#REF!-B80)</f>
        <v>#REF!</v>
      </c>
    </row>
    <row r="111" spans="1:2" ht="12.75">
      <c r="A111" s="37">
        <v>12</v>
      </c>
      <c r="B111" s="35" t="e">
        <f>ABS(#REF!-B81)</f>
        <v>#REF!</v>
      </c>
    </row>
    <row r="112" spans="1:2" ht="12.75">
      <c r="A112" s="37">
        <v>12.5</v>
      </c>
      <c r="B112" s="35" t="e">
        <f>ABS(#REF!-B82)</f>
        <v>#REF!</v>
      </c>
    </row>
    <row r="113" spans="1:2" ht="12.75">
      <c r="A113" s="37">
        <v>13</v>
      </c>
      <c r="B113" s="35" t="e">
        <f>ABS(#REF!-B83)</f>
        <v>#REF!</v>
      </c>
    </row>
    <row r="114" spans="1:2" ht="12.75">
      <c r="A114" s="37">
        <v>13.5</v>
      </c>
      <c r="B114" s="35" t="e">
        <f>ABS(#REF!-B84)</f>
        <v>#REF!</v>
      </c>
    </row>
    <row r="115" spans="1:2" ht="12.75">
      <c r="A115" s="37">
        <v>14</v>
      </c>
      <c r="B115" s="35" t="e">
        <f>ABS(#REF!-B85)</f>
        <v>#REF!</v>
      </c>
    </row>
    <row r="116" spans="1:2" ht="12.75">
      <c r="A116" s="37">
        <v>14.5</v>
      </c>
      <c r="B116" s="35" t="e">
        <f>ABS(#REF!-B86)</f>
        <v>#REF!</v>
      </c>
    </row>
    <row r="117" spans="1:2" ht="12.75">
      <c r="A117" s="37">
        <v>15</v>
      </c>
      <c r="B117" s="35" t="e">
        <f>ABS(#REF!-B87)</f>
        <v>#REF!</v>
      </c>
    </row>
    <row r="118" spans="1:2" ht="12.75">
      <c r="A118" s="37">
        <v>15.5</v>
      </c>
      <c r="B118" s="35" t="e">
        <f>ABS(#REF!-B88)</f>
        <v>#REF!</v>
      </c>
    </row>
    <row r="119" spans="1:2" ht="12.75">
      <c r="A119" s="37">
        <v>16</v>
      </c>
      <c r="B119" s="35" t="e">
        <f>ABS(#REF!-B89)</f>
        <v>#REF!</v>
      </c>
    </row>
    <row r="120" spans="1:2" ht="12.75">
      <c r="A120" s="37">
        <v>16.5</v>
      </c>
      <c r="B120" s="35" t="e">
        <f>ABS(#REF!-B90)</f>
        <v>#REF!</v>
      </c>
    </row>
    <row r="121" spans="1:2" ht="12.75">
      <c r="A121" s="37">
        <v>17</v>
      </c>
      <c r="B121" s="35" t="e">
        <f>ABS(#REF!-B91)</f>
        <v>#REF!</v>
      </c>
    </row>
    <row r="122" spans="1:2" ht="12.75">
      <c r="A122" s="37">
        <v>17.5</v>
      </c>
      <c r="B122" s="35" t="e">
        <f>ABS(#REF!-B92)</f>
        <v>#REF!</v>
      </c>
    </row>
    <row r="123" spans="1:2" ht="12.75">
      <c r="A123" s="37">
        <v>18</v>
      </c>
      <c r="B123" s="35" t="e">
        <f>ABS(#REF!-B93)</f>
        <v>#REF!</v>
      </c>
    </row>
    <row r="124" spans="1:2">
      <c r="A124" s="39" t="s">
        <v>28</v>
      </c>
      <c r="B124" s="35" t="e">
        <f>MAX(B95:B123)</f>
        <v>#REF!</v>
      </c>
    </row>
    <row r="125" spans="1:2">
      <c r="A125" s="39" t="s">
        <v>29</v>
      </c>
      <c r="B125" s="35" t="e">
        <f>1.95*((#REF!+B33)/(#REF!*B33))^0.5</f>
        <v>#REF!</v>
      </c>
    </row>
    <row r="126" spans="1:2">
      <c r="B126" s="35" t="e">
        <f>IF(B125&gt;B124,CONCATENATE("ns (",ROUND(B124,2),")"),CONCATENATE("s** (",ROUND(B124,2),")"))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1"/>
  <sheetViews>
    <sheetView topLeftCell="A94" workbookViewId="0">
      <selection activeCell="F131" sqref="F131"/>
    </sheetView>
  </sheetViews>
  <sheetFormatPr baseColWidth="10" defaultColWidth="11.5703125" defaultRowHeight="12.75"/>
  <sheetData>
    <row r="1" spans="1:16" ht="20.25">
      <c r="A1" s="48" t="s">
        <v>21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3054229.0000000005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>
        <v>0</v>
      </c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>
        <v>0</v>
      </c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>
        <v>0</v>
      </c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>
        <v>0</v>
      </c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>
        <v>0</v>
      </c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>
        <v>0</v>
      </c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>
        <v>0</v>
      </c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>
        <v>0</v>
      </c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>
        <v>0</v>
      </c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>
        <v>35498</v>
      </c>
      <c r="J15" s="4"/>
      <c r="K15" s="13">
        <v>8.25</v>
      </c>
      <c r="L15" s="14">
        <f t="shared" si="1"/>
        <v>35.497999999999998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35.497999999999998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>
        <v>240736</v>
      </c>
      <c r="J16" s="4"/>
      <c r="K16" s="13">
        <v>8.75</v>
      </c>
      <c r="L16" s="14">
        <f t="shared" si="1"/>
        <v>240.73599999999999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240.73599999999999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>
        <v>1581579</v>
      </c>
      <c r="J17" s="4"/>
      <c r="K17" s="13">
        <v>9.25</v>
      </c>
      <c r="L17" s="14">
        <f t="shared" si="1"/>
        <v>1581.579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1581.579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2730982</v>
      </c>
      <c r="J18" s="4"/>
      <c r="K18" s="13">
        <v>9.75</v>
      </c>
      <c r="L18" s="14">
        <f t="shared" si="1"/>
        <v>2730.982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2730.982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3432711</v>
      </c>
      <c r="J19" s="4"/>
      <c r="K19" s="13">
        <v>10.25</v>
      </c>
      <c r="L19" s="14">
        <f t="shared" si="1"/>
        <v>3432.7109999999998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3432.7109999999998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3607973</v>
      </c>
      <c r="J20" s="4"/>
      <c r="K20" s="13">
        <v>10.75</v>
      </c>
      <c r="L20" s="14">
        <f t="shared" si="1"/>
        <v>3487.7072333333335</v>
      </c>
      <c r="M20" s="14">
        <f t="shared" si="1"/>
        <v>120.26576666666666</v>
      </c>
      <c r="N20" s="14">
        <f t="shared" si="1"/>
        <v>0</v>
      </c>
      <c r="O20" s="14">
        <f t="shared" si="1"/>
        <v>0</v>
      </c>
      <c r="P20" s="15">
        <f t="shared" si="2"/>
        <v>3607.9730000000004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6280834</v>
      </c>
      <c r="J21" s="4"/>
      <c r="K21" s="13">
        <v>11.25</v>
      </c>
      <c r="L21" s="14">
        <f t="shared" si="1"/>
        <v>5941.329459459459</v>
      </c>
      <c r="M21" s="14">
        <f t="shared" si="1"/>
        <v>339.50454054054057</v>
      </c>
      <c r="N21" s="14">
        <f t="shared" si="1"/>
        <v>0</v>
      </c>
      <c r="O21" s="14">
        <f t="shared" si="1"/>
        <v>0</v>
      </c>
      <c r="P21" s="15">
        <f t="shared" si="2"/>
        <v>6280.8339999999998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5654009</v>
      </c>
      <c r="J22" s="4"/>
      <c r="K22" s="13">
        <v>11.75</v>
      </c>
      <c r="L22" s="14">
        <f t="shared" si="1"/>
        <v>4846.2934285714282</v>
      </c>
      <c r="M22" s="14">
        <f t="shared" si="1"/>
        <v>807.71557142857137</v>
      </c>
      <c r="N22" s="14">
        <f t="shared" si="1"/>
        <v>0</v>
      </c>
      <c r="O22" s="14">
        <f t="shared" si="1"/>
        <v>0</v>
      </c>
      <c r="P22" s="15">
        <f t="shared" si="2"/>
        <v>5654.009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6027043</v>
      </c>
      <c r="J23" s="4"/>
      <c r="K23" s="13">
        <v>12.25</v>
      </c>
      <c r="L23" s="14">
        <f t="shared" si="1"/>
        <v>3515.7750833333334</v>
      </c>
      <c r="M23" s="14">
        <f t="shared" si="1"/>
        <v>2511.2679166666667</v>
      </c>
      <c r="N23" s="14">
        <f t="shared" si="1"/>
        <v>0</v>
      </c>
      <c r="O23" s="14">
        <f t="shared" si="1"/>
        <v>0</v>
      </c>
      <c r="P23" s="15">
        <f t="shared" si="2"/>
        <v>6027.0429999999997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>
        <v>6063813</v>
      </c>
      <c r="J24" s="4"/>
      <c r="K24" s="13">
        <v>12.75</v>
      </c>
      <c r="L24" s="14">
        <f t="shared" si="1"/>
        <v>3031.9065000000001</v>
      </c>
      <c r="M24" s="14">
        <f t="shared" si="1"/>
        <v>3031.9065000000001</v>
      </c>
      <c r="N24" s="14">
        <f t="shared" si="1"/>
        <v>0</v>
      </c>
      <c r="O24" s="14">
        <f t="shared" si="1"/>
        <v>0</v>
      </c>
      <c r="P24" s="15">
        <f t="shared" si="2"/>
        <v>6063.8130000000001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>
        <v>12015090</v>
      </c>
      <c r="J25" s="4"/>
      <c r="K25" s="13">
        <v>13.25</v>
      </c>
      <c r="L25" s="14">
        <f t="shared" si="1"/>
        <v>1441.8108</v>
      </c>
      <c r="M25" s="14">
        <f t="shared" si="1"/>
        <v>9612.0720000000001</v>
      </c>
      <c r="N25" s="14">
        <f t="shared" si="1"/>
        <v>961.20720000000006</v>
      </c>
      <c r="O25" s="14">
        <f t="shared" si="1"/>
        <v>0</v>
      </c>
      <c r="P25" s="15">
        <f t="shared" si="2"/>
        <v>12015.09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>
        <v>24165896</v>
      </c>
      <c r="J26" s="4"/>
      <c r="K26" s="13">
        <v>13.75</v>
      </c>
      <c r="L26" s="14">
        <f t="shared" si="1"/>
        <v>4264.5698823529419</v>
      </c>
      <c r="M26" s="14">
        <f t="shared" si="1"/>
        <v>18953.643921568626</v>
      </c>
      <c r="N26" s="14">
        <f t="shared" si="1"/>
        <v>947.68219607843139</v>
      </c>
      <c r="O26" s="14">
        <f t="shared" si="1"/>
        <v>0</v>
      </c>
      <c r="P26" s="15">
        <f t="shared" si="2"/>
        <v>24165.896000000001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>
        <v>34578849</v>
      </c>
      <c r="J27" s="4"/>
      <c r="K27" s="13">
        <v>14.25</v>
      </c>
      <c r="L27" s="14">
        <f t="shared" si="1"/>
        <v>2963.9013428571429</v>
      </c>
      <c r="M27" s="14">
        <f t="shared" si="1"/>
        <v>31120.964100000001</v>
      </c>
      <c r="N27" s="14">
        <f t="shared" si="1"/>
        <v>493.98355714285714</v>
      </c>
      <c r="O27" s="14">
        <f t="shared" si="1"/>
        <v>0</v>
      </c>
      <c r="P27" s="15">
        <f t="shared" si="2"/>
        <v>34578.849000000002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>
        <v>31228690</v>
      </c>
      <c r="J28" s="4"/>
      <c r="K28" s="13">
        <v>14.75</v>
      </c>
      <c r="L28" s="14">
        <f t="shared" si="1"/>
        <v>1387.9417777777778</v>
      </c>
      <c r="M28" s="14">
        <f t="shared" si="1"/>
        <v>29840.748222222221</v>
      </c>
      <c r="N28" s="14">
        <f t="shared" si="1"/>
        <v>0</v>
      </c>
      <c r="O28" s="14">
        <f t="shared" si="1"/>
        <v>0</v>
      </c>
      <c r="P28" s="15">
        <f t="shared" si="2"/>
        <v>31228.69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>
        <v>16541511</v>
      </c>
      <c r="J29" s="4"/>
      <c r="K29" s="13">
        <v>15.25</v>
      </c>
      <c r="L29" s="14">
        <f t="shared" si="1"/>
        <v>1788.2714594594595</v>
      </c>
      <c r="M29" s="14">
        <f t="shared" si="1"/>
        <v>12964.968081081081</v>
      </c>
      <c r="N29" s="14">
        <f t="shared" si="1"/>
        <v>1788.2714594594595</v>
      </c>
      <c r="O29" s="14">
        <f t="shared" si="1"/>
        <v>0</v>
      </c>
      <c r="P29" s="15">
        <f t="shared" si="2"/>
        <v>16541.510999999999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>
        <v>11934004</v>
      </c>
      <c r="J30" s="4"/>
      <c r="K30" s="13">
        <v>15.75</v>
      </c>
      <c r="L30" s="14">
        <f t="shared" si="1"/>
        <v>340.97154285714288</v>
      </c>
      <c r="M30" s="14">
        <f t="shared" si="1"/>
        <v>10229.146285714285</v>
      </c>
      <c r="N30" s="14">
        <f t="shared" si="1"/>
        <v>1363.8861714285715</v>
      </c>
      <c r="O30" s="14">
        <f t="shared" si="1"/>
        <v>0</v>
      </c>
      <c r="P30" s="15">
        <f t="shared" si="2"/>
        <v>11934.004000000001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>
        <v>7443923</v>
      </c>
      <c r="J31" s="4"/>
      <c r="K31" s="13">
        <v>16.25</v>
      </c>
      <c r="L31" s="14">
        <f t="shared" si="1"/>
        <v>413.55127777777773</v>
      </c>
      <c r="M31" s="14">
        <f t="shared" si="1"/>
        <v>6203.2691666666669</v>
      </c>
      <c r="N31" s="14">
        <f t="shared" si="1"/>
        <v>827.10255555555545</v>
      </c>
      <c r="O31" s="14">
        <f t="shared" si="1"/>
        <v>0</v>
      </c>
      <c r="P31" s="15">
        <f t="shared" si="2"/>
        <v>7443.9229999999998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>
        <v>2264404</v>
      </c>
      <c r="J32" s="17"/>
      <c r="K32" s="13">
        <v>16.75</v>
      </c>
      <c r="L32" s="14">
        <f t="shared" si="1"/>
        <v>98.45234782608695</v>
      </c>
      <c r="M32" s="14">
        <f t="shared" si="1"/>
        <v>1870.5946086956521</v>
      </c>
      <c r="N32" s="14">
        <f t="shared" si="1"/>
        <v>295.35704347826083</v>
      </c>
      <c r="O32" s="14">
        <f t="shared" si="1"/>
        <v>0</v>
      </c>
      <c r="P32" s="15">
        <f t="shared" si="2"/>
        <v>2264.404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>
        <v>649729</v>
      </c>
      <c r="J33" s="17"/>
      <c r="K33" s="13">
        <v>17.25</v>
      </c>
      <c r="L33" s="14">
        <f t="shared" si="1"/>
        <v>0</v>
      </c>
      <c r="M33" s="14">
        <f t="shared" si="1"/>
        <v>162.43225000000001</v>
      </c>
      <c r="N33" s="14">
        <f t="shared" si="1"/>
        <v>487.29675000000003</v>
      </c>
      <c r="O33" s="14">
        <f t="shared" si="1"/>
        <v>0</v>
      </c>
      <c r="P33" s="15">
        <f t="shared" si="2"/>
        <v>649.72900000000004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>
        <v>244515</v>
      </c>
      <c r="J34" s="17"/>
      <c r="K34" s="13">
        <v>17.75</v>
      </c>
      <c r="L34" s="14">
        <f t="shared" si="1"/>
        <v>0</v>
      </c>
      <c r="M34" s="14">
        <f t="shared" si="1"/>
        <v>163.01</v>
      </c>
      <c r="N34" s="14">
        <f t="shared" si="1"/>
        <v>81.504999999999995</v>
      </c>
      <c r="O34" s="14">
        <f t="shared" si="1"/>
        <v>0</v>
      </c>
      <c r="P34" s="15">
        <f t="shared" si="2"/>
        <v>244.51499999999999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>
        <v>0</v>
      </c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>
        <v>0</v>
      </c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>
        <v>0</v>
      </c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>
        <v>0</v>
      </c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>
        <v>0</v>
      </c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>
        <v>0</v>
      </c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>
        <v>0</v>
      </c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>
        <v>0</v>
      </c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176721789</v>
      </c>
      <c r="J43" s="2"/>
      <c r="K43" s="18" t="s">
        <v>1</v>
      </c>
      <c r="L43" s="19">
        <f>SUM(L6:L42)</f>
        <v>41543.988135605883</v>
      </c>
      <c r="M43" s="19">
        <f>SUM(M6:M42)</f>
        <v>127931.50893125097</v>
      </c>
      <c r="N43" s="19">
        <f>SUM(N6:N42)</f>
        <v>7246.2919331431358</v>
      </c>
      <c r="O43" s="19">
        <f>SUM(O6:O42)</f>
        <v>0</v>
      </c>
      <c r="P43" s="19">
        <f>SUM(P6:P42)</f>
        <v>176721.78900000002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292.85849999999999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292.85849999999999</v>
      </c>
      <c r="G61" s="2"/>
      <c r="H61" s="13">
        <f t="shared" si="5"/>
        <v>2.8758091912528769</v>
      </c>
      <c r="I61" s="14">
        <f t="shared" si="6"/>
        <v>102.08547467109462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102.08547467109462</v>
      </c>
      <c r="N61" s="1"/>
      <c r="O61" s="1"/>
      <c r="P61" s="1"/>
    </row>
    <row r="62" spans="1:16">
      <c r="A62" s="13">
        <v>8.75</v>
      </c>
      <c r="B62" s="14">
        <f t="shared" si="3"/>
        <v>2106.44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2106.44</v>
      </c>
      <c r="G62" s="2"/>
      <c r="H62" s="13">
        <f t="shared" si="5"/>
        <v>3.497506916558653</v>
      </c>
      <c r="I62" s="14">
        <f t="shared" si="6"/>
        <v>841.97582506466381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841.97582506466381</v>
      </c>
      <c r="N62" s="1"/>
      <c r="O62" s="1"/>
      <c r="P62" s="1"/>
    </row>
    <row r="63" spans="1:16">
      <c r="A63" s="13">
        <v>9.25</v>
      </c>
      <c r="B63" s="14">
        <f t="shared" si="3"/>
        <v>14629.605749999999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14629.605749999999</v>
      </c>
      <c r="G63" s="2"/>
      <c r="H63" s="13">
        <f t="shared" si="5"/>
        <v>4.2075807029060366</v>
      </c>
      <c r="I63" s="14">
        <f t="shared" si="6"/>
        <v>6654.6212805214263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6654.6212805214263</v>
      </c>
      <c r="N63" s="1"/>
      <c r="O63" s="1"/>
      <c r="P63" s="1"/>
    </row>
    <row r="64" spans="1:16">
      <c r="A64" s="13">
        <v>9.75</v>
      </c>
      <c r="B64" s="14">
        <f t="shared" si="3"/>
        <v>26627.074499999999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26627.074499999999</v>
      </c>
      <c r="G64" s="2"/>
      <c r="H64" s="13">
        <f t="shared" si="5"/>
        <v>5.01278849324465</v>
      </c>
      <c r="I64" s="14">
        <f t="shared" si="6"/>
        <v>13689.83514485826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13689.83514485826</v>
      </c>
      <c r="N64" s="1"/>
      <c r="O64" s="1"/>
      <c r="P64" s="1"/>
    </row>
    <row r="65" spans="1:16">
      <c r="A65" s="13">
        <v>10.25</v>
      </c>
      <c r="B65" s="14">
        <f t="shared" si="3"/>
        <v>35185.287749999996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35185.287749999996</v>
      </c>
      <c r="G65" s="2"/>
      <c r="H65" s="13">
        <f t="shared" si="5"/>
        <v>5.9200085422255784</v>
      </c>
      <c r="I65" s="14">
        <f t="shared" si="6"/>
        <v>20321.678442991706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20321.678442991706</v>
      </c>
      <c r="N65" s="1"/>
      <c r="O65" s="1"/>
      <c r="P65" s="1"/>
    </row>
    <row r="66" spans="1:16">
      <c r="A66" s="13">
        <v>10.75</v>
      </c>
      <c r="B66" s="14">
        <f t="shared" si="3"/>
        <v>37492.852758333334</v>
      </c>
      <c r="C66" s="14">
        <f t="shared" si="3"/>
        <v>1292.8569916666665</v>
      </c>
      <c r="D66" s="14">
        <f t="shared" si="3"/>
        <v>0</v>
      </c>
      <c r="E66" s="14">
        <f t="shared" si="3"/>
        <v>0</v>
      </c>
      <c r="F66" s="12">
        <f t="shared" si="4"/>
        <v>38785.709750000002</v>
      </c>
      <c r="G66" s="2"/>
      <c r="H66" s="13">
        <f t="shared" si="5"/>
        <v>6.9362352170978028</v>
      </c>
      <c r="I66" s="14">
        <f t="shared" si="6"/>
        <v>24191.557738773412</v>
      </c>
      <c r="J66" s="14">
        <f t="shared" si="6"/>
        <v>834.19164616460034</v>
      </c>
      <c r="K66" s="14">
        <f t="shared" si="6"/>
        <v>0</v>
      </c>
      <c r="L66" s="14">
        <f t="shared" si="6"/>
        <v>0</v>
      </c>
      <c r="M66" s="26">
        <f t="shared" si="7"/>
        <v>25025.749384938012</v>
      </c>
      <c r="N66" s="1"/>
      <c r="O66" s="1"/>
      <c r="P66" s="1"/>
    </row>
    <row r="67" spans="1:16">
      <c r="A67" s="13">
        <v>11.25</v>
      </c>
      <c r="B67" s="14">
        <f t="shared" si="3"/>
        <v>66839.956418918911</v>
      </c>
      <c r="C67" s="14">
        <f t="shared" si="3"/>
        <v>3819.4260810810815</v>
      </c>
      <c r="D67" s="14">
        <f t="shared" si="3"/>
        <v>0</v>
      </c>
      <c r="E67" s="14">
        <f t="shared" si="3"/>
        <v>0</v>
      </c>
      <c r="F67" s="12">
        <f t="shared" si="4"/>
        <v>70659.382499999992</v>
      </c>
      <c r="G67" s="2"/>
      <c r="H67" s="13">
        <f t="shared" si="5"/>
        <v>8.0685751450480083</v>
      </c>
      <c r="I67" s="14">
        <f t="shared" si="6"/>
        <v>47938.06320513611</v>
      </c>
      <c r="J67" s="14">
        <f t="shared" si="6"/>
        <v>2739.3178974363495</v>
      </c>
      <c r="K67" s="14">
        <f t="shared" si="6"/>
        <v>0</v>
      </c>
      <c r="L67" s="14">
        <f t="shared" si="6"/>
        <v>0</v>
      </c>
      <c r="M67" s="26">
        <f t="shared" si="7"/>
        <v>50677.381102572457</v>
      </c>
      <c r="N67" s="1"/>
      <c r="O67" s="1"/>
      <c r="P67" s="1"/>
    </row>
    <row r="68" spans="1:16">
      <c r="A68" s="13">
        <v>11.75</v>
      </c>
      <c r="B68" s="14">
        <f t="shared" si="3"/>
        <v>56943.947785714285</v>
      </c>
      <c r="C68" s="14">
        <f t="shared" si="3"/>
        <v>9490.6579642857141</v>
      </c>
      <c r="D68" s="14">
        <f t="shared" si="3"/>
        <v>0</v>
      </c>
      <c r="E68" s="14">
        <f t="shared" si="3"/>
        <v>0</v>
      </c>
      <c r="F68" s="12">
        <f t="shared" si="4"/>
        <v>66434.605750000002</v>
      </c>
      <c r="G68" s="2"/>
      <c r="H68" s="13">
        <f t="shared" si="5"/>
        <v>9.324243663434002</v>
      </c>
      <c r="I68" s="14">
        <f t="shared" si="6"/>
        <v>45188.020792498981</v>
      </c>
      <c r="J68" s="14">
        <f t="shared" si="6"/>
        <v>7531.3367987498305</v>
      </c>
      <c r="K68" s="14">
        <f t="shared" si="6"/>
        <v>0</v>
      </c>
      <c r="L68" s="14">
        <f t="shared" si="6"/>
        <v>0</v>
      </c>
      <c r="M68" s="26">
        <f t="shared" si="7"/>
        <v>52719.357591248809</v>
      </c>
      <c r="N68" s="1"/>
      <c r="O68" s="1"/>
      <c r="P68" s="1"/>
    </row>
    <row r="69" spans="1:16">
      <c r="A69" s="13">
        <v>12.25</v>
      </c>
      <c r="B69" s="14">
        <f t="shared" si="3"/>
        <v>43068.244770833335</v>
      </c>
      <c r="C69" s="14">
        <f t="shared" si="3"/>
        <v>30763.031979166666</v>
      </c>
      <c r="D69" s="14">
        <f t="shared" si="3"/>
        <v>0</v>
      </c>
      <c r="E69" s="14">
        <f t="shared" si="3"/>
        <v>0</v>
      </c>
      <c r="F69" s="12">
        <f t="shared" si="4"/>
        <v>73831.276750000005</v>
      </c>
      <c r="G69" s="2"/>
      <c r="H69" s="13">
        <f t="shared" si="5"/>
        <v>10.710561536551699</v>
      </c>
      <c r="I69" s="14">
        <f t="shared" si="6"/>
        <v>37655.925378716849</v>
      </c>
      <c r="J69" s="14">
        <f t="shared" si="6"/>
        <v>26897.089556226318</v>
      </c>
      <c r="K69" s="14">
        <f t="shared" si="6"/>
        <v>0</v>
      </c>
      <c r="L69" s="14">
        <f t="shared" si="6"/>
        <v>0</v>
      </c>
      <c r="M69" s="26">
        <f t="shared" si="7"/>
        <v>64553.014934943167</v>
      </c>
      <c r="N69" s="1"/>
      <c r="O69" s="1"/>
      <c r="P69" s="1"/>
    </row>
    <row r="70" spans="1:16">
      <c r="A70" s="13">
        <v>12.75</v>
      </c>
      <c r="B70" s="14">
        <f t="shared" si="3"/>
        <v>38656.807874999999</v>
      </c>
      <c r="C70" s="14">
        <f t="shared" si="3"/>
        <v>38656.807874999999</v>
      </c>
      <c r="D70" s="14">
        <f t="shared" si="3"/>
        <v>0</v>
      </c>
      <c r="E70" s="14">
        <f t="shared" si="3"/>
        <v>0</v>
      </c>
      <c r="F70" s="12">
        <f t="shared" si="4"/>
        <v>77313.615749999997</v>
      </c>
      <c r="G70" s="2"/>
      <c r="H70" s="13">
        <f t="shared" si="5"/>
        <v>12.234951908318333</v>
      </c>
      <c r="I70" s="14">
        <f t="shared" si="6"/>
        <v>37095.230218017758</v>
      </c>
      <c r="J70" s="14">
        <f t="shared" si="6"/>
        <v>37095.230218017758</v>
      </c>
      <c r="K70" s="14">
        <f t="shared" si="6"/>
        <v>0</v>
      </c>
      <c r="L70" s="14">
        <f t="shared" si="6"/>
        <v>0</v>
      </c>
      <c r="M70" s="26">
        <f t="shared" si="7"/>
        <v>74190.460436035515</v>
      </c>
      <c r="N70" s="1"/>
      <c r="O70" s="1"/>
      <c r="P70" s="1"/>
    </row>
    <row r="71" spans="1:16">
      <c r="A71" s="13">
        <v>13.25</v>
      </c>
      <c r="B71" s="14">
        <f t="shared" si="3"/>
        <v>19103.9931</v>
      </c>
      <c r="C71" s="14">
        <f t="shared" si="3"/>
        <v>127359.954</v>
      </c>
      <c r="D71" s="14">
        <f t="shared" si="3"/>
        <v>12735.995400000002</v>
      </c>
      <c r="E71" s="14">
        <f t="shared" si="3"/>
        <v>0</v>
      </c>
      <c r="F71" s="12">
        <f t="shared" si="4"/>
        <v>159199.9425</v>
      </c>
      <c r="G71" s="2"/>
      <c r="H71" s="13">
        <f t="shared" si="5"/>
        <v>13.904937464891319</v>
      </c>
      <c r="I71" s="14">
        <f t="shared" si="6"/>
        <v>20048.289010204924</v>
      </c>
      <c r="J71" s="14">
        <f t="shared" si="6"/>
        <v>133655.26006803283</v>
      </c>
      <c r="K71" s="14">
        <f t="shared" si="6"/>
        <v>13365.526006803284</v>
      </c>
      <c r="L71" s="14">
        <f t="shared" si="6"/>
        <v>0</v>
      </c>
      <c r="M71" s="26">
        <f t="shared" si="7"/>
        <v>167069.07508504105</v>
      </c>
      <c r="N71" s="1"/>
      <c r="O71" s="1"/>
      <c r="P71" s="1"/>
    </row>
    <row r="72" spans="1:16">
      <c r="A72" s="13">
        <v>13.75</v>
      </c>
      <c r="B72" s="14">
        <f t="shared" si="3"/>
        <v>58637.835882352949</v>
      </c>
      <c r="C72" s="14">
        <f t="shared" si="3"/>
        <v>260612.6039215686</v>
      </c>
      <c r="D72" s="14">
        <f t="shared" si="3"/>
        <v>13030.630196078431</v>
      </c>
      <c r="E72" s="14">
        <f t="shared" si="3"/>
        <v>0</v>
      </c>
      <c r="F72" s="12">
        <f t="shared" si="4"/>
        <v>332281.07</v>
      </c>
      <c r="G72" s="2"/>
      <c r="H72" s="13">
        <f t="shared" si="5"/>
        <v>15.72813778502006</v>
      </c>
      <c r="I72" s="14">
        <f t="shared" si="6"/>
        <v>67073.742703493859</v>
      </c>
      <c r="J72" s="14">
        <f t="shared" si="6"/>
        <v>298105.52312663931</v>
      </c>
      <c r="K72" s="14">
        <f t="shared" si="6"/>
        <v>14905.276156331965</v>
      </c>
      <c r="L72" s="14">
        <f t="shared" si="6"/>
        <v>0</v>
      </c>
      <c r="M72" s="26">
        <f t="shared" si="7"/>
        <v>380084.5419864651</v>
      </c>
      <c r="N72" s="1"/>
      <c r="O72" s="1"/>
      <c r="P72" s="1"/>
    </row>
    <row r="73" spans="1:16">
      <c r="A73" s="13">
        <v>14.25</v>
      </c>
      <c r="B73" s="14">
        <f t="shared" si="3"/>
        <v>42235.594135714287</v>
      </c>
      <c r="C73" s="14">
        <f t="shared" si="3"/>
        <v>443473.73842499999</v>
      </c>
      <c r="D73" s="14">
        <f t="shared" si="3"/>
        <v>7039.265689285714</v>
      </c>
      <c r="E73" s="14">
        <f t="shared" si="3"/>
        <v>0</v>
      </c>
      <c r="F73" s="12">
        <f t="shared" si="4"/>
        <v>492748.59824999998</v>
      </c>
      <c r="G73" s="2"/>
      <c r="H73" s="13">
        <f t="shared" si="5"/>
        <v>17.712266859032471</v>
      </c>
      <c r="I73" s="14">
        <f t="shared" si="6"/>
        <v>52497.411528530414</v>
      </c>
      <c r="J73" s="14">
        <f t="shared" si="6"/>
        <v>551222.82104956929</v>
      </c>
      <c r="K73" s="14">
        <f t="shared" si="6"/>
        <v>8749.5685880884012</v>
      </c>
      <c r="L73" s="14">
        <f t="shared" si="6"/>
        <v>0</v>
      </c>
      <c r="M73" s="26">
        <f t="shared" si="7"/>
        <v>612469.80116618809</v>
      </c>
      <c r="N73" s="1"/>
      <c r="O73" s="1"/>
      <c r="P73" s="1"/>
    </row>
    <row r="74" spans="1:16">
      <c r="A74" s="13">
        <v>14.75</v>
      </c>
      <c r="B74" s="14">
        <f t="shared" si="3"/>
        <v>20472.141222222224</v>
      </c>
      <c r="C74" s="14">
        <f t="shared" si="3"/>
        <v>440151.03627777775</v>
      </c>
      <c r="D74" s="14">
        <f t="shared" si="3"/>
        <v>0</v>
      </c>
      <c r="E74" s="14">
        <f t="shared" si="3"/>
        <v>0</v>
      </c>
      <c r="F74" s="12">
        <f t="shared" si="4"/>
        <v>460623.17749999999</v>
      </c>
      <c r="G74" s="2"/>
      <c r="H74" s="13">
        <f t="shared" si="5"/>
        <v>19.865130759932143</v>
      </c>
      <c r="I74" s="14">
        <f t="shared" si="6"/>
        <v>27571.644902728236</v>
      </c>
      <c r="J74" s="14">
        <f t="shared" si="6"/>
        <v>592790.365408657</v>
      </c>
      <c r="K74" s="14">
        <f t="shared" si="6"/>
        <v>0</v>
      </c>
      <c r="L74" s="14">
        <f t="shared" si="6"/>
        <v>0</v>
      </c>
      <c r="M74" s="26">
        <f t="shared" si="7"/>
        <v>620362.01031138527</v>
      </c>
      <c r="N74" s="1"/>
      <c r="O74" s="1"/>
      <c r="P74" s="1"/>
    </row>
    <row r="75" spans="1:16">
      <c r="A75" s="13">
        <v>15.25</v>
      </c>
      <c r="B75" s="14">
        <f t="shared" si="3"/>
        <v>27271.139756756758</v>
      </c>
      <c r="C75" s="14">
        <f t="shared" si="3"/>
        <v>197715.76323648647</v>
      </c>
      <c r="D75" s="14">
        <f t="shared" si="3"/>
        <v>27271.139756756758</v>
      </c>
      <c r="E75" s="14">
        <f t="shared" si="3"/>
        <v>0</v>
      </c>
      <c r="F75" s="12">
        <f t="shared" si="4"/>
        <v>252258.04274999996</v>
      </c>
      <c r="G75" s="2"/>
      <c r="H75" s="13">
        <f t="shared" si="5"/>
        <v>22.19462545222795</v>
      </c>
      <c r="I75" s="14">
        <f t="shared" si="6"/>
        <v>39690.015249611744</v>
      </c>
      <c r="J75" s="14">
        <f t="shared" si="6"/>
        <v>287752.6105596851</v>
      </c>
      <c r="K75" s="14">
        <f t="shared" si="6"/>
        <v>39690.015249611744</v>
      </c>
      <c r="L75" s="14">
        <f t="shared" si="6"/>
        <v>0</v>
      </c>
      <c r="M75" s="26">
        <f t="shared" si="7"/>
        <v>367132.6410589086</v>
      </c>
      <c r="N75" s="1"/>
      <c r="O75" s="1"/>
      <c r="P75" s="1"/>
    </row>
    <row r="76" spans="1:16">
      <c r="A76" s="13">
        <v>15.75</v>
      </c>
      <c r="B76" s="14">
        <f t="shared" si="3"/>
        <v>5370.3018000000002</v>
      </c>
      <c r="C76" s="14">
        <f t="shared" si="3"/>
        <v>161109.054</v>
      </c>
      <c r="D76" s="14">
        <f t="shared" si="3"/>
        <v>21481.207200000001</v>
      </c>
      <c r="E76" s="14">
        <f t="shared" si="3"/>
        <v>0</v>
      </c>
      <c r="F76" s="12">
        <f t="shared" si="4"/>
        <v>187960.56299999999</v>
      </c>
      <c r="G76" s="2"/>
      <c r="H76" s="13">
        <f t="shared" si="5"/>
        <v>24.708734725922877</v>
      </c>
      <c r="I76" s="14">
        <f t="shared" si="6"/>
        <v>8424.9754015457875</v>
      </c>
      <c r="J76" s="14">
        <f t="shared" si="6"/>
        <v>252749.26204637357</v>
      </c>
      <c r="K76" s="14">
        <f t="shared" si="6"/>
        <v>33699.90160618315</v>
      </c>
      <c r="L76" s="14">
        <f t="shared" si="6"/>
        <v>0</v>
      </c>
      <c r="M76" s="26">
        <f t="shared" si="7"/>
        <v>294874.13905410247</v>
      </c>
      <c r="N76" s="1"/>
      <c r="O76" s="1"/>
      <c r="P76" s="1"/>
    </row>
    <row r="77" spans="1:16">
      <c r="A77" s="13">
        <v>16.25</v>
      </c>
      <c r="B77" s="14">
        <f t="shared" si="3"/>
        <v>6720.2082638888878</v>
      </c>
      <c r="C77" s="14">
        <f t="shared" si="3"/>
        <v>100803.12395833334</v>
      </c>
      <c r="D77" s="14">
        <f t="shared" si="3"/>
        <v>13440.416527777776</v>
      </c>
      <c r="E77" s="14">
        <f t="shared" si="3"/>
        <v>0</v>
      </c>
      <c r="F77" s="12">
        <f t="shared" si="4"/>
        <v>120963.74875</v>
      </c>
      <c r="G77" s="2"/>
      <c r="H77" s="13">
        <f t="shared" si="5"/>
        <v>27.415528244614354</v>
      </c>
      <c r="I77" s="14">
        <f t="shared" si="6"/>
        <v>11337.726736513021</v>
      </c>
      <c r="J77" s="14">
        <f t="shared" si="6"/>
        <v>170065.90104769534</v>
      </c>
      <c r="K77" s="14">
        <f t="shared" si="6"/>
        <v>22675.453473026042</v>
      </c>
      <c r="L77" s="14">
        <f t="shared" si="6"/>
        <v>0</v>
      </c>
      <c r="M77" s="26">
        <f t="shared" si="7"/>
        <v>204079.08125723441</v>
      </c>
      <c r="N77" s="1"/>
      <c r="O77" s="1"/>
      <c r="P77" s="1"/>
    </row>
    <row r="78" spans="1:16">
      <c r="A78" s="13">
        <v>16.75</v>
      </c>
      <c r="B78" s="14">
        <f t="shared" si="3"/>
        <v>1649.0768260869563</v>
      </c>
      <c r="C78" s="14">
        <f t="shared" si="3"/>
        <v>31332.459695652175</v>
      </c>
      <c r="D78" s="14">
        <f t="shared" si="3"/>
        <v>4947.2304782608689</v>
      </c>
      <c r="E78" s="14">
        <f t="shared" si="3"/>
        <v>0</v>
      </c>
      <c r="F78" s="12">
        <f t="shared" si="4"/>
        <v>37928.767</v>
      </c>
      <c r="G78" s="2"/>
      <c r="H78" s="13">
        <f t="shared" si="5"/>
        <v>30.323159697956164</v>
      </c>
      <c r="I78" s="14">
        <f t="shared" si="6"/>
        <v>2985.386265769162</v>
      </c>
      <c r="J78" s="14">
        <f t="shared" si="6"/>
        <v>56722.339049614078</v>
      </c>
      <c r="K78" s="14">
        <f t="shared" si="6"/>
        <v>8956.1587973074857</v>
      </c>
      <c r="L78" s="14">
        <f t="shared" si="6"/>
        <v>0</v>
      </c>
      <c r="M78" s="26">
        <f t="shared" si="7"/>
        <v>68663.884112690721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2801.9563125</v>
      </c>
      <c r="D79" s="14">
        <f t="shared" si="3"/>
        <v>8405.8689375000013</v>
      </c>
      <c r="E79" s="14">
        <f t="shared" si="3"/>
        <v>0</v>
      </c>
      <c r="F79" s="12">
        <f t="shared" si="4"/>
        <v>11207.825250000002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5431.7125197419873</v>
      </c>
      <c r="K79" s="14">
        <f t="shared" si="6"/>
        <v>16295.137559225961</v>
      </c>
      <c r="L79" s="14">
        <f t="shared" si="6"/>
        <v>0</v>
      </c>
      <c r="M79" s="26">
        <f t="shared" si="7"/>
        <v>21726.850078967949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2893.4274999999998</v>
      </c>
      <c r="D80" s="14">
        <f t="shared" si="3"/>
        <v>1446.7137499999999</v>
      </c>
      <c r="E80" s="14">
        <f t="shared" si="3"/>
        <v>0</v>
      </c>
      <c r="F80" s="12">
        <f t="shared" si="4"/>
        <v>4340.1412499999997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5994.5233621710095</v>
      </c>
      <c r="K80" s="14">
        <f t="shared" si="6"/>
        <v>2997.2616810855047</v>
      </c>
      <c r="L80" s="14">
        <f t="shared" si="6"/>
        <v>0</v>
      </c>
      <c r="M80" s="26">
        <f t="shared" si="7"/>
        <v>8991.7850432565137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503303.36709582206</v>
      </c>
      <c r="C89" s="19">
        <f>SUM(C52:C83)</f>
        <v>1852275.8982185184</v>
      </c>
      <c r="D89" s="19">
        <f>SUM(D52:D83)</f>
        <v>109798.46793565954</v>
      </c>
      <c r="E89" s="19">
        <f>SUM(E52:E83)</f>
        <v>0</v>
      </c>
      <c r="F89" s="19">
        <f>SUM(F52:F83)</f>
        <v>2465377.73325</v>
      </c>
      <c r="G89" s="12"/>
      <c r="H89" s="18" t="s">
        <v>1</v>
      </c>
      <c r="I89" s="19">
        <f>SUM(I52:I88)</f>
        <v>463308.18529964745</v>
      </c>
      <c r="J89" s="19">
        <f>SUM(J52:J88)</f>
        <v>2429587.4843547745</v>
      </c>
      <c r="K89" s="19">
        <f>SUM(K52:K88)</f>
        <v>161334.29911766356</v>
      </c>
      <c r="L89" s="19">
        <f>SUM(L52:L88)</f>
        <v>0</v>
      </c>
      <c r="M89" s="19">
        <f>SUM(M52:M88)</f>
        <v>3054229.9687720849</v>
      </c>
      <c r="N89" s="1"/>
      <c r="O89" s="1"/>
      <c r="P89" s="1"/>
    </row>
    <row r="90" spans="1:16">
      <c r="A90" s="6" t="s">
        <v>12</v>
      </c>
      <c r="B90" s="27">
        <f>IF(L43&gt;0,B89/L43,0)</f>
        <v>12.114950674763421</v>
      </c>
      <c r="C90" s="27">
        <f>IF(M43&gt;0,C89/M43,0)</f>
        <v>14.478652786108478</v>
      </c>
      <c r="D90" s="27">
        <f>IF(N43&gt;0,D89/N43,0)</f>
        <v>15.152366058212838</v>
      </c>
      <c r="E90" s="27">
        <f>IF(O43&gt;0,E89/O43,0)</f>
        <v>0</v>
      </c>
      <c r="F90" s="27">
        <f>IF(P43&gt;0,F89/P43,0)</f>
        <v>13.950615525117843</v>
      </c>
      <c r="G90" s="12"/>
      <c r="H90" s="6" t="s">
        <v>12</v>
      </c>
      <c r="I90" s="27">
        <f>IF(L43&gt;0,I89/L43,0)</f>
        <v>11.152231793137895</v>
      </c>
      <c r="J90" s="27">
        <f>IF(M43&gt;0,J89/M43,0)</f>
        <v>18.99131421689405</v>
      </c>
      <c r="K90" s="27">
        <f>IF(N43&gt;0,K89/N43,0)</f>
        <v>22.264394066122524</v>
      </c>
      <c r="L90" s="27">
        <f>IF(O43&gt;0,L89/O43,0)</f>
        <v>0</v>
      </c>
      <c r="M90" s="27">
        <f>IF(P43&gt;0,M89/P43,0)</f>
        <v>17.282701731658481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41543.988135605883</v>
      </c>
      <c r="C102" s="41">
        <f>$B$90</f>
        <v>12.114950674763421</v>
      </c>
      <c r="D102" s="41">
        <f>$I$90</f>
        <v>11.152231793137895</v>
      </c>
      <c r="E102" s="41">
        <f>B102*D102</f>
        <v>463308.18529964745</v>
      </c>
      <c r="F102" s="14">
        <f>B102/1000</f>
        <v>41.543988135605886</v>
      </c>
      <c r="G102" s="44">
        <f>E102/1000</f>
        <v>463.30818529964745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127931.50893125097</v>
      </c>
      <c r="C103" s="41">
        <f>$C$90</f>
        <v>14.478652786108478</v>
      </c>
      <c r="D103" s="41">
        <f>$J$90</f>
        <v>18.99131421689405</v>
      </c>
      <c r="E103" s="41">
        <f>B103*D103</f>
        <v>2429587.4843547745</v>
      </c>
      <c r="F103" s="14">
        <f t="shared" ref="F103:F106" si="8">B103/1000</f>
        <v>127.93150893125096</v>
      </c>
      <c r="G103" s="44">
        <f t="shared" ref="G103:G106" si="9">E103/1000</f>
        <v>2429.5874843547745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7246.2919331431358</v>
      </c>
      <c r="C104" s="41">
        <f>$D$90</f>
        <v>15.152366058212838</v>
      </c>
      <c r="D104" s="41">
        <f>$K$90</f>
        <v>22.264394066122524</v>
      </c>
      <c r="E104" s="41">
        <f>B104*D104</f>
        <v>161334.29911766356</v>
      </c>
      <c r="F104" s="14">
        <f t="shared" si="8"/>
        <v>7.2462919331431355</v>
      </c>
      <c r="G104" s="44">
        <f t="shared" si="9"/>
        <v>161.33429911766356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176721.78899999999</v>
      </c>
      <c r="C106" s="41">
        <f>$F$90</f>
        <v>13.950615525117843</v>
      </c>
      <c r="D106" s="41">
        <f>$M$90</f>
        <v>17.282701731658481</v>
      </c>
      <c r="E106" s="41">
        <f>SUM(E102:E105)</f>
        <v>3054229.9687720854</v>
      </c>
      <c r="F106" s="14">
        <f t="shared" si="8"/>
        <v>176.721789</v>
      </c>
      <c r="G106" s="44">
        <f t="shared" si="9"/>
        <v>3054.2299687720852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3054229.0000000005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0.99999968280971152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0" spans="1:16">
      <c r="C110" s="43"/>
      <c r="D110" s="43"/>
      <c r="E110" s="43"/>
    </row>
    <row r="111" spans="1:16">
      <c r="C111" s="43"/>
      <c r="D111" s="43"/>
      <c r="E111" s="43"/>
    </row>
  </sheetData>
  <mergeCells count="7">
    <mergeCell ref="A98:E99"/>
    <mergeCell ref="A1:F1"/>
    <mergeCell ref="H1:I1"/>
    <mergeCell ref="B4:F4"/>
    <mergeCell ref="L4:P4"/>
    <mergeCell ref="B47:D47"/>
    <mergeCell ref="I47:K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11"/>
  <sheetViews>
    <sheetView topLeftCell="A94" workbookViewId="0">
      <selection activeCell="F130" sqref="F130"/>
    </sheetView>
  </sheetViews>
  <sheetFormatPr baseColWidth="10" defaultColWidth="11.5703125" defaultRowHeight="12.75"/>
  <sheetData>
    <row r="1" spans="1:16" ht="20.25">
      <c r="A1" s="48" t="s">
        <v>22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2">
        <v>16806683.999999996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>
        <v>109915487</v>
      </c>
      <c r="J14" s="4"/>
      <c r="K14" s="13">
        <v>7.75</v>
      </c>
      <c r="L14" s="14">
        <f t="shared" si="1"/>
        <v>109915.48699999999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109915.48699999999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>
        <v>385497457</v>
      </c>
      <c r="J15" s="4"/>
      <c r="K15" s="13">
        <v>8.25</v>
      </c>
      <c r="L15" s="14">
        <f t="shared" si="1"/>
        <v>385497.45699999999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385497.45699999999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>
        <v>697308893</v>
      </c>
      <c r="J16" s="4"/>
      <c r="K16" s="13">
        <v>8.75</v>
      </c>
      <c r="L16" s="14">
        <f t="shared" si="1"/>
        <v>697308.89300000004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697308.89300000004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>
        <v>938322071</v>
      </c>
      <c r="J17" s="4"/>
      <c r="K17" s="13">
        <v>9.25</v>
      </c>
      <c r="L17" s="14">
        <f t="shared" si="1"/>
        <v>938322.071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938322.071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557919904</v>
      </c>
      <c r="J18" s="4"/>
      <c r="K18" s="13">
        <v>9.75</v>
      </c>
      <c r="L18" s="14">
        <f t="shared" si="1"/>
        <v>557919.90399999998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557919.90399999998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362435664</v>
      </c>
      <c r="J19" s="4"/>
      <c r="K19" s="13">
        <v>10.25</v>
      </c>
      <c r="L19" s="14">
        <f t="shared" si="1"/>
        <v>362435.66399999999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362435.66399999999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180187352</v>
      </c>
      <c r="J20" s="4"/>
      <c r="K20" s="13">
        <v>10.75</v>
      </c>
      <c r="L20" s="14">
        <f t="shared" si="1"/>
        <v>174181.10693333336</v>
      </c>
      <c r="M20" s="14">
        <f t="shared" si="1"/>
        <v>6006.2450666666673</v>
      </c>
      <c r="N20" s="14">
        <f t="shared" si="1"/>
        <v>0</v>
      </c>
      <c r="O20" s="14">
        <f t="shared" si="1"/>
        <v>0</v>
      </c>
      <c r="P20" s="15">
        <f t="shared" si="2"/>
        <v>180187.35200000001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110903293</v>
      </c>
      <c r="J21" s="4"/>
      <c r="K21" s="13">
        <v>11.25</v>
      </c>
      <c r="L21" s="14">
        <f t="shared" si="1"/>
        <v>104908.5204054054</v>
      </c>
      <c r="M21" s="14">
        <f t="shared" si="1"/>
        <v>5994.7725945945949</v>
      </c>
      <c r="N21" s="14">
        <f t="shared" si="1"/>
        <v>0</v>
      </c>
      <c r="O21" s="14">
        <f t="shared" si="1"/>
        <v>0</v>
      </c>
      <c r="P21" s="15">
        <f t="shared" si="2"/>
        <v>110903.29300000001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59274879</v>
      </c>
      <c r="J22" s="4"/>
      <c r="K22" s="13">
        <v>11.75</v>
      </c>
      <c r="L22" s="14">
        <f t="shared" si="1"/>
        <v>50807.039142857138</v>
      </c>
      <c r="M22" s="14">
        <f t="shared" si="1"/>
        <v>8467.839857142857</v>
      </c>
      <c r="N22" s="14">
        <f t="shared" si="1"/>
        <v>0</v>
      </c>
      <c r="O22" s="14">
        <f t="shared" si="1"/>
        <v>0</v>
      </c>
      <c r="P22" s="15">
        <f t="shared" si="2"/>
        <v>59274.878999999994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23726494</v>
      </c>
      <c r="J23" s="4"/>
      <c r="K23" s="13">
        <v>12.25</v>
      </c>
      <c r="L23" s="14">
        <f t="shared" si="1"/>
        <v>13840.454833333333</v>
      </c>
      <c r="M23" s="14">
        <f t="shared" si="1"/>
        <v>9886.0391666666674</v>
      </c>
      <c r="N23" s="14">
        <f t="shared" si="1"/>
        <v>0</v>
      </c>
      <c r="O23" s="14">
        <f t="shared" si="1"/>
        <v>0</v>
      </c>
      <c r="P23" s="15">
        <f t="shared" si="2"/>
        <v>23726.493999999999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>
        <v>5667142</v>
      </c>
      <c r="J24" s="4"/>
      <c r="K24" s="13">
        <v>12.75</v>
      </c>
      <c r="L24" s="14">
        <f t="shared" si="1"/>
        <v>2833.5709999999999</v>
      </c>
      <c r="M24" s="14">
        <f t="shared" si="1"/>
        <v>2833.5709999999999</v>
      </c>
      <c r="N24" s="14">
        <f t="shared" si="1"/>
        <v>0</v>
      </c>
      <c r="O24" s="14">
        <f t="shared" si="1"/>
        <v>0</v>
      </c>
      <c r="P24" s="15">
        <f t="shared" si="2"/>
        <v>5667.1419999999998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>
        <v>6720253</v>
      </c>
      <c r="J25" s="4"/>
      <c r="K25" s="13">
        <v>13.25</v>
      </c>
      <c r="L25" s="14">
        <f t="shared" si="1"/>
        <v>806.43035999999995</v>
      </c>
      <c r="M25" s="14">
        <f t="shared" si="1"/>
        <v>5376.2024000000001</v>
      </c>
      <c r="N25" s="14">
        <f t="shared" si="1"/>
        <v>537.62023999999997</v>
      </c>
      <c r="O25" s="14">
        <f t="shared" si="1"/>
        <v>0</v>
      </c>
      <c r="P25" s="15">
        <f t="shared" si="2"/>
        <v>6720.2530000000006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>
        <v>12244602</v>
      </c>
      <c r="J26" s="4"/>
      <c r="K26" s="13">
        <v>13.75</v>
      </c>
      <c r="L26" s="14">
        <f t="shared" si="1"/>
        <v>2160.812117647059</v>
      </c>
      <c r="M26" s="14">
        <f t="shared" si="1"/>
        <v>9603.6094117647062</v>
      </c>
      <c r="N26" s="14">
        <f t="shared" si="1"/>
        <v>480.18047058823532</v>
      </c>
      <c r="O26" s="14">
        <f t="shared" si="1"/>
        <v>0</v>
      </c>
      <c r="P26" s="15">
        <f t="shared" si="2"/>
        <v>12244.602000000001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>
        <v>16336577</v>
      </c>
      <c r="J27" s="4"/>
      <c r="K27" s="13">
        <v>14.25</v>
      </c>
      <c r="L27" s="14">
        <f t="shared" si="1"/>
        <v>1400.2780285714284</v>
      </c>
      <c r="M27" s="14">
        <f t="shared" si="1"/>
        <v>14702.9193</v>
      </c>
      <c r="N27" s="14">
        <f t="shared" si="1"/>
        <v>233.37967142857141</v>
      </c>
      <c r="O27" s="14">
        <f t="shared" si="1"/>
        <v>0</v>
      </c>
      <c r="P27" s="15">
        <f t="shared" si="2"/>
        <v>16336.576999999999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>
        <v>13211978</v>
      </c>
      <c r="J28" s="4"/>
      <c r="K28" s="13">
        <v>14.75</v>
      </c>
      <c r="L28" s="14">
        <f t="shared" si="1"/>
        <v>587.1990222222222</v>
      </c>
      <c r="M28" s="14">
        <f t="shared" si="1"/>
        <v>12624.778977777778</v>
      </c>
      <c r="N28" s="14">
        <f t="shared" si="1"/>
        <v>0</v>
      </c>
      <c r="O28" s="14">
        <f t="shared" si="1"/>
        <v>0</v>
      </c>
      <c r="P28" s="15">
        <f t="shared" si="2"/>
        <v>13211.978000000001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>
        <v>5499062</v>
      </c>
      <c r="J29" s="4"/>
      <c r="K29" s="13">
        <v>15.25</v>
      </c>
      <c r="L29" s="14">
        <f t="shared" si="1"/>
        <v>594.49318918918925</v>
      </c>
      <c r="M29" s="14">
        <f t="shared" si="1"/>
        <v>4310.0756216216214</v>
      </c>
      <c r="N29" s="14">
        <f t="shared" si="1"/>
        <v>594.49318918918925</v>
      </c>
      <c r="O29" s="14">
        <f t="shared" si="1"/>
        <v>0</v>
      </c>
      <c r="P29" s="15">
        <f t="shared" si="2"/>
        <v>5499.0619999999999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>
        <v>2486438</v>
      </c>
      <c r="J30" s="4"/>
      <c r="K30" s="13">
        <v>15.75</v>
      </c>
      <c r="L30" s="14">
        <f t="shared" si="1"/>
        <v>71.041085714285714</v>
      </c>
      <c r="M30" s="14">
        <f t="shared" si="1"/>
        <v>2131.2325714285712</v>
      </c>
      <c r="N30" s="14">
        <f t="shared" si="1"/>
        <v>284.16434285714286</v>
      </c>
      <c r="O30" s="14">
        <f t="shared" si="1"/>
        <v>0</v>
      </c>
      <c r="P30" s="15">
        <f t="shared" si="2"/>
        <v>2486.4379999999996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>
        <v>1562149</v>
      </c>
      <c r="J31" s="4"/>
      <c r="K31" s="13">
        <v>16.25</v>
      </c>
      <c r="L31" s="14">
        <f t="shared" si="1"/>
        <v>86.786055555555549</v>
      </c>
      <c r="M31" s="14">
        <f t="shared" si="1"/>
        <v>1301.7908333333332</v>
      </c>
      <c r="N31" s="14">
        <f t="shared" si="1"/>
        <v>173.5721111111111</v>
      </c>
      <c r="O31" s="14">
        <f t="shared" si="1"/>
        <v>0</v>
      </c>
      <c r="P31" s="15">
        <f t="shared" si="2"/>
        <v>1562.1489999999999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>
        <v>662469</v>
      </c>
      <c r="J32" s="17"/>
      <c r="K32" s="13">
        <v>16.75</v>
      </c>
      <c r="L32" s="14">
        <f t="shared" si="1"/>
        <v>28.803000000000001</v>
      </c>
      <c r="M32" s="14">
        <f t="shared" si="1"/>
        <v>547.25700000000006</v>
      </c>
      <c r="N32" s="14">
        <f t="shared" si="1"/>
        <v>86.409000000000006</v>
      </c>
      <c r="O32" s="14">
        <f t="shared" si="1"/>
        <v>0</v>
      </c>
      <c r="P32" s="15">
        <f t="shared" si="2"/>
        <v>662.46900000000005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>
        <v>209262</v>
      </c>
      <c r="J33" s="17"/>
      <c r="K33" s="13">
        <v>17.25</v>
      </c>
      <c r="L33" s="14">
        <f t="shared" si="1"/>
        <v>0</v>
      </c>
      <c r="M33" s="14">
        <f t="shared" si="1"/>
        <v>52.3155</v>
      </c>
      <c r="N33" s="14">
        <f t="shared" si="1"/>
        <v>156.94650000000001</v>
      </c>
      <c r="O33" s="14">
        <f t="shared" si="1"/>
        <v>0</v>
      </c>
      <c r="P33" s="15">
        <f t="shared" si="2"/>
        <v>209.262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>
        <v>0</v>
      </c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3490091426</v>
      </c>
      <c r="J43" s="2"/>
      <c r="K43" s="18" t="s">
        <v>1</v>
      </c>
      <c r="L43" s="19">
        <f>SUM(L6:L42)</f>
        <v>3403706.011173829</v>
      </c>
      <c r="M43" s="19">
        <f>SUM(M6:M42)</f>
        <v>83838.649300996796</v>
      </c>
      <c r="N43" s="19">
        <f>SUM(N6:N42)</f>
        <v>2546.7655251742499</v>
      </c>
      <c r="O43" s="19">
        <f>SUM(O6:O42)</f>
        <v>0</v>
      </c>
      <c r="P43" s="19">
        <f>SUM(P6:P42)</f>
        <v>3490091.4260000004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851845.0242499999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851845.0242499999</v>
      </c>
      <c r="G60" s="2"/>
      <c r="H60" s="13">
        <f t="shared" si="5"/>
        <v>2.3358544939401411</v>
      </c>
      <c r="I60" s="14">
        <f t="shared" si="6"/>
        <v>256746.58426256914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256746.58426256914</v>
      </c>
      <c r="N60" s="1"/>
      <c r="O60" s="1"/>
      <c r="P60" s="1"/>
    </row>
    <row r="61" spans="1:16">
      <c r="A61" s="13">
        <v>8.25</v>
      </c>
      <c r="B61" s="14">
        <f t="shared" si="3"/>
        <v>3180354.0202500001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3180354.0202500001</v>
      </c>
      <c r="G61" s="2"/>
      <c r="H61" s="13">
        <f t="shared" si="5"/>
        <v>2.8758091912528769</v>
      </c>
      <c r="I61" s="14">
        <f t="shared" si="6"/>
        <v>1108617.1300452107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1108617.1300452107</v>
      </c>
      <c r="N61" s="1"/>
      <c r="O61" s="1"/>
      <c r="P61" s="1"/>
    </row>
    <row r="62" spans="1:16">
      <c r="A62" s="13">
        <v>8.75</v>
      </c>
      <c r="B62" s="14">
        <f t="shared" si="3"/>
        <v>6101452.8137500007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6101452.8137500007</v>
      </c>
      <c r="G62" s="2"/>
      <c r="H62" s="13">
        <f t="shared" si="5"/>
        <v>3.497506916558653</v>
      </c>
      <c r="I62" s="14">
        <f t="shared" si="6"/>
        <v>2438842.6762453578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2438842.6762453578</v>
      </c>
      <c r="N62" s="1"/>
      <c r="O62" s="1"/>
      <c r="P62" s="1"/>
    </row>
    <row r="63" spans="1:16">
      <c r="A63" s="13">
        <v>9.25</v>
      </c>
      <c r="B63" s="14">
        <f t="shared" si="3"/>
        <v>8679479.1567499992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8679479.1567499992</v>
      </c>
      <c r="G63" s="2"/>
      <c r="H63" s="13">
        <f t="shared" si="5"/>
        <v>4.2075807029060366</v>
      </c>
      <c r="I63" s="14">
        <f t="shared" si="6"/>
        <v>3948065.839050428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3948065.839050428</v>
      </c>
      <c r="N63" s="1"/>
      <c r="O63" s="1"/>
      <c r="P63" s="1"/>
    </row>
    <row r="64" spans="1:16">
      <c r="A64" s="13">
        <v>9.75</v>
      </c>
      <c r="B64" s="14">
        <f t="shared" si="3"/>
        <v>5439719.0640000002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5439719.0640000002</v>
      </c>
      <c r="G64" s="2"/>
      <c r="H64" s="13">
        <f t="shared" si="5"/>
        <v>5.01278849324465</v>
      </c>
      <c r="I64" s="14">
        <f t="shared" si="6"/>
        <v>2796734.4749233597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2796734.4749233597</v>
      </c>
      <c r="N64" s="1"/>
      <c r="O64" s="1"/>
      <c r="P64" s="1"/>
    </row>
    <row r="65" spans="1:16">
      <c r="A65" s="13">
        <v>10.25</v>
      </c>
      <c r="B65" s="14">
        <f t="shared" si="3"/>
        <v>3714965.5559999999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3714965.5559999999</v>
      </c>
      <c r="G65" s="2"/>
      <c r="H65" s="13">
        <f t="shared" si="5"/>
        <v>5.9200085422255784</v>
      </c>
      <c r="I65" s="14">
        <f t="shared" si="6"/>
        <v>2145622.2268871996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2145622.2268871996</v>
      </c>
      <c r="N65" s="1"/>
      <c r="O65" s="1"/>
      <c r="P65" s="1"/>
    </row>
    <row r="66" spans="1:16">
      <c r="A66" s="13">
        <v>10.75</v>
      </c>
      <c r="B66" s="14">
        <f t="shared" si="3"/>
        <v>1872446.8995333335</v>
      </c>
      <c r="C66" s="14">
        <f t="shared" si="3"/>
        <v>64567.13446666667</v>
      </c>
      <c r="D66" s="14">
        <f t="shared" si="3"/>
        <v>0</v>
      </c>
      <c r="E66" s="14">
        <f t="shared" si="3"/>
        <v>0</v>
      </c>
      <c r="F66" s="12">
        <f t="shared" si="4"/>
        <v>1937014.0340000002</v>
      </c>
      <c r="G66" s="2"/>
      <c r="H66" s="13">
        <f t="shared" si="5"/>
        <v>6.9362352170978028</v>
      </c>
      <c r="I66" s="14">
        <f t="shared" si="6"/>
        <v>1208161.128064065</v>
      </c>
      <c r="J66" s="14">
        <f t="shared" si="6"/>
        <v>41660.728553933281</v>
      </c>
      <c r="K66" s="14">
        <f t="shared" si="6"/>
        <v>0</v>
      </c>
      <c r="L66" s="14">
        <f t="shared" si="6"/>
        <v>0</v>
      </c>
      <c r="M66" s="26">
        <f t="shared" si="7"/>
        <v>1249821.8566179983</v>
      </c>
      <c r="N66" s="1"/>
      <c r="O66" s="1"/>
      <c r="P66" s="1"/>
    </row>
    <row r="67" spans="1:16">
      <c r="A67" s="13">
        <v>11.25</v>
      </c>
      <c r="B67" s="14">
        <f t="shared" si="3"/>
        <v>1180220.8545608108</v>
      </c>
      <c r="C67" s="14">
        <f t="shared" si="3"/>
        <v>67441.191689189189</v>
      </c>
      <c r="D67" s="14">
        <f t="shared" si="3"/>
        <v>0</v>
      </c>
      <c r="E67" s="14">
        <f t="shared" si="3"/>
        <v>0</v>
      </c>
      <c r="F67" s="12">
        <f t="shared" si="4"/>
        <v>1247662.0462500001</v>
      </c>
      <c r="G67" s="2"/>
      <c r="H67" s="13">
        <f t="shared" si="5"/>
        <v>8.0685751450480083</v>
      </c>
      <c r="I67" s="14">
        <f t="shared" si="6"/>
        <v>846462.28024681588</v>
      </c>
      <c r="J67" s="14">
        <f t="shared" si="6"/>
        <v>48369.27315696091</v>
      </c>
      <c r="K67" s="14">
        <f t="shared" si="6"/>
        <v>0</v>
      </c>
      <c r="L67" s="14">
        <f t="shared" si="6"/>
        <v>0</v>
      </c>
      <c r="M67" s="26">
        <f t="shared" si="7"/>
        <v>894831.55340377684</v>
      </c>
      <c r="N67" s="1"/>
      <c r="O67" s="1"/>
      <c r="P67" s="1"/>
    </row>
    <row r="68" spans="1:16">
      <c r="A68" s="13">
        <v>11.75</v>
      </c>
      <c r="B68" s="14">
        <f t="shared" si="3"/>
        <v>596982.70992857136</v>
      </c>
      <c r="C68" s="14">
        <f t="shared" si="3"/>
        <v>99497.11832142857</v>
      </c>
      <c r="D68" s="14">
        <f t="shared" si="3"/>
        <v>0</v>
      </c>
      <c r="E68" s="14">
        <f t="shared" si="3"/>
        <v>0</v>
      </c>
      <c r="F68" s="12">
        <f t="shared" si="4"/>
        <v>696479.8282499999</v>
      </c>
      <c r="G68" s="2"/>
      <c r="H68" s="13">
        <f t="shared" si="5"/>
        <v>9.324243663434002</v>
      </c>
      <c r="I68" s="14">
        <f t="shared" si="6"/>
        <v>473737.21278562897</v>
      </c>
      <c r="J68" s="14">
        <f t="shared" si="6"/>
        <v>78956.202130938167</v>
      </c>
      <c r="K68" s="14">
        <f t="shared" si="6"/>
        <v>0</v>
      </c>
      <c r="L68" s="14">
        <f t="shared" si="6"/>
        <v>0</v>
      </c>
      <c r="M68" s="26">
        <f t="shared" si="7"/>
        <v>552693.41491656716</v>
      </c>
      <c r="N68" s="1"/>
      <c r="O68" s="1"/>
      <c r="P68" s="1"/>
    </row>
    <row r="69" spans="1:16">
      <c r="A69" s="13">
        <v>12.25</v>
      </c>
      <c r="B69" s="14">
        <f t="shared" si="3"/>
        <v>169545.57170833333</v>
      </c>
      <c r="C69" s="14">
        <f t="shared" si="3"/>
        <v>121103.97979166667</v>
      </c>
      <c r="D69" s="14">
        <f t="shared" si="3"/>
        <v>0</v>
      </c>
      <c r="E69" s="14">
        <f t="shared" si="3"/>
        <v>0</v>
      </c>
      <c r="F69" s="12">
        <f t="shared" si="4"/>
        <v>290649.5515</v>
      </c>
      <c r="G69" s="2"/>
      <c r="H69" s="13">
        <f t="shared" si="5"/>
        <v>10.710561536551699</v>
      </c>
      <c r="I69" s="14">
        <f t="shared" si="6"/>
        <v>148239.04318628105</v>
      </c>
      <c r="J69" s="14">
        <f t="shared" si="6"/>
        <v>105885.03084734362</v>
      </c>
      <c r="K69" s="14">
        <f t="shared" si="6"/>
        <v>0</v>
      </c>
      <c r="L69" s="14">
        <f t="shared" si="6"/>
        <v>0</v>
      </c>
      <c r="M69" s="26">
        <f t="shared" si="7"/>
        <v>254124.07403362467</v>
      </c>
      <c r="N69" s="1"/>
      <c r="O69" s="1"/>
      <c r="P69" s="1"/>
    </row>
    <row r="70" spans="1:16">
      <c r="A70" s="13">
        <v>12.75</v>
      </c>
      <c r="B70" s="14">
        <f t="shared" si="3"/>
        <v>36128.030249999996</v>
      </c>
      <c r="C70" s="14">
        <f t="shared" si="3"/>
        <v>36128.030249999996</v>
      </c>
      <c r="D70" s="14">
        <f t="shared" si="3"/>
        <v>0</v>
      </c>
      <c r="E70" s="14">
        <f t="shared" si="3"/>
        <v>0</v>
      </c>
      <c r="F70" s="12">
        <f t="shared" si="4"/>
        <v>72256.060499999992</v>
      </c>
      <c r="G70" s="2"/>
      <c r="H70" s="13">
        <f t="shared" si="5"/>
        <v>12.234951908318333</v>
      </c>
      <c r="I70" s="14">
        <f t="shared" si="6"/>
        <v>34668.604913805488</v>
      </c>
      <c r="J70" s="14">
        <f t="shared" si="6"/>
        <v>34668.604913805488</v>
      </c>
      <c r="K70" s="14">
        <f t="shared" si="6"/>
        <v>0</v>
      </c>
      <c r="L70" s="14">
        <f t="shared" si="6"/>
        <v>0</v>
      </c>
      <c r="M70" s="26">
        <f t="shared" si="7"/>
        <v>69337.209827610975</v>
      </c>
      <c r="N70" s="1"/>
      <c r="O70" s="1"/>
      <c r="P70" s="1"/>
    </row>
    <row r="71" spans="1:16">
      <c r="A71" s="13">
        <v>13.25</v>
      </c>
      <c r="B71" s="14">
        <f t="shared" si="3"/>
        <v>10685.20227</v>
      </c>
      <c r="C71" s="14">
        <f t="shared" si="3"/>
        <v>71234.681800000006</v>
      </c>
      <c r="D71" s="14">
        <f t="shared" si="3"/>
        <v>7123.4681799999998</v>
      </c>
      <c r="E71" s="14">
        <f t="shared" si="3"/>
        <v>0</v>
      </c>
      <c r="F71" s="12">
        <f t="shared" si="4"/>
        <v>89043.352249999996</v>
      </c>
      <c r="G71" s="2"/>
      <c r="H71" s="13">
        <f t="shared" si="5"/>
        <v>13.904937464891319</v>
      </c>
      <c r="I71" s="14">
        <f t="shared" si="6"/>
        <v>11213.363725589792</v>
      </c>
      <c r="J71" s="14">
        <f t="shared" si="6"/>
        <v>74755.758170598623</v>
      </c>
      <c r="K71" s="14">
        <f t="shared" si="6"/>
        <v>7475.5758170598619</v>
      </c>
      <c r="L71" s="14">
        <f t="shared" si="6"/>
        <v>0</v>
      </c>
      <c r="M71" s="26">
        <f t="shared" si="7"/>
        <v>93444.697713248272</v>
      </c>
      <c r="N71" s="1"/>
      <c r="O71" s="1"/>
      <c r="P71" s="1"/>
    </row>
    <row r="72" spans="1:16">
      <c r="A72" s="13">
        <v>13.75</v>
      </c>
      <c r="B72" s="14">
        <f t="shared" si="3"/>
        <v>29711.166617647061</v>
      </c>
      <c r="C72" s="14">
        <f t="shared" si="3"/>
        <v>132049.6294117647</v>
      </c>
      <c r="D72" s="14">
        <f t="shared" si="3"/>
        <v>6602.4814705882354</v>
      </c>
      <c r="E72" s="14">
        <f t="shared" si="3"/>
        <v>0</v>
      </c>
      <c r="F72" s="12">
        <f t="shared" si="4"/>
        <v>168363.27750000003</v>
      </c>
      <c r="G72" s="2"/>
      <c r="H72" s="13">
        <f t="shared" si="5"/>
        <v>15.72813778502006</v>
      </c>
      <c r="I72" s="14">
        <f t="shared" si="6"/>
        <v>33985.550713893921</v>
      </c>
      <c r="J72" s="14">
        <f t="shared" si="6"/>
        <v>151046.89206175075</v>
      </c>
      <c r="K72" s="14">
        <f t="shared" si="6"/>
        <v>7552.3446030875375</v>
      </c>
      <c r="L72" s="14">
        <f t="shared" si="6"/>
        <v>0</v>
      </c>
      <c r="M72" s="26">
        <f t="shared" si="7"/>
        <v>192584.78737873223</v>
      </c>
      <c r="N72" s="1"/>
      <c r="O72" s="1"/>
      <c r="P72" s="1"/>
    </row>
    <row r="73" spans="1:16">
      <c r="A73" s="13">
        <v>14.25</v>
      </c>
      <c r="B73" s="14">
        <f t="shared" si="3"/>
        <v>19953.961907142853</v>
      </c>
      <c r="C73" s="14">
        <f t="shared" si="3"/>
        <v>209516.60002499999</v>
      </c>
      <c r="D73" s="14">
        <f t="shared" si="3"/>
        <v>3325.6603178571427</v>
      </c>
      <c r="E73" s="14">
        <f t="shared" si="3"/>
        <v>0</v>
      </c>
      <c r="F73" s="12">
        <f t="shared" si="4"/>
        <v>232796.22224999999</v>
      </c>
      <c r="G73" s="2"/>
      <c r="H73" s="13">
        <f t="shared" si="5"/>
        <v>17.712266859032471</v>
      </c>
      <c r="I73" s="14">
        <f t="shared" si="6"/>
        <v>24802.098118897036</v>
      </c>
      <c r="J73" s="14">
        <f t="shared" si="6"/>
        <v>260422.03024841889</v>
      </c>
      <c r="K73" s="14">
        <f t="shared" si="6"/>
        <v>4133.6830198161724</v>
      </c>
      <c r="L73" s="14">
        <f t="shared" si="6"/>
        <v>0</v>
      </c>
      <c r="M73" s="26">
        <f t="shared" si="7"/>
        <v>289357.8113871321</v>
      </c>
      <c r="N73" s="1"/>
      <c r="O73" s="1"/>
      <c r="P73" s="1"/>
    </row>
    <row r="74" spans="1:16">
      <c r="A74" s="13">
        <v>14.75</v>
      </c>
      <c r="B74" s="14">
        <f t="shared" si="3"/>
        <v>8661.1855777777782</v>
      </c>
      <c r="C74" s="14">
        <f t="shared" si="3"/>
        <v>186215.48992222222</v>
      </c>
      <c r="D74" s="14">
        <f t="shared" si="3"/>
        <v>0</v>
      </c>
      <c r="E74" s="14">
        <f t="shared" si="3"/>
        <v>0</v>
      </c>
      <c r="F74" s="12">
        <f t="shared" si="4"/>
        <v>194876.67549999998</v>
      </c>
      <c r="G74" s="2"/>
      <c r="H74" s="13">
        <f t="shared" si="5"/>
        <v>19.865130759932143</v>
      </c>
      <c r="I74" s="14">
        <f t="shared" si="6"/>
        <v>11664.785358548745</v>
      </c>
      <c r="J74" s="14">
        <f t="shared" si="6"/>
        <v>250792.88520879802</v>
      </c>
      <c r="K74" s="14">
        <f t="shared" si="6"/>
        <v>0</v>
      </c>
      <c r="L74" s="14">
        <f t="shared" si="6"/>
        <v>0</v>
      </c>
      <c r="M74" s="26">
        <f t="shared" si="7"/>
        <v>262457.67056734674</v>
      </c>
      <c r="N74" s="1"/>
      <c r="O74" s="1"/>
      <c r="P74" s="1"/>
    </row>
    <row r="75" spans="1:16">
      <c r="A75" s="13">
        <v>15.25</v>
      </c>
      <c r="B75" s="14">
        <f t="shared" si="3"/>
        <v>9066.0211351351354</v>
      </c>
      <c r="C75" s="14">
        <f t="shared" si="3"/>
        <v>65728.653229729724</v>
      </c>
      <c r="D75" s="14">
        <f t="shared" si="3"/>
        <v>9066.0211351351354</v>
      </c>
      <c r="E75" s="14">
        <f t="shared" si="3"/>
        <v>0</v>
      </c>
      <c r="F75" s="12">
        <f t="shared" si="4"/>
        <v>83860.695499999987</v>
      </c>
      <c r="G75" s="2"/>
      <c r="H75" s="13">
        <f t="shared" si="5"/>
        <v>22.19462545222795</v>
      </c>
      <c r="I75" s="14">
        <f t="shared" si="6"/>
        <v>13194.553667954546</v>
      </c>
      <c r="J75" s="14">
        <f t="shared" si="6"/>
        <v>95660.514092670433</v>
      </c>
      <c r="K75" s="14">
        <f t="shared" si="6"/>
        <v>13194.553667954546</v>
      </c>
      <c r="L75" s="14">
        <f t="shared" si="6"/>
        <v>0</v>
      </c>
      <c r="M75" s="26">
        <f t="shared" si="7"/>
        <v>122049.62142857953</v>
      </c>
      <c r="N75" s="1"/>
      <c r="O75" s="1"/>
      <c r="P75" s="1"/>
    </row>
    <row r="76" spans="1:16">
      <c r="A76" s="13">
        <v>15.75</v>
      </c>
      <c r="B76" s="14">
        <f t="shared" si="3"/>
        <v>1118.8970999999999</v>
      </c>
      <c r="C76" s="14">
        <f t="shared" si="3"/>
        <v>33566.912999999993</v>
      </c>
      <c r="D76" s="14">
        <f t="shared" si="3"/>
        <v>4475.5883999999996</v>
      </c>
      <c r="E76" s="14">
        <f t="shared" si="3"/>
        <v>0</v>
      </c>
      <c r="F76" s="12">
        <f t="shared" si="4"/>
        <v>39161.398499999996</v>
      </c>
      <c r="G76" s="2"/>
      <c r="H76" s="13">
        <f t="shared" si="5"/>
        <v>24.708734725922877</v>
      </c>
      <c r="I76" s="14">
        <f t="shared" si="6"/>
        <v>1755.3353415558349</v>
      </c>
      <c r="J76" s="14">
        <f t="shared" si="6"/>
        <v>52660.060246675042</v>
      </c>
      <c r="K76" s="14">
        <f t="shared" si="6"/>
        <v>7021.3413662233397</v>
      </c>
      <c r="L76" s="14">
        <f t="shared" si="6"/>
        <v>0</v>
      </c>
      <c r="M76" s="26">
        <f t="shared" si="7"/>
        <v>61436.736954454216</v>
      </c>
      <c r="N76" s="1"/>
      <c r="O76" s="1"/>
      <c r="P76" s="1"/>
    </row>
    <row r="77" spans="1:16">
      <c r="A77" s="13">
        <v>16.25</v>
      </c>
      <c r="B77" s="14">
        <f t="shared" si="3"/>
        <v>1410.2734027777776</v>
      </c>
      <c r="C77" s="14">
        <f t="shared" si="3"/>
        <v>21154.101041666665</v>
      </c>
      <c r="D77" s="14">
        <f t="shared" si="3"/>
        <v>2820.5468055555552</v>
      </c>
      <c r="E77" s="14">
        <f t="shared" si="3"/>
        <v>0</v>
      </c>
      <c r="F77" s="12">
        <f t="shared" si="4"/>
        <v>25384.921249999996</v>
      </c>
      <c r="G77" s="2"/>
      <c r="H77" s="13">
        <f t="shared" si="5"/>
        <v>27.415528244614354</v>
      </c>
      <c r="I77" s="14">
        <f t="shared" si="6"/>
        <v>2379.2855573220036</v>
      </c>
      <c r="J77" s="14">
        <f t="shared" si="6"/>
        <v>35689.283359830057</v>
      </c>
      <c r="K77" s="14">
        <f t="shared" si="6"/>
        <v>4758.5711146440071</v>
      </c>
      <c r="L77" s="14">
        <f t="shared" si="6"/>
        <v>0</v>
      </c>
      <c r="M77" s="26">
        <f t="shared" si="7"/>
        <v>42827.140031796065</v>
      </c>
      <c r="N77" s="1"/>
      <c r="O77" s="1"/>
      <c r="P77" s="1"/>
    </row>
    <row r="78" spans="1:16">
      <c r="A78" s="13">
        <v>16.75</v>
      </c>
      <c r="B78" s="14">
        <f t="shared" si="3"/>
        <v>482.45025000000004</v>
      </c>
      <c r="C78" s="14">
        <f t="shared" si="3"/>
        <v>9166.5547500000011</v>
      </c>
      <c r="D78" s="14">
        <f t="shared" si="3"/>
        <v>1447.3507500000001</v>
      </c>
      <c r="E78" s="14">
        <f t="shared" si="3"/>
        <v>0</v>
      </c>
      <c r="F78" s="12">
        <f t="shared" si="4"/>
        <v>11096.355750000001</v>
      </c>
      <c r="G78" s="2"/>
      <c r="H78" s="13">
        <f t="shared" si="5"/>
        <v>30.323159697956164</v>
      </c>
      <c r="I78" s="14">
        <f t="shared" si="6"/>
        <v>873.39796878023139</v>
      </c>
      <c r="J78" s="14">
        <f t="shared" si="6"/>
        <v>16594.561406824399</v>
      </c>
      <c r="K78" s="14">
        <f t="shared" si="6"/>
        <v>2620.1939063406944</v>
      </c>
      <c r="L78" s="14">
        <f t="shared" si="6"/>
        <v>0</v>
      </c>
      <c r="M78" s="26">
        <f t="shared" si="7"/>
        <v>20088.153281945324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902.44237499999997</v>
      </c>
      <c r="D79" s="14">
        <f t="shared" si="3"/>
        <v>2707.3271250000003</v>
      </c>
      <c r="E79" s="14">
        <f t="shared" si="3"/>
        <v>0</v>
      </c>
      <c r="F79" s="12">
        <f t="shared" si="4"/>
        <v>3609.7695000000003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1749.423260014941</v>
      </c>
      <c r="K79" s="14">
        <f t="shared" si="6"/>
        <v>5248.2697800448232</v>
      </c>
      <c r="L79" s="14">
        <f t="shared" si="6"/>
        <v>0</v>
      </c>
      <c r="M79" s="26">
        <f t="shared" si="7"/>
        <v>6997.6930400597639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31904228.859241534</v>
      </c>
      <c r="C89" s="19">
        <f>SUM(C52:C83)</f>
        <v>1118272.5200743345</v>
      </c>
      <c r="D89" s="19">
        <f>SUM(D52:D83)</f>
        <v>37568.444184136068</v>
      </c>
      <c r="E89" s="19">
        <f>SUM(E52:E83)</f>
        <v>0</v>
      </c>
      <c r="F89" s="19">
        <f>SUM(F52:F83)</f>
        <v>33060069.823499996</v>
      </c>
      <c r="G89" s="12"/>
      <c r="H89" s="18" t="s">
        <v>1</v>
      </c>
      <c r="I89" s="19">
        <f>SUM(I52:I88)</f>
        <v>15505765.571063263</v>
      </c>
      <c r="J89" s="19">
        <f>SUM(J52:J88)</f>
        <v>1248911.2476585628</v>
      </c>
      <c r="K89" s="19">
        <f>SUM(K52:K88)</f>
        <v>52004.533275170979</v>
      </c>
      <c r="L89" s="19">
        <f>SUM(L52:L88)</f>
        <v>0</v>
      </c>
      <c r="M89" s="19">
        <f>SUM(M52:M88)</f>
        <v>16806681.351996999</v>
      </c>
      <c r="N89" s="1"/>
      <c r="O89" s="1"/>
      <c r="P89" s="1"/>
    </row>
    <row r="90" spans="1:16">
      <c r="A90" s="6" t="s">
        <v>12</v>
      </c>
      <c r="B90" s="27">
        <f>IF(L43&gt;0,B89/L43,0)</f>
        <v>9.3733797086190727</v>
      </c>
      <c r="C90" s="27">
        <f>IF(M43&gt;0,C89/M43,0)</f>
        <v>13.338389029378588</v>
      </c>
      <c r="D90" s="27">
        <f>IF(N43&gt;0,D89/N43,0)</f>
        <v>14.751434245822702</v>
      </c>
      <c r="E90" s="27">
        <f>IF(O43&gt;0,E89/O43,0)</f>
        <v>0</v>
      </c>
      <c r="F90" s="27">
        <f>IF(P43&gt;0,F89/P43,0)</f>
        <v>9.4725512280892303</v>
      </c>
      <c r="G90" s="12"/>
      <c r="H90" s="6" t="s">
        <v>12</v>
      </c>
      <c r="I90" s="27">
        <f>IF(L43&gt;0,I89/L43,0)</f>
        <v>4.5555537170837566</v>
      </c>
      <c r="J90" s="27">
        <f>IF(M43&gt;0,J89/M43,0)</f>
        <v>14.896605063074578</v>
      </c>
      <c r="K90" s="27">
        <f>IF(N43&gt;0,K89/N43,0)</f>
        <v>20.419835576191421</v>
      </c>
      <c r="L90" s="27">
        <f>IF(O43&gt;0,L89/O43,0)</f>
        <v>0</v>
      </c>
      <c r="M90" s="27">
        <f>IF(P43&gt;0,M89/P43,0)</f>
        <v>4.8155418585292376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3403706.011173829</v>
      </c>
      <c r="C102" s="41">
        <f>$B$90</f>
        <v>9.3733797086190727</v>
      </c>
      <c r="D102" s="41">
        <f>$I$90</f>
        <v>4.5555537170837566</v>
      </c>
      <c r="E102" s="41">
        <f>B102*D102</f>
        <v>15505765.571063263</v>
      </c>
      <c r="F102" s="14">
        <f>B102/1000</f>
        <v>3403.7060111738288</v>
      </c>
      <c r="G102" s="44">
        <f>E102/1000</f>
        <v>15505.765571063263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83838.649300996796</v>
      </c>
      <c r="C103" s="41">
        <f>$C$90</f>
        <v>13.338389029378588</v>
      </c>
      <c r="D103" s="41">
        <f>$J$90</f>
        <v>14.896605063074578</v>
      </c>
      <c r="E103" s="41">
        <f>B103*D103</f>
        <v>1248911.2476585628</v>
      </c>
      <c r="F103" s="14">
        <f t="shared" ref="F103:F106" si="8">B103/1000</f>
        <v>83.838649300996792</v>
      </c>
      <c r="G103" s="44">
        <f t="shared" ref="G103:G106" si="9">E103/1000</f>
        <v>1248.9112476585628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2546.7655251742499</v>
      </c>
      <c r="C104" s="41">
        <f>$D$90</f>
        <v>14.751434245822702</v>
      </c>
      <c r="D104" s="41">
        <f>$K$90</f>
        <v>20.419835576191421</v>
      </c>
      <c r="E104" s="41">
        <f>B104*D104</f>
        <v>52004.533275170972</v>
      </c>
      <c r="F104" s="14">
        <f t="shared" si="8"/>
        <v>2.54676552517425</v>
      </c>
      <c r="G104" s="44">
        <f t="shared" si="9"/>
        <v>52.004533275170971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3490091.426</v>
      </c>
      <c r="C106" s="41">
        <f>$F$90</f>
        <v>9.4725512280892303</v>
      </c>
      <c r="D106" s="41">
        <f>$M$90</f>
        <v>4.8155418585292376</v>
      </c>
      <c r="E106" s="41">
        <f>SUM(E102:E105)</f>
        <v>16806681.351996999</v>
      </c>
      <c r="F106" s="14">
        <f t="shared" si="8"/>
        <v>3490.091426</v>
      </c>
      <c r="G106" s="44">
        <f t="shared" si="9"/>
        <v>16806.681351996998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16806683.999999996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1.0000001575565658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0" spans="1:16">
      <c r="C110" s="43"/>
      <c r="D110" s="43"/>
      <c r="E110" s="43"/>
    </row>
    <row r="111" spans="1:16">
      <c r="C111" s="43"/>
      <c r="D111" s="43"/>
      <c r="E111" s="43"/>
    </row>
  </sheetData>
  <mergeCells count="7">
    <mergeCell ref="A98:E99"/>
    <mergeCell ref="A1:F1"/>
    <mergeCell ref="H1:I1"/>
    <mergeCell ref="B4:F4"/>
    <mergeCell ref="L4:P4"/>
    <mergeCell ref="B47:D47"/>
    <mergeCell ref="I47:K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1"/>
  <sheetViews>
    <sheetView topLeftCell="A82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661377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/>
      <c r="J15" s="4"/>
      <c r="K15" s="13">
        <v>8.25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/>
      <c r="J16" s="4"/>
      <c r="K16" s="13">
        <v>8.75</v>
      </c>
      <c r="L16" s="14">
        <f t="shared" si="1"/>
        <v>0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0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/>
      <c r="J17" s="4"/>
      <c r="K17" s="13">
        <v>9.25</v>
      </c>
      <c r="L17" s="14">
        <f t="shared" si="1"/>
        <v>0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/>
      <c r="J18" s="4"/>
      <c r="K18" s="13">
        <v>9.75</v>
      </c>
      <c r="L18" s="14">
        <f t="shared" si="1"/>
        <v>0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0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/>
      <c r="J19" s="4"/>
      <c r="K19" s="13">
        <v>10.25</v>
      </c>
      <c r="L19" s="14">
        <f t="shared" si="1"/>
        <v>0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0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/>
      <c r="J20" s="4"/>
      <c r="K20" s="13">
        <v>10.75</v>
      </c>
      <c r="L20" s="14">
        <f t="shared" si="1"/>
        <v>0</v>
      </c>
      <c r="M20" s="14">
        <f t="shared" si="1"/>
        <v>0</v>
      </c>
      <c r="N20" s="14">
        <f t="shared" si="1"/>
        <v>0</v>
      </c>
      <c r="O20" s="14">
        <f t="shared" si="1"/>
        <v>0</v>
      </c>
      <c r="P20" s="15">
        <f t="shared" si="2"/>
        <v>0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/>
      <c r="J21" s="4"/>
      <c r="K21" s="13">
        <v>11.25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  <c r="P21" s="15">
        <f t="shared" si="2"/>
        <v>0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/>
      <c r="J22" s="4"/>
      <c r="K22" s="13">
        <v>11.75</v>
      </c>
      <c r="L22" s="14">
        <f t="shared" si="1"/>
        <v>0</v>
      </c>
      <c r="M22" s="14">
        <f t="shared" si="1"/>
        <v>0</v>
      </c>
      <c r="N22" s="14">
        <f t="shared" si="1"/>
        <v>0</v>
      </c>
      <c r="O22" s="14">
        <f t="shared" si="1"/>
        <v>0</v>
      </c>
      <c r="P22" s="15">
        <f t="shared" si="2"/>
        <v>0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/>
      <c r="J23" s="4"/>
      <c r="K23" s="13">
        <v>12.25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14">
        <f t="shared" si="1"/>
        <v>0</v>
      </c>
      <c r="P23" s="15">
        <f t="shared" si="2"/>
        <v>0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/>
      <c r="J24" s="4"/>
      <c r="K24" s="13">
        <v>12.75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2"/>
        <v>0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>
        <v>492574</v>
      </c>
      <c r="J25" s="4"/>
      <c r="K25" s="13">
        <v>13.25</v>
      </c>
      <c r="L25" s="14">
        <f t="shared" si="1"/>
        <v>59.108879999999999</v>
      </c>
      <c r="M25" s="14">
        <f t="shared" si="1"/>
        <v>394.05920000000003</v>
      </c>
      <c r="N25" s="14">
        <f t="shared" si="1"/>
        <v>39.405920000000002</v>
      </c>
      <c r="O25" s="14">
        <f t="shared" si="1"/>
        <v>0</v>
      </c>
      <c r="P25" s="15">
        <f t="shared" si="2"/>
        <v>492.57400000000001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>
        <v>981604</v>
      </c>
      <c r="J26" s="4"/>
      <c r="K26" s="13">
        <v>13.75</v>
      </c>
      <c r="L26" s="14">
        <f t="shared" si="1"/>
        <v>173.22423529411768</v>
      </c>
      <c r="M26" s="14">
        <f t="shared" si="1"/>
        <v>769.88549019607842</v>
      </c>
      <c r="N26" s="14">
        <f t="shared" si="1"/>
        <v>38.494274509803923</v>
      </c>
      <c r="O26" s="14">
        <f t="shared" si="1"/>
        <v>0</v>
      </c>
      <c r="P26" s="15">
        <f t="shared" si="2"/>
        <v>981.60400000000004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>
        <v>2944811</v>
      </c>
      <c r="J27" s="4"/>
      <c r="K27" s="13">
        <v>14.25</v>
      </c>
      <c r="L27" s="14">
        <f t="shared" si="1"/>
        <v>252.41237142857145</v>
      </c>
      <c r="M27" s="14">
        <f t="shared" si="1"/>
        <v>2650.3299000000002</v>
      </c>
      <c r="N27" s="14">
        <f t="shared" si="1"/>
        <v>42.068728571428572</v>
      </c>
      <c r="O27" s="14">
        <f t="shared" si="1"/>
        <v>0</v>
      </c>
      <c r="P27" s="15">
        <f t="shared" si="2"/>
        <v>2944.8110000000001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>
        <v>5645106</v>
      </c>
      <c r="J28" s="4"/>
      <c r="K28" s="13">
        <v>14.75</v>
      </c>
      <c r="L28" s="14">
        <f t="shared" si="1"/>
        <v>250.89359999999999</v>
      </c>
      <c r="M28" s="14">
        <f t="shared" si="1"/>
        <v>5394.2124000000003</v>
      </c>
      <c r="N28" s="14">
        <f t="shared" si="1"/>
        <v>0</v>
      </c>
      <c r="O28" s="14">
        <f t="shared" si="1"/>
        <v>0</v>
      </c>
      <c r="P28" s="15">
        <f t="shared" si="2"/>
        <v>5645.1060000000007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>
        <v>5893165</v>
      </c>
      <c r="J29" s="4"/>
      <c r="K29" s="13">
        <v>15.25</v>
      </c>
      <c r="L29" s="14">
        <f t="shared" si="1"/>
        <v>637.09891891891891</v>
      </c>
      <c r="M29" s="14">
        <f t="shared" si="1"/>
        <v>4618.9671621621619</v>
      </c>
      <c r="N29" s="14">
        <f t="shared" si="1"/>
        <v>637.09891891891891</v>
      </c>
      <c r="O29" s="14">
        <f t="shared" si="1"/>
        <v>0</v>
      </c>
      <c r="P29" s="15">
        <f t="shared" si="2"/>
        <v>5893.1649999999991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>
        <v>7119283</v>
      </c>
      <c r="J30" s="4"/>
      <c r="K30" s="13">
        <v>15.75</v>
      </c>
      <c r="L30" s="14">
        <f t="shared" si="1"/>
        <v>203.4080857142857</v>
      </c>
      <c r="M30" s="14">
        <f t="shared" si="1"/>
        <v>6102.242571428571</v>
      </c>
      <c r="N30" s="14">
        <f t="shared" si="1"/>
        <v>813.63234285714282</v>
      </c>
      <c r="O30" s="14">
        <f t="shared" si="1"/>
        <v>0</v>
      </c>
      <c r="P30" s="15">
        <f t="shared" si="2"/>
        <v>7119.2829999999994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>
        <v>4418988</v>
      </c>
      <c r="J31" s="4"/>
      <c r="K31" s="13">
        <v>16.25</v>
      </c>
      <c r="L31" s="14">
        <f t="shared" si="1"/>
        <v>245.49933333333334</v>
      </c>
      <c r="M31" s="14">
        <f t="shared" si="1"/>
        <v>3682.4900000000002</v>
      </c>
      <c r="N31" s="14">
        <f t="shared" si="1"/>
        <v>490.99866666666668</v>
      </c>
      <c r="O31" s="14">
        <f t="shared" si="1"/>
        <v>0</v>
      </c>
      <c r="P31" s="15">
        <f t="shared" si="2"/>
        <v>4418.9880000000003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>
        <v>981604</v>
      </c>
      <c r="J32" s="17"/>
      <c r="K32" s="13">
        <v>16.75</v>
      </c>
      <c r="L32" s="14">
        <f t="shared" si="1"/>
        <v>42.678434782608697</v>
      </c>
      <c r="M32" s="14">
        <f t="shared" si="1"/>
        <v>810.89026086956528</v>
      </c>
      <c r="N32" s="14">
        <f t="shared" si="1"/>
        <v>128.0353043478261</v>
      </c>
      <c r="O32" s="14">
        <f t="shared" si="1"/>
        <v>0</v>
      </c>
      <c r="P32" s="15">
        <f t="shared" si="2"/>
        <v>981.60400000000016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>
        <v>244515</v>
      </c>
      <c r="J33" s="17"/>
      <c r="K33" s="13">
        <v>17.25</v>
      </c>
      <c r="L33" s="14">
        <f t="shared" si="1"/>
        <v>0</v>
      </c>
      <c r="M33" s="14">
        <f t="shared" si="1"/>
        <v>61.128749999999997</v>
      </c>
      <c r="N33" s="14">
        <f t="shared" si="1"/>
        <v>183.38624999999999</v>
      </c>
      <c r="O33" s="14">
        <f t="shared" si="1"/>
        <v>0</v>
      </c>
      <c r="P33" s="15">
        <f t="shared" si="2"/>
        <v>244.51499999999999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>
        <v>244515</v>
      </c>
      <c r="J34" s="17"/>
      <c r="K34" s="13">
        <v>17.75</v>
      </c>
      <c r="L34" s="14">
        <f t="shared" si="1"/>
        <v>0</v>
      </c>
      <c r="M34" s="14">
        <f t="shared" si="1"/>
        <v>163.01</v>
      </c>
      <c r="N34" s="14">
        <f t="shared" si="1"/>
        <v>81.504999999999995</v>
      </c>
      <c r="O34" s="14">
        <f t="shared" si="1"/>
        <v>0</v>
      </c>
      <c r="P34" s="15">
        <f t="shared" si="2"/>
        <v>244.51499999999999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28966165</v>
      </c>
      <c r="J43" s="2"/>
      <c r="K43" s="18" t="s">
        <v>1</v>
      </c>
      <c r="L43" s="19">
        <f>SUM(L6:L42)</f>
        <v>1864.3238594718362</v>
      </c>
      <c r="M43" s="19">
        <f>SUM(M6:M42)</f>
        <v>24647.215734656376</v>
      </c>
      <c r="N43" s="19">
        <f>SUM(N6:N42)</f>
        <v>2454.6254058717873</v>
      </c>
      <c r="O43" s="19">
        <f>SUM(O6:O42)</f>
        <v>0</v>
      </c>
      <c r="P43" s="19">
        <f>SUM(P6:P42)</f>
        <v>28966.164999999997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0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0</v>
      </c>
      <c r="G61" s="2"/>
      <c r="H61" s="13">
        <f t="shared" si="5"/>
        <v>2.8758091912528769</v>
      </c>
      <c r="I61" s="14">
        <f t="shared" si="6"/>
        <v>0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0</v>
      </c>
      <c r="N61" s="1"/>
      <c r="O61" s="1"/>
      <c r="P61" s="1"/>
    </row>
    <row r="62" spans="1:16">
      <c r="A62" s="13">
        <v>8.75</v>
      </c>
      <c r="B62" s="14">
        <f t="shared" si="3"/>
        <v>0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0</v>
      </c>
      <c r="G62" s="2"/>
      <c r="H62" s="13">
        <f t="shared" si="5"/>
        <v>3.497506916558653</v>
      </c>
      <c r="I62" s="14">
        <f t="shared" si="6"/>
        <v>0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0</v>
      </c>
      <c r="N62" s="1"/>
      <c r="O62" s="1"/>
      <c r="P62" s="1"/>
    </row>
    <row r="63" spans="1:16">
      <c r="A63" s="13">
        <v>9.25</v>
      </c>
      <c r="B63" s="14">
        <f t="shared" si="3"/>
        <v>0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0</v>
      </c>
      <c r="G63" s="2"/>
      <c r="H63" s="13">
        <f t="shared" si="5"/>
        <v>4.2075807029060366</v>
      </c>
      <c r="I63" s="14">
        <f t="shared" si="6"/>
        <v>0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0</v>
      </c>
      <c r="N63" s="1"/>
      <c r="O63" s="1"/>
      <c r="P63" s="1"/>
    </row>
    <row r="64" spans="1:16">
      <c r="A64" s="13">
        <v>9.75</v>
      </c>
      <c r="B64" s="14">
        <f t="shared" si="3"/>
        <v>0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0</v>
      </c>
      <c r="G64" s="2"/>
      <c r="H64" s="13">
        <f t="shared" si="5"/>
        <v>5.01278849324465</v>
      </c>
      <c r="I64" s="14">
        <f t="shared" si="6"/>
        <v>0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0</v>
      </c>
      <c r="N64" s="1"/>
      <c r="O64" s="1"/>
      <c r="P64" s="1"/>
    </row>
    <row r="65" spans="1:16">
      <c r="A65" s="13">
        <v>10.25</v>
      </c>
      <c r="B65" s="14">
        <f t="shared" si="3"/>
        <v>0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0</v>
      </c>
      <c r="G65" s="2"/>
      <c r="H65" s="13">
        <f t="shared" si="5"/>
        <v>5.9200085422255784</v>
      </c>
      <c r="I65" s="14">
        <f t="shared" si="6"/>
        <v>0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0</v>
      </c>
      <c r="N65" s="1"/>
      <c r="O65" s="1"/>
      <c r="P65" s="1"/>
    </row>
    <row r="66" spans="1:16">
      <c r="A66" s="13">
        <v>10.75</v>
      </c>
      <c r="B66" s="14">
        <f t="shared" si="3"/>
        <v>0</v>
      </c>
      <c r="C66" s="14">
        <f t="shared" si="3"/>
        <v>0</v>
      </c>
      <c r="D66" s="14">
        <f t="shared" si="3"/>
        <v>0</v>
      </c>
      <c r="E66" s="14">
        <f t="shared" si="3"/>
        <v>0</v>
      </c>
      <c r="F66" s="12">
        <f t="shared" si="4"/>
        <v>0</v>
      </c>
      <c r="G66" s="2"/>
      <c r="H66" s="13">
        <f t="shared" si="5"/>
        <v>6.9362352170978028</v>
      </c>
      <c r="I66" s="14">
        <f t="shared" si="6"/>
        <v>0</v>
      </c>
      <c r="J66" s="14">
        <f t="shared" si="6"/>
        <v>0</v>
      </c>
      <c r="K66" s="14">
        <f t="shared" si="6"/>
        <v>0</v>
      </c>
      <c r="L66" s="14">
        <f t="shared" si="6"/>
        <v>0</v>
      </c>
      <c r="M66" s="26">
        <f t="shared" si="7"/>
        <v>0</v>
      </c>
      <c r="N66" s="1"/>
      <c r="O66" s="1"/>
      <c r="P66" s="1"/>
    </row>
    <row r="67" spans="1:16">
      <c r="A67" s="13">
        <v>11.25</v>
      </c>
      <c r="B67" s="14">
        <f t="shared" si="3"/>
        <v>0</v>
      </c>
      <c r="C67" s="14">
        <f t="shared" si="3"/>
        <v>0</v>
      </c>
      <c r="D67" s="14">
        <f t="shared" si="3"/>
        <v>0</v>
      </c>
      <c r="E67" s="14">
        <f t="shared" si="3"/>
        <v>0</v>
      </c>
      <c r="F67" s="12">
        <f t="shared" si="4"/>
        <v>0</v>
      </c>
      <c r="G67" s="2"/>
      <c r="H67" s="13">
        <f t="shared" si="5"/>
        <v>8.0685751450480083</v>
      </c>
      <c r="I67" s="14">
        <f t="shared" si="6"/>
        <v>0</v>
      </c>
      <c r="J67" s="14">
        <f t="shared" si="6"/>
        <v>0</v>
      </c>
      <c r="K67" s="14">
        <f t="shared" si="6"/>
        <v>0</v>
      </c>
      <c r="L67" s="14">
        <f t="shared" si="6"/>
        <v>0</v>
      </c>
      <c r="M67" s="26">
        <f t="shared" si="7"/>
        <v>0</v>
      </c>
      <c r="N67" s="1"/>
      <c r="O67" s="1"/>
      <c r="P67" s="1"/>
    </row>
    <row r="68" spans="1:16">
      <c r="A68" s="13">
        <v>11.75</v>
      </c>
      <c r="B68" s="14">
        <f t="shared" si="3"/>
        <v>0</v>
      </c>
      <c r="C68" s="14">
        <f t="shared" si="3"/>
        <v>0</v>
      </c>
      <c r="D68" s="14">
        <f t="shared" si="3"/>
        <v>0</v>
      </c>
      <c r="E68" s="14">
        <f t="shared" si="3"/>
        <v>0</v>
      </c>
      <c r="F68" s="12">
        <f t="shared" si="4"/>
        <v>0</v>
      </c>
      <c r="G68" s="2"/>
      <c r="H68" s="13">
        <f t="shared" si="5"/>
        <v>9.324243663434002</v>
      </c>
      <c r="I68" s="14">
        <f t="shared" si="6"/>
        <v>0</v>
      </c>
      <c r="J68" s="14">
        <f t="shared" si="6"/>
        <v>0</v>
      </c>
      <c r="K68" s="14">
        <f t="shared" si="6"/>
        <v>0</v>
      </c>
      <c r="L68" s="14">
        <f t="shared" si="6"/>
        <v>0</v>
      </c>
      <c r="M68" s="26">
        <f t="shared" si="7"/>
        <v>0</v>
      </c>
      <c r="N68" s="1"/>
      <c r="O68" s="1"/>
      <c r="P68" s="1"/>
    </row>
    <row r="69" spans="1:16">
      <c r="A69" s="13">
        <v>12.25</v>
      </c>
      <c r="B69" s="14">
        <f t="shared" si="3"/>
        <v>0</v>
      </c>
      <c r="C69" s="14">
        <f t="shared" si="3"/>
        <v>0</v>
      </c>
      <c r="D69" s="14">
        <f t="shared" si="3"/>
        <v>0</v>
      </c>
      <c r="E69" s="14">
        <f t="shared" si="3"/>
        <v>0</v>
      </c>
      <c r="F69" s="12">
        <f t="shared" si="4"/>
        <v>0</v>
      </c>
      <c r="G69" s="2"/>
      <c r="H69" s="13">
        <f t="shared" si="5"/>
        <v>10.710561536551699</v>
      </c>
      <c r="I69" s="14">
        <f t="shared" si="6"/>
        <v>0</v>
      </c>
      <c r="J69" s="14">
        <f t="shared" si="6"/>
        <v>0</v>
      </c>
      <c r="K69" s="14">
        <f t="shared" si="6"/>
        <v>0</v>
      </c>
      <c r="L69" s="14">
        <f t="shared" si="6"/>
        <v>0</v>
      </c>
      <c r="M69" s="26">
        <f t="shared" si="7"/>
        <v>0</v>
      </c>
      <c r="N69" s="1"/>
      <c r="O69" s="1"/>
      <c r="P69" s="1"/>
    </row>
    <row r="70" spans="1:16">
      <c r="A70" s="13">
        <v>12.75</v>
      </c>
      <c r="B70" s="14">
        <f t="shared" si="3"/>
        <v>0</v>
      </c>
      <c r="C70" s="14">
        <f t="shared" si="3"/>
        <v>0</v>
      </c>
      <c r="D70" s="14">
        <f t="shared" si="3"/>
        <v>0</v>
      </c>
      <c r="E70" s="14">
        <f t="shared" si="3"/>
        <v>0</v>
      </c>
      <c r="F70" s="12">
        <f t="shared" si="4"/>
        <v>0</v>
      </c>
      <c r="G70" s="2"/>
      <c r="H70" s="13">
        <f t="shared" si="5"/>
        <v>12.234951908318333</v>
      </c>
      <c r="I70" s="14">
        <f t="shared" si="6"/>
        <v>0</v>
      </c>
      <c r="J70" s="14">
        <f t="shared" si="6"/>
        <v>0</v>
      </c>
      <c r="K70" s="14">
        <f t="shared" si="6"/>
        <v>0</v>
      </c>
      <c r="L70" s="14">
        <f t="shared" si="6"/>
        <v>0</v>
      </c>
      <c r="M70" s="26">
        <f t="shared" si="7"/>
        <v>0</v>
      </c>
      <c r="N70" s="1"/>
      <c r="O70" s="1"/>
      <c r="P70" s="1"/>
    </row>
    <row r="71" spans="1:16">
      <c r="A71" s="13">
        <v>13.25</v>
      </c>
      <c r="B71" s="14">
        <f t="shared" si="3"/>
        <v>783.19265999999993</v>
      </c>
      <c r="C71" s="14">
        <f t="shared" si="3"/>
        <v>5221.2844000000005</v>
      </c>
      <c r="D71" s="14">
        <f t="shared" si="3"/>
        <v>522.12844000000007</v>
      </c>
      <c r="E71" s="14">
        <f t="shared" si="3"/>
        <v>0</v>
      </c>
      <c r="F71" s="12">
        <f t="shared" si="4"/>
        <v>6526.6055000000006</v>
      </c>
      <c r="G71" s="2"/>
      <c r="H71" s="13">
        <f t="shared" si="5"/>
        <v>13.904937464891319</v>
      </c>
      <c r="I71" s="14">
        <f t="shared" si="6"/>
        <v>821.9052800197652</v>
      </c>
      <c r="J71" s="14">
        <f t="shared" si="6"/>
        <v>5479.3685334651018</v>
      </c>
      <c r="K71" s="14">
        <f t="shared" si="6"/>
        <v>547.93685334651013</v>
      </c>
      <c r="L71" s="14">
        <f t="shared" si="6"/>
        <v>0</v>
      </c>
      <c r="M71" s="26">
        <f t="shared" si="7"/>
        <v>6849.2106668313772</v>
      </c>
      <c r="N71" s="1"/>
      <c r="O71" s="1"/>
      <c r="P71" s="1"/>
    </row>
    <row r="72" spans="1:16">
      <c r="A72" s="13">
        <v>13.75</v>
      </c>
      <c r="B72" s="14">
        <f t="shared" si="3"/>
        <v>2381.8332352941179</v>
      </c>
      <c r="C72" s="14">
        <f t="shared" si="3"/>
        <v>10585.925490196078</v>
      </c>
      <c r="D72" s="14">
        <f t="shared" si="3"/>
        <v>529.29627450980388</v>
      </c>
      <c r="E72" s="14">
        <f t="shared" si="3"/>
        <v>0</v>
      </c>
      <c r="F72" s="12">
        <f t="shared" si="4"/>
        <v>13497.055</v>
      </c>
      <c r="G72" s="2"/>
      <c r="H72" s="13">
        <f t="shared" si="5"/>
        <v>15.72813778502006</v>
      </c>
      <c r="I72" s="14">
        <f t="shared" si="6"/>
        <v>2724.4946404106176</v>
      </c>
      <c r="J72" s="14">
        <f t="shared" si="6"/>
        <v>12108.865068491632</v>
      </c>
      <c r="K72" s="14">
        <f t="shared" si="6"/>
        <v>605.4432534245816</v>
      </c>
      <c r="L72" s="14">
        <f t="shared" si="6"/>
        <v>0</v>
      </c>
      <c r="M72" s="26">
        <f t="shared" si="7"/>
        <v>15438.80296232683</v>
      </c>
      <c r="N72" s="1"/>
      <c r="O72" s="1"/>
      <c r="P72" s="1"/>
    </row>
    <row r="73" spans="1:16">
      <c r="A73" s="13">
        <v>14.25</v>
      </c>
      <c r="B73" s="14">
        <f t="shared" si="3"/>
        <v>3596.8762928571432</v>
      </c>
      <c r="C73" s="14">
        <f t="shared" si="3"/>
        <v>37767.201075000004</v>
      </c>
      <c r="D73" s="14">
        <f t="shared" si="3"/>
        <v>599.47938214285716</v>
      </c>
      <c r="E73" s="14">
        <f t="shared" si="3"/>
        <v>0</v>
      </c>
      <c r="F73" s="12">
        <f t="shared" si="4"/>
        <v>41963.556750000003</v>
      </c>
      <c r="G73" s="2"/>
      <c r="H73" s="13">
        <f t="shared" si="5"/>
        <v>17.712266859032471</v>
      </c>
      <c r="I73" s="14">
        <f t="shared" si="6"/>
        <v>4470.7952812640806</v>
      </c>
      <c r="J73" s="14">
        <f t="shared" si="6"/>
        <v>46943.350453272848</v>
      </c>
      <c r="K73" s="14">
        <f t="shared" si="6"/>
        <v>745.13254687734673</v>
      </c>
      <c r="L73" s="14">
        <f t="shared" si="6"/>
        <v>0</v>
      </c>
      <c r="M73" s="26">
        <f t="shared" si="7"/>
        <v>52159.278281414277</v>
      </c>
      <c r="N73" s="1"/>
      <c r="O73" s="1"/>
      <c r="P73" s="1"/>
    </row>
    <row r="74" spans="1:16">
      <c r="A74" s="13">
        <v>14.75</v>
      </c>
      <c r="B74" s="14">
        <f t="shared" si="3"/>
        <v>3700.6805999999997</v>
      </c>
      <c r="C74" s="14">
        <f t="shared" si="3"/>
        <v>79564.632900000011</v>
      </c>
      <c r="D74" s="14">
        <f t="shared" si="3"/>
        <v>0</v>
      </c>
      <c r="E74" s="14">
        <f t="shared" si="3"/>
        <v>0</v>
      </c>
      <c r="F74" s="12">
        <f t="shared" si="4"/>
        <v>83265.313500000018</v>
      </c>
      <c r="G74" s="2"/>
      <c r="H74" s="13">
        <f t="shared" si="5"/>
        <v>19.865130759932143</v>
      </c>
      <c r="I74" s="14">
        <f t="shared" si="6"/>
        <v>4984.0341708301112</v>
      </c>
      <c r="J74" s="14">
        <f t="shared" si="6"/>
        <v>107156.73467284739</v>
      </c>
      <c r="K74" s="14">
        <f t="shared" si="6"/>
        <v>0</v>
      </c>
      <c r="L74" s="14">
        <f t="shared" si="6"/>
        <v>0</v>
      </c>
      <c r="M74" s="26">
        <f t="shared" si="7"/>
        <v>112140.76884367751</v>
      </c>
      <c r="N74" s="1"/>
      <c r="O74" s="1"/>
      <c r="P74" s="1"/>
    </row>
    <row r="75" spans="1:16">
      <c r="A75" s="13">
        <v>15.25</v>
      </c>
      <c r="B75" s="14">
        <f t="shared" si="3"/>
        <v>9715.7585135135141</v>
      </c>
      <c r="C75" s="14">
        <f t="shared" si="3"/>
        <v>70439.249222972969</v>
      </c>
      <c r="D75" s="14">
        <f t="shared" si="3"/>
        <v>9715.7585135135141</v>
      </c>
      <c r="E75" s="14">
        <f t="shared" si="3"/>
        <v>0</v>
      </c>
      <c r="F75" s="12">
        <f t="shared" si="4"/>
        <v>89870.766250000001</v>
      </c>
      <c r="G75" s="2"/>
      <c r="H75" s="13">
        <f t="shared" si="5"/>
        <v>22.19462545222795</v>
      </c>
      <c r="I75" s="14">
        <f t="shared" si="6"/>
        <v>14140.171881424749</v>
      </c>
      <c r="J75" s="14">
        <f t="shared" si="6"/>
        <v>102516.24614032941</v>
      </c>
      <c r="K75" s="14">
        <f t="shared" si="6"/>
        <v>14140.171881424749</v>
      </c>
      <c r="L75" s="14">
        <f t="shared" si="6"/>
        <v>0</v>
      </c>
      <c r="M75" s="26">
        <f t="shared" si="7"/>
        <v>130796.5899031789</v>
      </c>
      <c r="N75" s="1"/>
      <c r="O75" s="1"/>
      <c r="P75" s="1"/>
    </row>
    <row r="76" spans="1:16">
      <c r="A76" s="13">
        <v>15.75</v>
      </c>
      <c r="B76" s="14">
        <f t="shared" si="3"/>
        <v>3203.6773499999999</v>
      </c>
      <c r="C76" s="14">
        <f t="shared" si="3"/>
        <v>96110.320499999987</v>
      </c>
      <c r="D76" s="14">
        <f t="shared" si="3"/>
        <v>12814.7094</v>
      </c>
      <c r="E76" s="14">
        <f t="shared" si="3"/>
        <v>0</v>
      </c>
      <c r="F76" s="12">
        <f t="shared" si="4"/>
        <v>112128.70724999998</v>
      </c>
      <c r="G76" s="2"/>
      <c r="H76" s="13">
        <f t="shared" si="5"/>
        <v>24.708734725922877</v>
      </c>
      <c r="I76" s="14">
        <f t="shared" si="6"/>
        <v>5025.9564310220685</v>
      </c>
      <c r="J76" s="14">
        <f t="shared" si="6"/>
        <v>150778.69293066204</v>
      </c>
      <c r="K76" s="14">
        <f t="shared" si="6"/>
        <v>20103.825724088274</v>
      </c>
      <c r="L76" s="14">
        <f t="shared" si="6"/>
        <v>0</v>
      </c>
      <c r="M76" s="26">
        <f t="shared" si="7"/>
        <v>175908.47508577237</v>
      </c>
      <c r="N76" s="1"/>
      <c r="O76" s="1"/>
      <c r="P76" s="1"/>
    </row>
    <row r="77" spans="1:16">
      <c r="A77" s="13">
        <v>16.25</v>
      </c>
      <c r="B77" s="14">
        <f t="shared" si="3"/>
        <v>3989.3641666666667</v>
      </c>
      <c r="C77" s="14">
        <f t="shared" si="3"/>
        <v>59840.462500000001</v>
      </c>
      <c r="D77" s="14">
        <f t="shared" si="3"/>
        <v>7978.7283333333335</v>
      </c>
      <c r="E77" s="14">
        <f t="shared" si="3"/>
        <v>0</v>
      </c>
      <c r="F77" s="12">
        <f t="shared" si="4"/>
        <v>71808.555000000008</v>
      </c>
      <c r="G77" s="2"/>
      <c r="H77" s="13">
        <f t="shared" si="5"/>
        <v>27.415528244614354</v>
      </c>
      <c r="I77" s="14">
        <f t="shared" si="6"/>
        <v>6730.4939070339942</v>
      </c>
      <c r="J77" s="14">
        <f t="shared" si="6"/>
        <v>100957.40860550992</v>
      </c>
      <c r="K77" s="14">
        <f t="shared" si="6"/>
        <v>13460.987814067988</v>
      </c>
      <c r="L77" s="14">
        <f t="shared" si="6"/>
        <v>0</v>
      </c>
      <c r="M77" s="26">
        <f t="shared" si="7"/>
        <v>121148.8903266119</v>
      </c>
      <c r="N77" s="1"/>
      <c r="O77" s="1"/>
      <c r="P77" s="1"/>
    </row>
    <row r="78" spans="1:16">
      <c r="A78" s="13">
        <v>16.75</v>
      </c>
      <c r="B78" s="14">
        <f t="shared" si="3"/>
        <v>714.86378260869571</v>
      </c>
      <c r="C78" s="14">
        <f t="shared" si="3"/>
        <v>13582.411869565218</v>
      </c>
      <c r="D78" s="14">
        <f t="shared" si="3"/>
        <v>2144.5913478260873</v>
      </c>
      <c r="E78" s="14">
        <f t="shared" si="3"/>
        <v>0</v>
      </c>
      <c r="F78" s="12">
        <f t="shared" si="4"/>
        <v>16441.867000000002</v>
      </c>
      <c r="G78" s="2"/>
      <c r="H78" s="13">
        <f t="shared" si="5"/>
        <v>30.323159697956164</v>
      </c>
      <c r="I78" s="14">
        <f t="shared" si="6"/>
        <v>1294.1449935718506</v>
      </c>
      <c r="J78" s="14">
        <f t="shared" si="6"/>
        <v>24588.754877865162</v>
      </c>
      <c r="K78" s="14">
        <f t="shared" si="6"/>
        <v>3882.4349807155522</v>
      </c>
      <c r="L78" s="14">
        <f t="shared" si="6"/>
        <v>0</v>
      </c>
      <c r="M78" s="26">
        <f t="shared" si="7"/>
        <v>29765.334852152566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1054.4709375</v>
      </c>
      <c r="D79" s="14">
        <f t="shared" si="3"/>
        <v>3163.4128124999997</v>
      </c>
      <c r="E79" s="14">
        <f t="shared" si="3"/>
        <v>0</v>
      </c>
      <c r="F79" s="12">
        <f t="shared" si="4"/>
        <v>4217.88375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2044.1371506654496</v>
      </c>
      <c r="K79" s="14">
        <f t="shared" si="6"/>
        <v>6132.4114519963487</v>
      </c>
      <c r="L79" s="14">
        <f t="shared" si="6"/>
        <v>0</v>
      </c>
      <c r="M79" s="26">
        <f t="shared" si="7"/>
        <v>8176.5486026617982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2893.4274999999998</v>
      </c>
      <c r="D80" s="14">
        <f t="shared" si="3"/>
        <v>1446.7137499999999</v>
      </c>
      <c r="E80" s="14">
        <f t="shared" si="3"/>
        <v>0</v>
      </c>
      <c r="F80" s="12">
        <f t="shared" si="4"/>
        <v>4340.1412499999997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5994.5233621710095</v>
      </c>
      <c r="K80" s="14">
        <f t="shared" si="6"/>
        <v>2997.2616810855047</v>
      </c>
      <c r="L80" s="14">
        <f t="shared" si="6"/>
        <v>0</v>
      </c>
      <c r="M80" s="26">
        <f t="shared" si="7"/>
        <v>8991.7850432565137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28086.246600940136</v>
      </c>
      <c r="C89" s="19">
        <f>SUM(C52:C83)</f>
        <v>377059.38639523427</v>
      </c>
      <c r="D89" s="19">
        <f>SUM(D52:D83)</f>
        <v>38914.818253825593</v>
      </c>
      <c r="E89" s="19">
        <f>SUM(E52:E83)</f>
        <v>0</v>
      </c>
      <c r="F89" s="19">
        <f>SUM(F52:F83)</f>
        <v>444060.45124999998</v>
      </c>
      <c r="G89" s="12"/>
      <c r="H89" s="18" t="s">
        <v>1</v>
      </c>
      <c r="I89" s="19">
        <f>SUM(I52:I88)</f>
        <v>40191.996585577239</v>
      </c>
      <c r="J89" s="19">
        <f>SUM(J52:J88)</f>
        <v>558568.08179527998</v>
      </c>
      <c r="K89" s="19">
        <f>SUM(K52:K88)</f>
        <v>62615.606187026853</v>
      </c>
      <c r="L89" s="19">
        <f>SUM(L52:L88)</f>
        <v>0</v>
      </c>
      <c r="M89" s="19">
        <f>SUM(M52:M88)</f>
        <v>661375.68456788408</v>
      </c>
      <c r="N89" s="1"/>
      <c r="O89" s="1"/>
      <c r="P89" s="1"/>
    </row>
    <row r="90" spans="1:16">
      <c r="A90" s="6" t="s">
        <v>12</v>
      </c>
      <c r="B90" s="27">
        <f>IF(L43&gt;0,B89/L43,0)</f>
        <v>15.065111385152246</v>
      </c>
      <c r="C90" s="27">
        <f>IF(M43&gt;0,C89/M43,0)</f>
        <v>15.298254799021871</v>
      </c>
      <c r="D90" s="27">
        <f>IF(N43&gt;0,D89/N43,0)</f>
        <v>15.853668816731149</v>
      </c>
      <c r="E90" s="27">
        <f>IF(O43&gt;0,E89/O43,0)</f>
        <v>0</v>
      </c>
      <c r="F90" s="27">
        <f>IF(P43&gt;0,F89/P43,0)</f>
        <v>15.330315602704053</v>
      </c>
      <c r="G90" s="12"/>
      <c r="H90" s="6" t="s">
        <v>12</v>
      </c>
      <c r="I90" s="27">
        <f>IF(L43&gt;0,I89/L43,0)</f>
        <v>21.558484263009781</v>
      </c>
      <c r="J90" s="27">
        <f>IF(M43&gt;0,J89/M43,0)</f>
        <v>22.662522526221046</v>
      </c>
      <c r="K90" s="27">
        <f>IF(N43&gt;0,K89/N43,0)</f>
        <v>25.509230873778979</v>
      </c>
      <c r="L90" s="27">
        <f>IF(O43&gt;0,L89/O43,0)</f>
        <v>0</v>
      </c>
      <c r="M90" s="27">
        <f>IF(P43&gt;0,M89/P43,0)</f>
        <v>22.832697547910957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1864.3238594718362</v>
      </c>
      <c r="C102" s="41">
        <f>$B$90</f>
        <v>15.065111385152246</v>
      </c>
      <c r="D102" s="41">
        <f>$I$90</f>
        <v>21.558484263009781</v>
      </c>
      <c r="E102" s="41">
        <f>B102*D102</f>
        <v>40191.996585577239</v>
      </c>
      <c r="F102" s="14">
        <f>B102/1000</f>
        <v>1.8643238594718361</v>
      </c>
      <c r="G102" s="4">
        <f>E102/1000</f>
        <v>40.191996585577236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24647.215734656376</v>
      </c>
      <c r="C103" s="41">
        <f>$C$90</f>
        <v>15.298254799021871</v>
      </c>
      <c r="D103" s="41">
        <f>$J$90</f>
        <v>22.662522526221046</v>
      </c>
      <c r="E103" s="41">
        <f>B103*D103</f>
        <v>558568.08179527998</v>
      </c>
      <c r="F103" s="14">
        <f t="shared" ref="F103:F106" si="8">B103/1000</f>
        <v>24.647215734656378</v>
      </c>
      <c r="G103" s="4">
        <f t="shared" ref="G103:G106" si="9">E103/1000</f>
        <v>558.56808179528002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2454.6254058717873</v>
      </c>
      <c r="C104" s="41">
        <f>$D$90</f>
        <v>15.853668816731149</v>
      </c>
      <c r="D104" s="41">
        <f>$K$90</f>
        <v>25.509230873778979</v>
      </c>
      <c r="E104" s="41">
        <f>B104*D104</f>
        <v>62615.606187026853</v>
      </c>
      <c r="F104" s="14">
        <f t="shared" si="8"/>
        <v>2.4546254058717873</v>
      </c>
      <c r="G104" s="4">
        <f t="shared" si="9"/>
        <v>62.615606187026856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28966.164999999997</v>
      </c>
      <c r="C106" s="41">
        <f>$F$90</f>
        <v>15.330315602704053</v>
      </c>
      <c r="D106" s="41">
        <f>$M$90</f>
        <v>22.832697547910957</v>
      </c>
      <c r="E106" s="41">
        <f>SUM(E102:E105)</f>
        <v>661375.68456788408</v>
      </c>
      <c r="F106" s="14">
        <f t="shared" si="8"/>
        <v>28.966164999999997</v>
      </c>
      <c r="G106" s="4">
        <f t="shared" si="9"/>
        <v>661.37568456788404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661377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1.0000019889332896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0" spans="1:16">
      <c r="C110" s="43"/>
      <c r="D110" s="43"/>
      <c r="E110" s="43"/>
    </row>
    <row r="111" spans="1:16">
      <c r="C111" s="43"/>
      <c r="D111" s="43"/>
      <c r="E111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0"/>
  <sheetViews>
    <sheetView topLeftCell="A88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1314137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/>
      <c r="J15" s="4"/>
      <c r="K15" s="13">
        <v>8.25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/>
      <c r="J16" s="4"/>
      <c r="K16" s="13">
        <v>8.75</v>
      </c>
      <c r="L16" s="14">
        <f t="shared" si="1"/>
        <v>0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0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/>
      <c r="J17" s="4"/>
      <c r="K17" s="13">
        <v>9.25</v>
      </c>
      <c r="L17" s="14">
        <f t="shared" si="1"/>
        <v>0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/>
      <c r="J18" s="4"/>
      <c r="K18" s="13">
        <v>9.75</v>
      </c>
      <c r="L18" s="14">
        <f t="shared" si="1"/>
        <v>0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0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/>
      <c r="J19" s="4"/>
      <c r="K19" s="13">
        <v>10.25</v>
      </c>
      <c r="L19" s="14">
        <f t="shared" si="1"/>
        <v>0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0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104485</v>
      </c>
      <c r="J20" s="4"/>
      <c r="K20" s="13">
        <v>10.75</v>
      </c>
      <c r="L20" s="14">
        <f t="shared" si="1"/>
        <v>101.00216666666667</v>
      </c>
      <c r="M20" s="14">
        <f t="shared" si="1"/>
        <v>3.4828333333333332</v>
      </c>
      <c r="N20" s="14">
        <f t="shared" si="1"/>
        <v>0</v>
      </c>
      <c r="O20" s="14">
        <f t="shared" si="1"/>
        <v>0</v>
      </c>
      <c r="P20" s="15">
        <f t="shared" si="2"/>
        <v>104.485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308410</v>
      </c>
      <c r="J21" s="4"/>
      <c r="K21" s="13">
        <v>11.25</v>
      </c>
      <c r="L21" s="14">
        <f t="shared" si="1"/>
        <v>291.73918918918923</v>
      </c>
      <c r="M21" s="14">
        <f t="shared" si="1"/>
        <v>16.670810810810814</v>
      </c>
      <c r="N21" s="14">
        <f t="shared" si="1"/>
        <v>0</v>
      </c>
      <c r="O21" s="14">
        <f t="shared" si="1"/>
        <v>0</v>
      </c>
      <c r="P21" s="15">
        <f t="shared" si="2"/>
        <v>308.41000000000003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486960</v>
      </c>
      <c r="J22" s="4"/>
      <c r="K22" s="13">
        <v>11.75</v>
      </c>
      <c r="L22" s="14">
        <f t="shared" si="1"/>
        <v>417.39428571428567</v>
      </c>
      <c r="M22" s="14">
        <f t="shared" si="1"/>
        <v>69.565714285714279</v>
      </c>
      <c r="N22" s="14">
        <f t="shared" si="1"/>
        <v>0</v>
      </c>
      <c r="O22" s="14">
        <f t="shared" si="1"/>
        <v>0</v>
      </c>
      <c r="P22" s="15">
        <f t="shared" si="2"/>
        <v>486.95999999999992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2163911</v>
      </c>
      <c r="J23" s="4"/>
      <c r="K23" s="13">
        <v>12.25</v>
      </c>
      <c r="L23" s="14">
        <f t="shared" si="1"/>
        <v>1262.2814166666667</v>
      </c>
      <c r="M23" s="14">
        <f t="shared" si="1"/>
        <v>901.62958333333336</v>
      </c>
      <c r="N23" s="14">
        <f t="shared" si="1"/>
        <v>0</v>
      </c>
      <c r="O23" s="14">
        <f t="shared" si="1"/>
        <v>0</v>
      </c>
      <c r="P23" s="15">
        <f t="shared" si="2"/>
        <v>2163.9110000000001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>
        <v>3141919</v>
      </c>
      <c r="J24" s="4"/>
      <c r="K24" s="13">
        <v>12.75</v>
      </c>
      <c r="L24" s="14">
        <f t="shared" si="1"/>
        <v>1570.9594999999999</v>
      </c>
      <c r="M24" s="14">
        <f t="shared" si="1"/>
        <v>1570.9594999999999</v>
      </c>
      <c r="N24" s="14">
        <f t="shared" si="1"/>
        <v>0</v>
      </c>
      <c r="O24" s="14">
        <f t="shared" si="1"/>
        <v>0</v>
      </c>
      <c r="P24" s="15">
        <f t="shared" si="2"/>
        <v>3141.9189999999999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>
        <v>6749825</v>
      </c>
      <c r="J25" s="4"/>
      <c r="K25" s="13">
        <v>13.25</v>
      </c>
      <c r="L25" s="14">
        <f t="shared" si="1"/>
        <v>809.97899999999993</v>
      </c>
      <c r="M25" s="14">
        <f t="shared" si="1"/>
        <v>5399.8600000000006</v>
      </c>
      <c r="N25" s="14">
        <f t="shared" si="1"/>
        <v>539.98599999999999</v>
      </c>
      <c r="O25" s="14">
        <f t="shared" si="1"/>
        <v>0</v>
      </c>
      <c r="P25" s="15">
        <f t="shared" si="2"/>
        <v>6749.8250000000007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>
        <v>13827131</v>
      </c>
      <c r="J26" s="4"/>
      <c r="K26" s="13">
        <v>13.75</v>
      </c>
      <c r="L26" s="14">
        <f t="shared" si="1"/>
        <v>2440.0819411764705</v>
      </c>
      <c r="M26" s="14">
        <f t="shared" si="1"/>
        <v>10844.808627450981</v>
      </c>
      <c r="N26" s="14">
        <f t="shared" si="1"/>
        <v>542.24043137254898</v>
      </c>
      <c r="O26" s="14">
        <f t="shared" si="1"/>
        <v>0</v>
      </c>
      <c r="P26" s="15">
        <f t="shared" si="2"/>
        <v>13827.131000000001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>
        <v>18937942</v>
      </c>
      <c r="J27" s="4"/>
      <c r="K27" s="13">
        <v>14.25</v>
      </c>
      <c r="L27" s="14">
        <f t="shared" si="1"/>
        <v>1623.2521714285713</v>
      </c>
      <c r="M27" s="14">
        <f t="shared" si="1"/>
        <v>17044.147799999999</v>
      </c>
      <c r="N27" s="14">
        <f t="shared" si="1"/>
        <v>270.54202857142855</v>
      </c>
      <c r="O27" s="14">
        <f t="shared" si="1"/>
        <v>0</v>
      </c>
      <c r="P27" s="15">
        <f t="shared" si="2"/>
        <v>18937.941999999999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>
        <v>15315795</v>
      </c>
      <c r="J28" s="4"/>
      <c r="K28" s="13">
        <v>14.75</v>
      </c>
      <c r="L28" s="14">
        <f t="shared" si="1"/>
        <v>680.702</v>
      </c>
      <c r="M28" s="14">
        <f t="shared" si="1"/>
        <v>14635.093000000001</v>
      </c>
      <c r="N28" s="14">
        <f t="shared" si="1"/>
        <v>0</v>
      </c>
      <c r="O28" s="14">
        <f t="shared" si="1"/>
        <v>0</v>
      </c>
      <c r="P28" s="15">
        <f t="shared" si="2"/>
        <v>15315.795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>
        <v>6374708</v>
      </c>
      <c r="J29" s="4"/>
      <c r="K29" s="13">
        <v>15.25</v>
      </c>
      <c r="L29" s="14">
        <f t="shared" si="1"/>
        <v>689.15762162162162</v>
      </c>
      <c r="M29" s="14">
        <f t="shared" si="1"/>
        <v>4996.3927567567562</v>
      </c>
      <c r="N29" s="14">
        <f t="shared" si="1"/>
        <v>689.15762162162162</v>
      </c>
      <c r="O29" s="14">
        <f t="shared" si="1"/>
        <v>0</v>
      </c>
      <c r="P29" s="15">
        <f t="shared" si="2"/>
        <v>6374.7079999999996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>
        <v>2882367</v>
      </c>
      <c r="J30" s="4"/>
      <c r="K30" s="13">
        <v>15.75</v>
      </c>
      <c r="L30" s="14">
        <f t="shared" si="1"/>
        <v>82.353342857142863</v>
      </c>
      <c r="M30" s="14">
        <f t="shared" si="1"/>
        <v>2470.6002857142857</v>
      </c>
      <c r="N30" s="14">
        <f t="shared" si="1"/>
        <v>329.41337142857145</v>
      </c>
      <c r="O30" s="14">
        <f t="shared" si="1"/>
        <v>0</v>
      </c>
      <c r="P30" s="15">
        <f t="shared" si="2"/>
        <v>2882.3669999999997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>
        <v>1810899</v>
      </c>
      <c r="J31" s="4"/>
      <c r="K31" s="13">
        <v>16.25</v>
      </c>
      <c r="L31" s="14">
        <f t="shared" si="1"/>
        <v>100.60549999999999</v>
      </c>
      <c r="M31" s="14">
        <f t="shared" si="1"/>
        <v>1509.0825</v>
      </c>
      <c r="N31" s="14">
        <f t="shared" si="1"/>
        <v>201.21099999999998</v>
      </c>
      <c r="O31" s="14">
        <f t="shared" si="1"/>
        <v>0</v>
      </c>
      <c r="P31" s="15">
        <f t="shared" si="2"/>
        <v>1810.8989999999999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>
        <v>767957</v>
      </c>
      <c r="J32" s="17"/>
      <c r="K32" s="13">
        <v>16.75</v>
      </c>
      <c r="L32" s="14">
        <f t="shared" si="1"/>
        <v>33.389434782608696</v>
      </c>
      <c r="M32" s="14">
        <f t="shared" si="1"/>
        <v>634.39926086956518</v>
      </c>
      <c r="N32" s="14">
        <f t="shared" si="1"/>
        <v>100.16830434782608</v>
      </c>
      <c r="O32" s="14">
        <f t="shared" si="1"/>
        <v>0</v>
      </c>
      <c r="P32" s="15">
        <f t="shared" si="2"/>
        <v>767.95699999999988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>
        <v>242584</v>
      </c>
      <c r="J33" s="17"/>
      <c r="K33" s="13">
        <v>17.25</v>
      </c>
      <c r="L33" s="14">
        <f t="shared" si="1"/>
        <v>0</v>
      </c>
      <c r="M33" s="14">
        <f t="shared" si="1"/>
        <v>60.646000000000001</v>
      </c>
      <c r="N33" s="14">
        <f t="shared" si="1"/>
        <v>181.93799999999999</v>
      </c>
      <c r="O33" s="14">
        <f t="shared" si="1"/>
        <v>0</v>
      </c>
      <c r="P33" s="15">
        <f t="shared" si="2"/>
        <v>242.584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73114893</v>
      </c>
      <c r="J43" s="2"/>
      <c r="K43" s="18" t="s">
        <v>1</v>
      </c>
      <c r="L43" s="19">
        <f>SUM(L6:L42)</f>
        <v>10102.897570103221</v>
      </c>
      <c r="M43" s="19">
        <f>SUM(M6:M42)</f>
        <v>60157.338672554775</v>
      </c>
      <c r="N43" s="19">
        <f>SUM(N6:N42)</f>
        <v>2854.6567573419966</v>
      </c>
      <c r="O43" s="19">
        <f>SUM(O6:O42)</f>
        <v>0</v>
      </c>
      <c r="P43" s="19">
        <f>SUM(P6:P42)</f>
        <v>73114.892999999996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0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0</v>
      </c>
      <c r="G61" s="2"/>
      <c r="H61" s="13">
        <f t="shared" si="5"/>
        <v>2.8758091912528769</v>
      </c>
      <c r="I61" s="14">
        <f t="shared" si="6"/>
        <v>0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0</v>
      </c>
      <c r="N61" s="1"/>
      <c r="O61" s="1"/>
      <c r="P61" s="1"/>
    </row>
    <row r="62" spans="1:16">
      <c r="A62" s="13">
        <v>8.75</v>
      </c>
      <c r="B62" s="14">
        <f t="shared" si="3"/>
        <v>0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0</v>
      </c>
      <c r="G62" s="2"/>
      <c r="H62" s="13">
        <f t="shared" si="5"/>
        <v>3.497506916558653</v>
      </c>
      <c r="I62" s="14">
        <f t="shared" si="6"/>
        <v>0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0</v>
      </c>
      <c r="N62" s="1"/>
      <c r="O62" s="1"/>
      <c r="P62" s="1"/>
    </row>
    <row r="63" spans="1:16">
      <c r="A63" s="13">
        <v>9.25</v>
      </c>
      <c r="B63" s="14">
        <f t="shared" si="3"/>
        <v>0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0</v>
      </c>
      <c r="G63" s="2"/>
      <c r="H63" s="13">
        <f t="shared" si="5"/>
        <v>4.2075807029060366</v>
      </c>
      <c r="I63" s="14">
        <f t="shared" si="6"/>
        <v>0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0</v>
      </c>
      <c r="N63" s="1"/>
      <c r="O63" s="1"/>
      <c r="P63" s="1"/>
    </row>
    <row r="64" spans="1:16">
      <c r="A64" s="13">
        <v>9.75</v>
      </c>
      <c r="B64" s="14">
        <f t="shared" si="3"/>
        <v>0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0</v>
      </c>
      <c r="G64" s="2"/>
      <c r="H64" s="13">
        <f t="shared" si="5"/>
        <v>5.01278849324465</v>
      </c>
      <c r="I64" s="14">
        <f t="shared" si="6"/>
        <v>0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0</v>
      </c>
      <c r="N64" s="1"/>
      <c r="O64" s="1"/>
      <c r="P64" s="1"/>
    </row>
    <row r="65" spans="1:16">
      <c r="A65" s="13">
        <v>10.25</v>
      </c>
      <c r="B65" s="14">
        <f t="shared" si="3"/>
        <v>0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0</v>
      </c>
      <c r="G65" s="2"/>
      <c r="H65" s="13">
        <f t="shared" si="5"/>
        <v>5.9200085422255784</v>
      </c>
      <c r="I65" s="14">
        <f t="shared" si="6"/>
        <v>0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0</v>
      </c>
      <c r="N65" s="1"/>
      <c r="O65" s="1"/>
      <c r="P65" s="1"/>
    </row>
    <row r="66" spans="1:16">
      <c r="A66" s="13">
        <v>10.75</v>
      </c>
      <c r="B66" s="14">
        <f t="shared" si="3"/>
        <v>1085.7732916666666</v>
      </c>
      <c r="C66" s="14">
        <f t="shared" si="3"/>
        <v>37.440458333333332</v>
      </c>
      <c r="D66" s="14">
        <f t="shared" si="3"/>
        <v>0</v>
      </c>
      <c r="E66" s="14">
        <f t="shared" si="3"/>
        <v>0</v>
      </c>
      <c r="F66" s="12">
        <f t="shared" si="4"/>
        <v>1123.2137499999999</v>
      </c>
      <c r="G66" s="2"/>
      <c r="H66" s="13">
        <f t="shared" si="5"/>
        <v>6.9362352170978028</v>
      </c>
      <c r="I66" s="14">
        <f t="shared" si="6"/>
        <v>700.57478543651519</v>
      </c>
      <c r="J66" s="14">
        <f t="shared" si="6"/>
        <v>24.157751221948796</v>
      </c>
      <c r="K66" s="14">
        <f t="shared" si="6"/>
        <v>0</v>
      </c>
      <c r="L66" s="14">
        <f t="shared" si="6"/>
        <v>0</v>
      </c>
      <c r="M66" s="26">
        <f t="shared" si="7"/>
        <v>724.73253665846403</v>
      </c>
      <c r="N66" s="1"/>
      <c r="O66" s="1"/>
      <c r="P66" s="1"/>
    </row>
    <row r="67" spans="1:16">
      <c r="A67" s="13">
        <v>11.25</v>
      </c>
      <c r="B67" s="14">
        <f t="shared" si="3"/>
        <v>3282.0658783783788</v>
      </c>
      <c r="C67" s="14">
        <f t="shared" si="3"/>
        <v>187.54662162162165</v>
      </c>
      <c r="D67" s="14">
        <f t="shared" si="3"/>
        <v>0</v>
      </c>
      <c r="E67" s="14">
        <f t="shared" si="3"/>
        <v>0</v>
      </c>
      <c r="F67" s="12">
        <f t="shared" si="4"/>
        <v>3469.6125000000006</v>
      </c>
      <c r="G67" s="2"/>
      <c r="H67" s="13">
        <f t="shared" si="5"/>
        <v>8.0685751450480083</v>
      </c>
      <c r="I67" s="14">
        <f t="shared" si="6"/>
        <v>2353.9195707283507</v>
      </c>
      <c r="J67" s="14">
        <f t="shared" si="6"/>
        <v>134.50968975590575</v>
      </c>
      <c r="K67" s="14">
        <f t="shared" si="6"/>
        <v>0</v>
      </c>
      <c r="L67" s="14">
        <f t="shared" si="6"/>
        <v>0</v>
      </c>
      <c r="M67" s="26">
        <f t="shared" si="7"/>
        <v>2488.4292604842562</v>
      </c>
      <c r="N67" s="1"/>
      <c r="O67" s="1"/>
      <c r="P67" s="1"/>
    </row>
    <row r="68" spans="1:16">
      <c r="A68" s="13">
        <v>11.75</v>
      </c>
      <c r="B68" s="14">
        <f t="shared" si="3"/>
        <v>4904.3828571428567</v>
      </c>
      <c r="C68" s="14">
        <f t="shared" si="3"/>
        <v>817.39714285714274</v>
      </c>
      <c r="D68" s="14">
        <f t="shared" si="3"/>
        <v>0</v>
      </c>
      <c r="E68" s="14">
        <f t="shared" si="3"/>
        <v>0</v>
      </c>
      <c r="F68" s="12">
        <f t="shared" si="4"/>
        <v>5721.78</v>
      </c>
      <c r="G68" s="2"/>
      <c r="H68" s="13">
        <f t="shared" si="5"/>
        <v>9.324243663434002</v>
      </c>
      <c r="I68" s="14">
        <f t="shared" si="6"/>
        <v>3891.8860237249896</v>
      </c>
      <c r="J68" s="14">
        <f t="shared" si="6"/>
        <v>648.6476706208316</v>
      </c>
      <c r="K68" s="14">
        <f t="shared" si="6"/>
        <v>0</v>
      </c>
      <c r="L68" s="14">
        <f t="shared" si="6"/>
        <v>0</v>
      </c>
      <c r="M68" s="26">
        <f t="shared" si="7"/>
        <v>4540.5336943458215</v>
      </c>
      <c r="N68" s="1"/>
      <c r="O68" s="1"/>
      <c r="P68" s="1"/>
    </row>
    <row r="69" spans="1:16">
      <c r="A69" s="13">
        <v>12.25</v>
      </c>
      <c r="B69" s="14">
        <f t="shared" si="3"/>
        <v>15462.947354166667</v>
      </c>
      <c r="C69" s="14">
        <f t="shared" si="3"/>
        <v>11044.962395833334</v>
      </c>
      <c r="D69" s="14">
        <f t="shared" si="3"/>
        <v>0</v>
      </c>
      <c r="E69" s="14">
        <f t="shared" si="3"/>
        <v>0</v>
      </c>
      <c r="F69" s="12">
        <f t="shared" si="4"/>
        <v>26507.909749999999</v>
      </c>
      <c r="G69" s="2"/>
      <c r="H69" s="13">
        <f t="shared" si="5"/>
        <v>10.710561536551699</v>
      </c>
      <c r="I69" s="14">
        <f t="shared" si="6"/>
        <v>13519.74278965399</v>
      </c>
      <c r="J69" s="14">
        <f t="shared" si="6"/>
        <v>9656.9591354671356</v>
      </c>
      <c r="K69" s="14">
        <f t="shared" si="6"/>
        <v>0</v>
      </c>
      <c r="L69" s="14">
        <f t="shared" si="6"/>
        <v>0</v>
      </c>
      <c r="M69" s="26">
        <f t="shared" si="7"/>
        <v>23176.701925121124</v>
      </c>
      <c r="N69" s="1"/>
      <c r="O69" s="1"/>
      <c r="P69" s="1"/>
    </row>
    <row r="70" spans="1:16">
      <c r="A70" s="13">
        <v>12.75</v>
      </c>
      <c r="B70" s="14">
        <f t="shared" si="3"/>
        <v>20029.733625000001</v>
      </c>
      <c r="C70" s="14">
        <f t="shared" si="3"/>
        <v>20029.733625000001</v>
      </c>
      <c r="D70" s="14">
        <f t="shared" si="3"/>
        <v>0</v>
      </c>
      <c r="E70" s="14">
        <f t="shared" si="3"/>
        <v>0</v>
      </c>
      <c r="F70" s="12">
        <f t="shared" si="4"/>
        <v>40059.467250000002</v>
      </c>
      <c r="G70" s="2"/>
      <c r="H70" s="13">
        <f t="shared" si="5"/>
        <v>12.234951908318333</v>
      </c>
      <c r="I70" s="14">
        <f t="shared" si="6"/>
        <v>19220.613932415814</v>
      </c>
      <c r="J70" s="14">
        <f t="shared" si="6"/>
        <v>19220.613932415814</v>
      </c>
      <c r="K70" s="14">
        <f t="shared" si="6"/>
        <v>0</v>
      </c>
      <c r="L70" s="14">
        <f t="shared" si="6"/>
        <v>0</v>
      </c>
      <c r="M70" s="26">
        <f t="shared" si="7"/>
        <v>38441.227864831628</v>
      </c>
      <c r="N70" s="1"/>
      <c r="O70" s="1"/>
      <c r="P70" s="1"/>
    </row>
    <row r="71" spans="1:16">
      <c r="A71" s="13">
        <v>13.25</v>
      </c>
      <c r="B71" s="14">
        <f t="shared" si="3"/>
        <v>10732.221749999999</v>
      </c>
      <c r="C71" s="14">
        <f t="shared" si="3"/>
        <v>71548.145000000004</v>
      </c>
      <c r="D71" s="14">
        <f t="shared" si="3"/>
        <v>7154.8144999999995</v>
      </c>
      <c r="E71" s="14">
        <f t="shared" si="3"/>
        <v>0</v>
      </c>
      <c r="F71" s="12">
        <f t="shared" si="4"/>
        <v>89435.181249999994</v>
      </c>
      <c r="G71" s="2"/>
      <c r="H71" s="13">
        <f t="shared" si="5"/>
        <v>13.904937464891319</v>
      </c>
      <c r="I71" s="14">
        <f t="shared" si="6"/>
        <v>11262.707342875205</v>
      </c>
      <c r="J71" s="14">
        <f t="shared" si="6"/>
        <v>75084.715619168041</v>
      </c>
      <c r="K71" s="14">
        <f t="shared" si="6"/>
        <v>7508.4715619168037</v>
      </c>
      <c r="L71" s="14">
        <f t="shared" si="6"/>
        <v>0</v>
      </c>
      <c r="M71" s="26">
        <f t="shared" si="7"/>
        <v>93855.894523960043</v>
      </c>
      <c r="N71" s="1"/>
      <c r="O71" s="1"/>
      <c r="P71" s="1"/>
    </row>
    <row r="72" spans="1:16">
      <c r="A72" s="13">
        <v>13.75</v>
      </c>
      <c r="B72" s="14">
        <f t="shared" si="3"/>
        <v>33551.126691176469</v>
      </c>
      <c r="C72" s="14">
        <f t="shared" si="3"/>
        <v>149116.11862745098</v>
      </c>
      <c r="D72" s="14">
        <f t="shared" si="3"/>
        <v>7455.8059313725489</v>
      </c>
      <c r="E72" s="14">
        <f t="shared" si="3"/>
        <v>0</v>
      </c>
      <c r="F72" s="12">
        <f t="shared" si="4"/>
        <v>190123.05124999999</v>
      </c>
      <c r="G72" s="2"/>
      <c r="H72" s="13">
        <f t="shared" si="5"/>
        <v>15.72813778502006</v>
      </c>
      <c r="I72" s="14">
        <f t="shared" si="6"/>
        <v>38377.944977562744</v>
      </c>
      <c r="J72" s="14">
        <f t="shared" si="6"/>
        <v>170568.64434472329</v>
      </c>
      <c r="K72" s="14">
        <f t="shared" si="6"/>
        <v>8528.4322172361644</v>
      </c>
      <c r="L72" s="14">
        <f t="shared" si="6"/>
        <v>0</v>
      </c>
      <c r="M72" s="26">
        <f t="shared" si="7"/>
        <v>217475.02153952219</v>
      </c>
      <c r="N72" s="1"/>
      <c r="O72" s="1"/>
      <c r="P72" s="1"/>
    </row>
    <row r="73" spans="1:16">
      <c r="A73" s="13">
        <v>14.25</v>
      </c>
      <c r="B73" s="14">
        <f t="shared" si="3"/>
        <v>23131.343442857142</v>
      </c>
      <c r="C73" s="14">
        <f t="shared" si="3"/>
        <v>242879.10614999998</v>
      </c>
      <c r="D73" s="14">
        <f t="shared" si="3"/>
        <v>3855.2239071428567</v>
      </c>
      <c r="E73" s="14">
        <f t="shared" si="3"/>
        <v>0</v>
      </c>
      <c r="F73" s="12">
        <f t="shared" si="4"/>
        <v>269865.67349999998</v>
      </c>
      <c r="G73" s="2"/>
      <c r="H73" s="13">
        <f t="shared" si="5"/>
        <v>17.712266859032471</v>
      </c>
      <c r="I73" s="14">
        <f t="shared" si="6"/>
        <v>28751.47563984678</v>
      </c>
      <c r="J73" s="14">
        <f t="shared" si="6"/>
        <v>301890.49421839119</v>
      </c>
      <c r="K73" s="14">
        <f t="shared" si="6"/>
        <v>4791.91260664113</v>
      </c>
      <c r="L73" s="14">
        <f t="shared" si="6"/>
        <v>0</v>
      </c>
      <c r="M73" s="26">
        <f t="shared" si="7"/>
        <v>335433.88246487908</v>
      </c>
      <c r="N73" s="1"/>
      <c r="O73" s="1"/>
      <c r="P73" s="1"/>
    </row>
    <row r="74" spans="1:16">
      <c r="A74" s="13">
        <v>14.75</v>
      </c>
      <c r="B74" s="14">
        <f t="shared" si="3"/>
        <v>10040.354499999999</v>
      </c>
      <c r="C74" s="14">
        <f t="shared" si="3"/>
        <v>215867.62175000002</v>
      </c>
      <c r="D74" s="14">
        <f t="shared" si="3"/>
        <v>0</v>
      </c>
      <c r="E74" s="14">
        <f t="shared" si="3"/>
        <v>0</v>
      </c>
      <c r="F74" s="12">
        <f t="shared" si="4"/>
        <v>225907.97625000001</v>
      </c>
      <c r="G74" s="2"/>
      <c r="H74" s="13">
        <f t="shared" si="5"/>
        <v>19.865130759932143</v>
      </c>
      <c r="I74" s="14">
        <f t="shared" si="6"/>
        <v>13522.234238547329</v>
      </c>
      <c r="J74" s="14">
        <f t="shared" si="6"/>
        <v>290728.03612876759</v>
      </c>
      <c r="K74" s="14">
        <f t="shared" si="6"/>
        <v>0</v>
      </c>
      <c r="L74" s="14">
        <f t="shared" si="6"/>
        <v>0</v>
      </c>
      <c r="M74" s="26">
        <f t="shared" si="7"/>
        <v>304250.27036731492</v>
      </c>
      <c r="N74" s="1"/>
      <c r="O74" s="1"/>
      <c r="P74" s="1"/>
    </row>
    <row r="75" spans="1:16">
      <c r="A75" s="13">
        <v>15.25</v>
      </c>
      <c r="B75" s="14">
        <f t="shared" si="3"/>
        <v>10509.653729729729</v>
      </c>
      <c r="C75" s="14">
        <f t="shared" si="3"/>
        <v>76194.989540540526</v>
      </c>
      <c r="D75" s="14">
        <f t="shared" si="3"/>
        <v>10509.653729729729</v>
      </c>
      <c r="E75" s="14">
        <f t="shared" si="3"/>
        <v>0</v>
      </c>
      <c r="F75" s="12">
        <f t="shared" si="4"/>
        <v>97214.296999999991</v>
      </c>
      <c r="G75" s="2"/>
      <c r="H75" s="13">
        <f t="shared" si="5"/>
        <v>22.19462545222795</v>
      </c>
      <c r="I75" s="14">
        <f t="shared" si="6"/>
        <v>15295.595289440122</v>
      </c>
      <c r="J75" s="14">
        <f t="shared" si="6"/>
        <v>110893.06584844088</v>
      </c>
      <c r="K75" s="14">
        <f t="shared" si="6"/>
        <v>15295.595289440122</v>
      </c>
      <c r="L75" s="14">
        <f t="shared" si="6"/>
        <v>0</v>
      </c>
      <c r="M75" s="26">
        <f t="shared" si="7"/>
        <v>141484.25642732112</v>
      </c>
      <c r="N75" s="1"/>
      <c r="O75" s="1"/>
      <c r="P75" s="1"/>
    </row>
    <row r="76" spans="1:16">
      <c r="A76" s="13">
        <v>15.75</v>
      </c>
      <c r="B76" s="14">
        <f t="shared" si="3"/>
        <v>1297.0651500000001</v>
      </c>
      <c r="C76" s="14">
        <f t="shared" si="3"/>
        <v>38911.9545</v>
      </c>
      <c r="D76" s="14">
        <f t="shared" si="3"/>
        <v>5188.2606000000005</v>
      </c>
      <c r="E76" s="14">
        <f t="shared" si="3"/>
        <v>0</v>
      </c>
      <c r="F76" s="12">
        <f t="shared" si="4"/>
        <v>45397.280250000003</v>
      </c>
      <c r="G76" s="2"/>
      <c r="H76" s="13">
        <f t="shared" si="5"/>
        <v>24.708734725922877</v>
      </c>
      <c r="I76" s="14">
        <f t="shared" si="6"/>
        <v>2034.8469024501185</v>
      </c>
      <c r="J76" s="14">
        <f t="shared" si="6"/>
        <v>61045.407073503557</v>
      </c>
      <c r="K76" s="14">
        <f t="shared" si="6"/>
        <v>8139.3876098004739</v>
      </c>
      <c r="L76" s="14">
        <f t="shared" si="6"/>
        <v>0</v>
      </c>
      <c r="M76" s="26">
        <f t="shared" si="7"/>
        <v>71219.641585754143</v>
      </c>
      <c r="N76" s="1"/>
      <c r="O76" s="1"/>
      <c r="P76" s="1"/>
    </row>
    <row r="77" spans="1:16">
      <c r="A77" s="13">
        <v>16.25</v>
      </c>
      <c r="B77" s="14">
        <f t="shared" si="3"/>
        <v>1634.8393749999998</v>
      </c>
      <c r="C77" s="14">
        <f t="shared" si="3"/>
        <v>24522.590625000001</v>
      </c>
      <c r="D77" s="14">
        <f t="shared" si="3"/>
        <v>3269.6787499999996</v>
      </c>
      <c r="E77" s="14">
        <f t="shared" si="3"/>
        <v>0</v>
      </c>
      <c r="F77" s="12">
        <f t="shared" si="4"/>
        <v>29427.108749999999</v>
      </c>
      <c r="G77" s="2"/>
      <c r="H77" s="13">
        <f t="shared" si="5"/>
        <v>27.415528244614354</v>
      </c>
      <c r="I77" s="14">
        <f t="shared" si="6"/>
        <v>2758.1529268135491</v>
      </c>
      <c r="J77" s="14">
        <f t="shared" si="6"/>
        <v>41372.293902203237</v>
      </c>
      <c r="K77" s="14">
        <f t="shared" si="6"/>
        <v>5516.3058536270983</v>
      </c>
      <c r="L77" s="14">
        <f t="shared" si="6"/>
        <v>0</v>
      </c>
      <c r="M77" s="26">
        <f t="shared" si="7"/>
        <v>49646.752682643884</v>
      </c>
      <c r="N77" s="1"/>
      <c r="O77" s="1"/>
      <c r="P77" s="1"/>
    </row>
    <row r="78" spans="1:16">
      <c r="A78" s="13">
        <v>16.75</v>
      </c>
      <c r="B78" s="14">
        <f t="shared" si="3"/>
        <v>559.27303260869564</v>
      </c>
      <c r="C78" s="14">
        <f t="shared" si="3"/>
        <v>10626.187619565217</v>
      </c>
      <c r="D78" s="14">
        <f t="shared" si="3"/>
        <v>1677.8190978260868</v>
      </c>
      <c r="E78" s="14">
        <f t="shared" si="3"/>
        <v>0</v>
      </c>
      <c r="F78" s="12">
        <f t="shared" si="4"/>
        <v>12863.279749999998</v>
      </c>
      <c r="G78" s="2"/>
      <c r="H78" s="13">
        <f t="shared" si="5"/>
        <v>30.323159697956164</v>
      </c>
      <c r="I78" s="14">
        <f t="shared" si="6"/>
        <v>1012.4731631375357</v>
      </c>
      <c r="J78" s="14">
        <f t="shared" si="6"/>
        <v>19236.990099613176</v>
      </c>
      <c r="K78" s="14">
        <f t="shared" si="6"/>
        <v>3037.4194894126072</v>
      </c>
      <c r="L78" s="14">
        <f t="shared" si="6"/>
        <v>0</v>
      </c>
      <c r="M78" s="26">
        <f t="shared" si="7"/>
        <v>23286.882752163321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1046.1434999999999</v>
      </c>
      <c r="D79" s="14">
        <f t="shared" si="3"/>
        <v>3138.4304999999999</v>
      </c>
      <c r="E79" s="14">
        <f t="shared" si="3"/>
        <v>0</v>
      </c>
      <c r="F79" s="12">
        <f t="shared" si="4"/>
        <v>4184.5739999999996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2027.9940558126391</v>
      </c>
      <c r="K79" s="14">
        <f t="shared" si="6"/>
        <v>6083.9821674379164</v>
      </c>
      <c r="L79" s="14">
        <f t="shared" si="6"/>
        <v>0</v>
      </c>
      <c r="M79" s="26">
        <f t="shared" si="7"/>
        <v>8111.9762232505554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136220.78067772661</v>
      </c>
      <c r="C89" s="19">
        <f>SUM(C52:C83)</f>
        <v>862829.93755620206</v>
      </c>
      <c r="D89" s="19">
        <f>SUM(D52:D83)</f>
        <v>42249.687016071228</v>
      </c>
      <c r="E89" s="19">
        <f>SUM(E52:E83)</f>
        <v>0</v>
      </c>
      <c r="F89" s="19">
        <f>SUM(F52:F83)</f>
        <v>1041300.4052500001</v>
      </c>
      <c r="G89" s="12"/>
      <c r="H89" s="18" t="s">
        <v>1</v>
      </c>
      <c r="I89" s="19">
        <f>SUM(I52:I88)</f>
        <v>152702.16758263303</v>
      </c>
      <c r="J89" s="19">
        <f>SUM(J52:J88)</f>
        <v>1102532.5294701052</v>
      </c>
      <c r="K89" s="19">
        <f>SUM(K52:K88)</f>
        <v>58901.506795512309</v>
      </c>
      <c r="L89" s="19">
        <f>SUM(L52:L88)</f>
        <v>0</v>
      </c>
      <c r="M89" s="19">
        <f>SUM(M52:M88)</f>
        <v>1314136.2038482509</v>
      </c>
      <c r="N89" s="1"/>
      <c r="O89" s="1"/>
      <c r="P89" s="1"/>
    </row>
    <row r="90" spans="1:16">
      <c r="A90" s="6" t="s">
        <v>12</v>
      </c>
      <c r="B90" s="27">
        <f>IF(L43&gt;0,B89/L43,0)</f>
        <v>13.48333779814169</v>
      </c>
      <c r="C90" s="27">
        <f>IF(M43&gt;0,C89/M43,0)</f>
        <v>14.342887444750707</v>
      </c>
      <c r="D90" s="27">
        <f>IF(N43&gt;0,D89/N43,0)</f>
        <v>14.800268686386797</v>
      </c>
      <c r="E90" s="27">
        <f>IF(O43&gt;0,E89/O43,0)</f>
        <v>0</v>
      </c>
      <c r="F90" s="27">
        <f>IF(P43&gt;0,F89/P43,0)</f>
        <v>14.241974001794684</v>
      </c>
      <c r="G90" s="12"/>
      <c r="H90" s="6" t="s">
        <v>12</v>
      </c>
      <c r="I90" s="27">
        <f>IF(L43&gt;0,I89/L43,0)</f>
        <v>15.114690268118087</v>
      </c>
      <c r="J90" s="27">
        <f>IF(M43&gt;0,J89/M43,0)</f>
        <v>18.327481796881866</v>
      </c>
      <c r="K90" s="27">
        <f>IF(N43&gt;0,K89/N43,0)</f>
        <v>20.633481291234528</v>
      </c>
      <c r="L90" s="27">
        <f>IF(O43&gt;0,L89/O43,0)</f>
        <v>0</v>
      </c>
      <c r="M90" s="27">
        <f>IF(P43&gt;0,M89/P43,0)</f>
        <v>17.973577610901394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10102.897570103221</v>
      </c>
      <c r="C102" s="41">
        <f>$B$90</f>
        <v>13.48333779814169</v>
      </c>
      <c r="D102" s="41">
        <f>$I$90</f>
        <v>15.114690268118087</v>
      </c>
      <c r="E102" s="41">
        <f>B102*D102</f>
        <v>152702.16758263303</v>
      </c>
      <c r="F102" s="14">
        <f>B102/1000</f>
        <v>10.102897570103222</v>
      </c>
      <c r="G102" s="44">
        <f>E102/1000</f>
        <v>152.70216758263302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60157.338672554775</v>
      </c>
      <c r="C103" s="41">
        <f>$C$90</f>
        <v>14.342887444750707</v>
      </c>
      <c r="D103" s="41">
        <f>$J$90</f>
        <v>18.327481796881866</v>
      </c>
      <c r="E103" s="41">
        <f>B103*D103</f>
        <v>1102532.5294701052</v>
      </c>
      <c r="F103" s="14">
        <f t="shared" ref="F103:F106" si="8">B103/1000</f>
        <v>60.157338672554772</v>
      </c>
      <c r="G103" s="44">
        <f t="shared" ref="G103:G106" si="9">E103/1000</f>
        <v>1102.5325294701051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2854.6567573419966</v>
      </c>
      <c r="C104" s="41">
        <f>$D$90</f>
        <v>14.800268686386797</v>
      </c>
      <c r="D104" s="41">
        <f>$K$90</f>
        <v>20.633481291234528</v>
      </c>
      <c r="E104" s="41">
        <f>B104*D104</f>
        <v>58901.506795512309</v>
      </c>
      <c r="F104" s="14">
        <f t="shared" si="8"/>
        <v>2.8546567573419965</v>
      </c>
      <c r="G104" s="44">
        <f t="shared" si="9"/>
        <v>58.901506795512311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73114.892999999996</v>
      </c>
      <c r="C106" s="41">
        <f>$F$90</f>
        <v>14.241974001794684</v>
      </c>
      <c r="D106" s="41">
        <f>$M$90</f>
        <v>17.973577610901394</v>
      </c>
      <c r="E106" s="41">
        <f>SUM(E102:E105)</f>
        <v>1314136.2038482504</v>
      </c>
      <c r="F106" s="14">
        <f t="shared" si="8"/>
        <v>73.114892999999995</v>
      </c>
      <c r="G106" s="44">
        <f t="shared" si="9"/>
        <v>1314.1362038482505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1314137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1.0000006058365543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09" spans="1:16">
      <c r="D109" s="43"/>
      <c r="E109" s="43"/>
      <c r="F109" s="43"/>
    </row>
    <row r="110" spans="1:16">
      <c r="D110" s="43"/>
      <c r="E110" s="43"/>
      <c r="F110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2"/>
  <sheetViews>
    <sheetView topLeftCell="A88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113731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/>
      <c r="J15" s="4"/>
      <c r="K15" s="13">
        <v>8.25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/>
      <c r="J16" s="4"/>
      <c r="K16" s="13">
        <v>8.75</v>
      </c>
      <c r="L16" s="14">
        <f t="shared" si="1"/>
        <v>0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0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/>
      <c r="J17" s="4"/>
      <c r="K17" s="13">
        <v>9.25</v>
      </c>
      <c r="L17" s="14">
        <f t="shared" si="1"/>
        <v>0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87379</v>
      </c>
      <c r="J18" s="4"/>
      <c r="K18" s="13">
        <v>9.75</v>
      </c>
      <c r="L18" s="14">
        <f t="shared" si="1"/>
        <v>87.379000000000005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87.379000000000005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87379</v>
      </c>
      <c r="J19" s="4"/>
      <c r="K19" s="13">
        <v>10.25</v>
      </c>
      <c r="L19" s="14">
        <f t="shared" si="1"/>
        <v>87.379000000000005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87.379000000000005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990293</v>
      </c>
      <c r="J20" s="4"/>
      <c r="K20" s="13">
        <v>10.75</v>
      </c>
      <c r="L20" s="14">
        <f t="shared" si="1"/>
        <v>957.28323333333333</v>
      </c>
      <c r="M20" s="14">
        <f t="shared" si="1"/>
        <v>33.009766666666664</v>
      </c>
      <c r="N20" s="14">
        <f t="shared" si="1"/>
        <v>0</v>
      </c>
      <c r="O20" s="14">
        <f t="shared" si="1"/>
        <v>0</v>
      </c>
      <c r="P20" s="15">
        <f t="shared" si="2"/>
        <v>990.29300000000001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4106803</v>
      </c>
      <c r="J21" s="4"/>
      <c r="K21" s="13">
        <v>11.25</v>
      </c>
      <c r="L21" s="14">
        <f t="shared" si="1"/>
        <v>3884.8136486486487</v>
      </c>
      <c r="M21" s="14">
        <f t="shared" si="1"/>
        <v>221.98935135135136</v>
      </c>
      <c r="N21" s="14">
        <f t="shared" si="1"/>
        <v>0</v>
      </c>
      <c r="O21" s="14">
        <f t="shared" si="1"/>
        <v>0</v>
      </c>
      <c r="P21" s="15">
        <f t="shared" si="2"/>
        <v>4106.8029999999999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3859230</v>
      </c>
      <c r="J22" s="4"/>
      <c r="K22" s="13">
        <v>11.75</v>
      </c>
      <c r="L22" s="14">
        <f t="shared" si="1"/>
        <v>3307.9114285714286</v>
      </c>
      <c r="M22" s="14">
        <f t="shared" si="1"/>
        <v>551.31857142857143</v>
      </c>
      <c r="N22" s="14">
        <f t="shared" si="1"/>
        <v>0</v>
      </c>
      <c r="O22" s="14">
        <f t="shared" si="1"/>
        <v>0</v>
      </c>
      <c r="P22" s="15">
        <f t="shared" si="2"/>
        <v>3859.23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2053401</v>
      </c>
      <c r="J23" s="4"/>
      <c r="K23" s="13">
        <v>12.25</v>
      </c>
      <c r="L23" s="14">
        <f t="shared" si="1"/>
        <v>1197.8172500000001</v>
      </c>
      <c r="M23" s="14">
        <f t="shared" si="1"/>
        <v>855.58375000000001</v>
      </c>
      <c r="N23" s="14">
        <f t="shared" si="1"/>
        <v>0</v>
      </c>
      <c r="O23" s="14">
        <f t="shared" si="1"/>
        <v>0</v>
      </c>
      <c r="P23" s="15">
        <f t="shared" si="2"/>
        <v>2053.4009999999998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>
        <v>815535</v>
      </c>
      <c r="J24" s="4"/>
      <c r="K24" s="13">
        <v>12.75</v>
      </c>
      <c r="L24" s="14">
        <f t="shared" si="1"/>
        <v>407.76749999999998</v>
      </c>
      <c r="M24" s="14">
        <f t="shared" si="1"/>
        <v>407.76749999999998</v>
      </c>
      <c r="N24" s="14">
        <f t="shared" si="1"/>
        <v>0</v>
      </c>
      <c r="O24" s="14">
        <f t="shared" si="1"/>
        <v>0</v>
      </c>
      <c r="P24" s="15">
        <f t="shared" si="2"/>
        <v>815.53499999999997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>
        <v>247573</v>
      </c>
      <c r="J25" s="4"/>
      <c r="K25" s="13">
        <v>13.25</v>
      </c>
      <c r="L25" s="14">
        <f t="shared" si="1"/>
        <v>29.708759999999998</v>
      </c>
      <c r="M25" s="14">
        <f t="shared" si="1"/>
        <v>198.05840000000001</v>
      </c>
      <c r="N25" s="14">
        <f t="shared" si="1"/>
        <v>19.80584</v>
      </c>
      <c r="O25" s="14">
        <f t="shared" si="1"/>
        <v>0</v>
      </c>
      <c r="P25" s="15">
        <f t="shared" si="2"/>
        <v>247.57299999999998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>
        <v>87379</v>
      </c>
      <c r="J26" s="4"/>
      <c r="K26" s="13">
        <v>13.75</v>
      </c>
      <c r="L26" s="14">
        <f t="shared" si="1"/>
        <v>15.419823529411767</v>
      </c>
      <c r="M26" s="14">
        <f t="shared" si="1"/>
        <v>68.532549019607842</v>
      </c>
      <c r="N26" s="14">
        <f t="shared" si="1"/>
        <v>3.4266274509803925</v>
      </c>
      <c r="O26" s="14">
        <f t="shared" si="1"/>
        <v>0</v>
      </c>
      <c r="P26" s="15">
        <f t="shared" si="2"/>
        <v>87.379000000000005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/>
      <c r="J27" s="4"/>
      <c r="K27" s="13">
        <v>14.25</v>
      </c>
      <c r="L27" s="14">
        <f t="shared" si="1"/>
        <v>0</v>
      </c>
      <c r="M27" s="14">
        <f t="shared" si="1"/>
        <v>0</v>
      </c>
      <c r="N27" s="14">
        <f t="shared" si="1"/>
        <v>0</v>
      </c>
      <c r="O27" s="14">
        <f t="shared" si="1"/>
        <v>0</v>
      </c>
      <c r="P27" s="15">
        <f t="shared" si="2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/>
      <c r="J28" s="4"/>
      <c r="K28" s="13">
        <v>14.75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4">
        <f t="shared" si="1"/>
        <v>0</v>
      </c>
      <c r="P28" s="15">
        <f t="shared" si="2"/>
        <v>0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/>
      <c r="J29" s="4"/>
      <c r="K29" s="13">
        <v>15.25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5">
        <f t="shared" si="2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/>
      <c r="J30" s="4"/>
      <c r="K30" s="13">
        <v>15.75</v>
      </c>
      <c r="L30" s="14">
        <f t="shared" si="1"/>
        <v>0</v>
      </c>
      <c r="M30" s="14">
        <f t="shared" si="1"/>
        <v>0</v>
      </c>
      <c r="N30" s="14">
        <f t="shared" si="1"/>
        <v>0</v>
      </c>
      <c r="O30" s="14">
        <f t="shared" si="1"/>
        <v>0</v>
      </c>
      <c r="P30" s="15">
        <f t="shared" si="2"/>
        <v>0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/>
      <c r="J31" s="4"/>
      <c r="K31" s="13">
        <v>16.25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5">
        <f t="shared" si="2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/>
      <c r="J32" s="17"/>
      <c r="K32" s="13">
        <v>16.75</v>
      </c>
      <c r="L32" s="14">
        <f t="shared" si="1"/>
        <v>0</v>
      </c>
      <c r="M32" s="14">
        <f t="shared" si="1"/>
        <v>0</v>
      </c>
      <c r="N32" s="14">
        <f t="shared" si="1"/>
        <v>0</v>
      </c>
      <c r="O32" s="14">
        <f t="shared" si="1"/>
        <v>0</v>
      </c>
      <c r="P32" s="15">
        <f t="shared" si="2"/>
        <v>0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/>
      <c r="J33" s="17"/>
      <c r="K33" s="13">
        <v>17.25</v>
      </c>
      <c r="L33" s="14">
        <f t="shared" si="1"/>
        <v>0</v>
      </c>
      <c r="M33" s="14">
        <f t="shared" si="1"/>
        <v>0</v>
      </c>
      <c r="N33" s="14">
        <f t="shared" si="1"/>
        <v>0</v>
      </c>
      <c r="O33" s="14">
        <f t="shared" si="1"/>
        <v>0</v>
      </c>
      <c r="P33" s="15">
        <f t="shared" si="2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12334972</v>
      </c>
      <c r="J43" s="2"/>
      <c r="K43" s="18" t="s">
        <v>1</v>
      </c>
      <c r="L43" s="19">
        <f>SUM(L6:L42)</f>
        <v>9975.4796440828231</v>
      </c>
      <c r="M43" s="19">
        <f>SUM(M6:M42)</f>
        <v>2336.259888466197</v>
      </c>
      <c r="N43" s="19">
        <f>SUM(N6:N42)</f>
        <v>23.232467450980394</v>
      </c>
      <c r="O43" s="19">
        <f>SUM(O6:O42)</f>
        <v>0</v>
      </c>
      <c r="P43" s="19">
        <f>SUM(P6:P42)</f>
        <v>12334.972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0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0</v>
      </c>
      <c r="G61" s="2"/>
      <c r="H61" s="13">
        <f t="shared" si="5"/>
        <v>2.8758091912528769</v>
      </c>
      <c r="I61" s="14">
        <f t="shared" si="6"/>
        <v>0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0</v>
      </c>
      <c r="N61" s="1"/>
      <c r="O61" s="1"/>
      <c r="P61" s="1"/>
    </row>
    <row r="62" spans="1:16">
      <c r="A62" s="13">
        <v>8.75</v>
      </c>
      <c r="B62" s="14">
        <f t="shared" si="3"/>
        <v>0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0</v>
      </c>
      <c r="G62" s="2"/>
      <c r="H62" s="13">
        <f t="shared" si="5"/>
        <v>3.497506916558653</v>
      </c>
      <c r="I62" s="14">
        <f t="shared" si="6"/>
        <v>0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0</v>
      </c>
      <c r="N62" s="1"/>
      <c r="O62" s="1"/>
      <c r="P62" s="1"/>
    </row>
    <row r="63" spans="1:16">
      <c r="A63" s="13">
        <v>9.25</v>
      </c>
      <c r="B63" s="14">
        <f t="shared" si="3"/>
        <v>0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0</v>
      </c>
      <c r="G63" s="2"/>
      <c r="H63" s="13">
        <f t="shared" si="5"/>
        <v>4.2075807029060366</v>
      </c>
      <c r="I63" s="14">
        <f t="shared" si="6"/>
        <v>0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0</v>
      </c>
      <c r="N63" s="1"/>
      <c r="O63" s="1"/>
      <c r="P63" s="1"/>
    </row>
    <row r="64" spans="1:16">
      <c r="A64" s="13">
        <v>9.75</v>
      </c>
      <c r="B64" s="14">
        <f t="shared" si="3"/>
        <v>851.9452500000001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851.9452500000001</v>
      </c>
      <c r="G64" s="2"/>
      <c r="H64" s="13">
        <f t="shared" si="5"/>
        <v>5.01278849324465</v>
      </c>
      <c r="I64" s="14">
        <f t="shared" si="6"/>
        <v>438.01244575122428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438.01244575122428</v>
      </c>
      <c r="N64" s="1"/>
      <c r="O64" s="1"/>
      <c r="P64" s="1"/>
    </row>
    <row r="65" spans="1:16">
      <c r="A65" s="13">
        <v>10.25</v>
      </c>
      <c r="B65" s="14">
        <f t="shared" si="3"/>
        <v>895.63475000000005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895.63475000000005</v>
      </c>
      <c r="G65" s="2"/>
      <c r="H65" s="13">
        <f t="shared" si="5"/>
        <v>5.9200085422255784</v>
      </c>
      <c r="I65" s="14">
        <f t="shared" si="6"/>
        <v>517.28442641112883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517.28442641112883</v>
      </c>
      <c r="N65" s="1"/>
      <c r="O65" s="1"/>
      <c r="P65" s="1"/>
    </row>
    <row r="66" spans="1:16">
      <c r="A66" s="13">
        <v>10.75</v>
      </c>
      <c r="B66" s="14">
        <f t="shared" si="3"/>
        <v>10290.794758333333</v>
      </c>
      <c r="C66" s="14">
        <f t="shared" si="3"/>
        <v>354.85499166666665</v>
      </c>
      <c r="D66" s="14">
        <f t="shared" si="3"/>
        <v>0</v>
      </c>
      <c r="E66" s="14">
        <f t="shared" si="3"/>
        <v>0</v>
      </c>
      <c r="F66" s="12">
        <f t="shared" si="4"/>
        <v>10645.64975</v>
      </c>
      <c r="G66" s="2"/>
      <c r="H66" s="13">
        <f t="shared" si="5"/>
        <v>6.9362352170978028</v>
      </c>
      <c r="I66" s="14">
        <f t="shared" si="6"/>
        <v>6639.9416757839199</v>
      </c>
      <c r="J66" s="14">
        <f t="shared" si="6"/>
        <v>228.96350606151447</v>
      </c>
      <c r="K66" s="14">
        <f t="shared" si="6"/>
        <v>0</v>
      </c>
      <c r="L66" s="14">
        <f t="shared" si="6"/>
        <v>0</v>
      </c>
      <c r="M66" s="26">
        <f t="shared" si="7"/>
        <v>6868.9051818454345</v>
      </c>
      <c r="N66" s="1"/>
      <c r="O66" s="1"/>
      <c r="P66" s="1"/>
    </row>
    <row r="67" spans="1:16">
      <c r="A67" s="13">
        <v>11.25</v>
      </c>
      <c r="B67" s="14">
        <f t="shared" si="3"/>
        <v>43704.153547297297</v>
      </c>
      <c r="C67" s="14">
        <f t="shared" si="3"/>
        <v>2497.3802027027027</v>
      </c>
      <c r="D67" s="14">
        <f t="shared" si="3"/>
        <v>0</v>
      </c>
      <c r="E67" s="14">
        <f t="shared" si="3"/>
        <v>0</v>
      </c>
      <c r="F67" s="12">
        <f t="shared" si="4"/>
        <v>46201.533750000002</v>
      </c>
      <c r="G67" s="2"/>
      <c r="H67" s="13">
        <f t="shared" si="5"/>
        <v>8.0685751450480083</v>
      </c>
      <c r="I67" s="14">
        <f t="shared" si="6"/>
        <v>31344.910848629752</v>
      </c>
      <c r="J67" s="14">
        <f t="shared" si="6"/>
        <v>1791.1377627788431</v>
      </c>
      <c r="K67" s="14">
        <f t="shared" si="6"/>
        <v>0</v>
      </c>
      <c r="L67" s="14">
        <f t="shared" si="6"/>
        <v>0</v>
      </c>
      <c r="M67" s="26">
        <f t="shared" si="7"/>
        <v>33136.048611408594</v>
      </c>
      <c r="N67" s="1"/>
      <c r="O67" s="1"/>
      <c r="P67" s="1"/>
    </row>
    <row r="68" spans="1:16">
      <c r="A68" s="13">
        <v>11.75</v>
      </c>
      <c r="B68" s="14">
        <f t="shared" si="3"/>
        <v>38867.959285714285</v>
      </c>
      <c r="C68" s="14">
        <f t="shared" si="3"/>
        <v>6477.9932142857142</v>
      </c>
      <c r="D68" s="14">
        <f t="shared" si="3"/>
        <v>0</v>
      </c>
      <c r="E68" s="14">
        <f t="shared" si="3"/>
        <v>0</v>
      </c>
      <c r="F68" s="12">
        <f t="shared" si="4"/>
        <v>45345.952499999999</v>
      </c>
      <c r="G68" s="2"/>
      <c r="H68" s="13">
        <f t="shared" si="5"/>
        <v>9.324243663434002</v>
      </c>
      <c r="I68" s="14">
        <f t="shared" si="6"/>
        <v>30843.772177058061</v>
      </c>
      <c r="J68" s="14">
        <f t="shared" si="6"/>
        <v>5140.6286961763435</v>
      </c>
      <c r="K68" s="14">
        <f t="shared" si="6"/>
        <v>0</v>
      </c>
      <c r="L68" s="14">
        <f t="shared" si="6"/>
        <v>0</v>
      </c>
      <c r="M68" s="26">
        <f t="shared" si="7"/>
        <v>35984.400873234408</v>
      </c>
      <c r="N68" s="1"/>
      <c r="O68" s="1"/>
      <c r="P68" s="1"/>
    </row>
    <row r="69" spans="1:16">
      <c r="A69" s="13">
        <v>12.25</v>
      </c>
      <c r="B69" s="14">
        <f t="shared" si="3"/>
        <v>14673.261312500001</v>
      </c>
      <c r="C69" s="14">
        <f t="shared" si="3"/>
        <v>10480.900937500001</v>
      </c>
      <c r="D69" s="14">
        <f t="shared" si="3"/>
        <v>0</v>
      </c>
      <c r="E69" s="14">
        <f t="shared" si="3"/>
        <v>0</v>
      </c>
      <c r="F69" s="12">
        <f t="shared" si="4"/>
        <v>25154.162250000001</v>
      </c>
      <c r="G69" s="2"/>
      <c r="H69" s="13">
        <f t="shared" si="5"/>
        <v>10.710561536551699</v>
      </c>
      <c r="I69" s="14">
        <f t="shared" si="6"/>
        <v>12829.295365668131</v>
      </c>
      <c r="J69" s="14">
        <f t="shared" si="6"/>
        <v>9163.7824040486648</v>
      </c>
      <c r="K69" s="14">
        <f t="shared" si="6"/>
        <v>0</v>
      </c>
      <c r="L69" s="14">
        <f t="shared" si="6"/>
        <v>0</v>
      </c>
      <c r="M69" s="26">
        <f t="shared" si="7"/>
        <v>21993.077769716794</v>
      </c>
      <c r="N69" s="1"/>
      <c r="O69" s="1"/>
      <c r="P69" s="1"/>
    </row>
    <row r="70" spans="1:16">
      <c r="A70" s="13">
        <v>12.75</v>
      </c>
      <c r="B70" s="14">
        <f t="shared" si="3"/>
        <v>5199.0356249999995</v>
      </c>
      <c r="C70" s="14">
        <f t="shared" si="3"/>
        <v>5199.0356249999995</v>
      </c>
      <c r="D70" s="14">
        <f t="shared" si="3"/>
        <v>0</v>
      </c>
      <c r="E70" s="14">
        <f t="shared" si="3"/>
        <v>0</v>
      </c>
      <c r="F70" s="12">
        <f t="shared" si="4"/>
        <v>10398.071249999999</v>
      </c>
      <c r="G70" s="2"/>
      <c r="H70" s="13">
        <f t="shared" si="5"/>
        <v>12.234951908318333</v>
      </c>
      <c r="I70" s="14">
        <f t="shared" si="6"/>
        <v>4989.0157522751961</v>
      </c>
      <c r="J70" s="14">
        <f t="shared" si="6"/>
        <v>4989.0157522751961</v>
      </c>
      <c r="K70" s="14">
        <f t="shared" si="6"/>
        <v>0</v>
      </c>
      <c r="L70" s="14">
        <f t="shared" si="6"/>
        <v>0</v>
      </c>
      <c r="M70" s="26">
        <f t="shared" si="7"/>
        <v>9978.0315045503921</v>
      </c>
      <c r="N70" s="1"/>
      <c r="O70" s="1"/>
      <c r="P70" s="1"/>
    </row>
    <row r="71" spans="1:16">
      <c r="A71" s="13">
        <v>13.25</v>
      </c>
      <c r="B71" s="14">
        <f t="shared" si="3"/>
        <v>393.64106999999996</v>
      </c>
      <c r="C71" s="14">
        <f t="shared" si="3"/>
        <v>2624.2737999999999</v>
      </c>
      <c r="D71" s="14">
        <f t="shared" si="3"/>
        <v>262.42737999999997</v>
      </c>
      <c r="E71" s="14">
        <f t="shared" si="3"/>
        <v>0</v>
      </c>
      <c r="F71" s="12">
        <f t="shared" si="4"/>
        <v>3280.3422500000001</v>
      </c>
      <c r="G71" s="2"/>
      <c r="H71" s="13">
        <f t="shared" si="5"/>
        <v>13.904937464891319</v>
      </c>
      <c r="I71" s="14">
        <f t="shared" si="6"/>
        <v>413.09844995946457</v>
      </c>
      <c r="J71" s="14">
        <f t="shared" si="6"/>
        <v>2753.9896663964309</v>
      </c>
      <c r="K71" s="14">
        <f t="shared" si="6"/>
        <v>275.39896663964305</v>
      </c>
      <c r="L71" s="14">
        <f t="shared" si="6"/>
        <v>0</v>
      </c>
      <c r="M71" s="26">
        <f t="shared" si="7"/>
        <v>3442.4870829955389</v>
      </c>
      <c r="N71" s="1"/>
      <c r="O71" s="1"/>
      <c r="P71" s="1"/>
    </row>
    <row r="72" spans="1:16">
      <c r="A72" s="13">
        <v>13.75</v>
      </c>
      <c r="B72" s="14">
        <f t="shared" si="3"/>
        <v>212.0225735294118</v>
      </c>
      <c r="C72" s="14">
        <f t="shared" si="3"/>
        <v>942.32254901960778</v>
      </c>
      <c r="D72" s="14">
        <f t="shared" si="3"/>
        <v>47.116127450980393</v>
      </c>
      <c r="E72" s="14">
        <f t="shared" si="3"/>
        <v>0</v>
      </c>
      <c r="F72" s="12">
        <f t="shared" si="4"/>
        <v>1201.4612500000001</v>
      </c>
      <c r="G72" s="2"/>
      <c r="H72" s="13">
        <f t="shared" si="5"/>
        <v>15.72813778502006</v>
      </c>
      <c r="I72" s="14">
        <f t="shared" si="6"/>
        <v>242.52510909128259</v>
      </c>
      <c r="J72" s="14">
        <f t="shared" si="6"/>
        <v>1077.8893737390335</v>
      </c>
      <c r="K72" s="14">
        <f t="shared" si="6"/>
        <v>53.894468686951683</v>
      </c>
      <c r="L72" s="14">
        <f t="shared" si="6"/>
        <v>0</v>
      </c>
      <c r="M72" s="26">
        <f t="shared" si="7"/>
        <v>1374.3089515172678</v>
      </c>
      <c r="N72" s="1"/>
      <c r="O72" s="1"/>
      <c r="P72" s="1"/>
    </row>
    <row r="73" spans="1:16">
      <c r="A73" s="13">
        <v>14.25</v>
      </c>
      <c r="B73" s="14">
        <f t="shared" si="3"/>
        <v>0</v>
      </c>
      <c r="C73" s="14">
        <f t="shared" si="3"/>
        <v>0</v>
      </c>
      <c r="D73" s="14">
        <f t="shared" si="3"/>
        <v>0</v>
      </c>
      <c r="E73" s="14">
        <f t="shared" si="3"/>
        <v>0</v>
      </c>
      <c r="F73" s="12">
        <f t="shared" si="4"/>
        <v>0</v>
      </c>
      <c r="G73" s="2"/>
      <c r="H73" s="13">
        <f t="shared" si="5"/>
        <v>17.712266859032471</v>
      </c>
      <c r="I73" s="14">
        <f t="shared" si="6"/>
        <v>0</v>
      </c>
      <c r="J73" s="14">
        <f t="shared" si="6"/>
        <v>0</v>
      </c>
      <c r="K73" s="14">
        <f t="shared" si="6"/>
        <v>0</v>
      </c>
      <c r="L73" s="14">
        <f t="shared" si="6"/>
        <v>0</v>
      </c>
      <c r="M73" s="26">
        <f t="shared" si="7"/>
        <v>0</v>
      </c>
      <c r="N73" s="1"/>
      <c r="O73" s="1"/>
      <c r="P73" s="1"/>
    </row>
    <row r="74" spans="1:16">
      <c r="A74" s="13">
        <v>14.75</v>
      </c>
      <c r="B74" s="14">
        <f t="shared" si="3"/>
        <v>0</v>
      </c>
      <c r="C74" s="14">
        <f t="shared" si="3"/>
        <v>0</v>
      </c>
      <c r="D74" s="14">
        <f t="shared" si="3"/>
        <v>0</v>
      </c>
      <c r="E74" s="14">
        <f t="shared" si="3"/>
        <v>0</v>
      </c>
      <c r="F74" s="12">
        <f t="shared" si="4"/>
        <v>0</v>
      </c>
      <c r="G74" s="2"/>
      <c r="H74" s="13">
        <f t="shared" si="5"/>
        <v>19.865130759932143</v>
      </c>
      <c r="I74" s="14">
        <f t="shared" si="6"/>
        <v>0</v>
      </c>
      <c r="J74" s="14">
        <f t="shared" si="6"/>
        <v>0</v>
      </c>
      <c r="K74" s="14">
        <f t="shared" si="6"/>
        <v>0</v>
      </c>
      <c r="L74" s="14">
        <f t="shared" si="6"/>
        <v>0</v>
      </c>
      <c r="M74" s="26">
        <f t="shared" si="7"/>
        <v>0</v>
      </c>
      <c r="N74" s="1"/>
      <c r="O74" s="1"/>
      <c r="P74" s="1"/>
    </row>
    <row r="75" spans="1:16">
      <c r="A75" s="13">
        <v>15.25</v>
      </c>
      <c r="B75" s="14">
        <f t="shared" si="3"/>
        <v>0</v>
      </c>
      <c r="C75" s="14">
        <f t="shared" si="3"/>
        <v>0</v>
      </c>
      <c r="D75" s="14">
        <f t="shared" si="3"/>
        <v>0</v>
      </c>
      <c r="E75" s="14">
        <f t="shared" si="3"/>
        <v>0</v>
      </c>
      <c r="F75" s="12">
        <f t="shared" si="4"/>
        <v>0</v>
      </c>
      <c r="G75" s="2"/>
      <c r="H75" s="13">
        <f t="shared" si="5"/>
        <v>22.19462545222795</v>
      </c>
      <c r="I75" s="14">
        <f t="shared" si="6"/>
        <v>0</v>
      </c>
      <c r="J75" s="14">
        <f t="shared" si="6"/>
        <v>0</v>
      </c>
      <c r="K75" s="14">
        <f t="shared" si="6"/>
        <v>0</v>
      </c>
      <c r="L75" s="14">
        <f t="shared" si="6"/>
        <v>0</v>
      </c>
      <c r="M75" s="26">
        <f t="shared" si="7"/>
        <v>0</v>
      </c>
      <c r="N75" s="1"/>
      <c r="O75" s="1"/>
      <c r="P75" s="1"/>
    </row>
    <row r="76" spans="1:16">
      <c r="A76" s="13">
        <v>15.75</v>
      </c>
      <c r="B76" s="14">
        <f t="shared" si="3"/>
        <v>0</v>
      </c>
      <c r="C76" s="14">
        <f t="shared" si="3"/>
        <v>0</v>
      </c>
      <c r="D76" s="14">
        <f t="shared" si="3"/>
        <v>0</v>
      </c>
      <c r="E76" s="14">
        <f t="shared" si="3"/>
        <v>0</v>
      </c>
      <c r="F76" s="12">
        <f t="shared" si="4"/>
        <v>0</v>
      </c>
      <c r="G76" s="2"/>
      <c r="H76" s="13">
        <f t="shared" si="5"/>
        <v>24.708734725922877</v>
      </c>
      <c r="I76" s="14">
        <f t="shared" si="6"/>
        <v>0</v>
      </c>
      <c r="J76" s="14">
        <f t="shared" si="6"/>
        <v>0</v>
      </c>
      <c r="K76" s="14">
        <f t="shared" si="6"/>
        <v>0</v>
      </c>
      <c r="L76" s="14">
        <f t="shared" si="6"/>
        <v>0</v>
      </c>
      <c r="M76" s="26">
        <f t="shared" si="7"/>
        <v>0</v>
      </c>
      <c r="N76" s="1"/>
      <c r="O76" s="1"/>
      <c r="P76" s="1"/>
    </row>
    <row r="77" spans="1:16">
      <c r="A77" s="13">
        <v>16.25</v>
      </c>
      <c r="B77" s="14">
        <f t="shared" si="3"/>
        <v>0</v>
      </c>
      <c r="C77" s="14">
        <f t="shared" si="3"/>
        <v>0</v>
      </c>
      <c r="D77" s="14">
        <f t="shared" si="3"/>
        <v>0</v>
      </c>
      <c r="E77" s="14">
        <f t="shared" si="3"/>
        <v>0</v>
      </c>
      <c r="F77" s="12">
        <f t="shared" si="4"/>
        <v>0</v>
      </c>
      <c r="G77" s="2"/>
      <c r="H77" s="13">
        <f t="shared" si="5"/>
        <v>27.415528244614354</v>
      </c>
      <c r="I77" s="14">
        <f t="shared" si="6"/>
        <v>0</v>
      </c>
      <c r="J77" s="14">
        <f t="shared" si="6"/>
        <v>0</v>
      </c>
      <c r="K77" s="14">
        <f t="shared" si="6"/>
        <v>0</v>
      </c>
      <c r="L77" s="14">
        <f t="shared" si="6"/>
        <v>0</v>
      </c>
      <c r="M77" s="26">
        <f t="shared" si="7"/>
        <v>0</v>
      </c>
      <c r="N77" s="1"/>
      <c r="O77" s="1"/>
      <c r="P77" s="1"/>
    </row>
    <row r="78" spans="1:16">
      <c r="A78" s="13">
        <v>16.75</v>
      </c>
      <c r="B78" s="14">
        <f t="shared" si="3"/>
        <v>0</v>
      </c>
      <c r="C78" s="14">
        <f t="shared" si="3"/>
        <v>0</v>
      </c>
      <c r="D78" s="14">
        <f t="shared" si="3"/>
        <v>0</v>
      </c>
      <c r="E78" s="14">
        <f t="shared" si="3"/>
        <v>0</v>
      </c>
      <c r="F78" s="12">
        <f t="shared" si="4"/>
        <v>0</v>
      </c>
      <c r="G78" s="2"/>
      <c r="H78" s="13">
        <f t="shared" si="5"/>
        <v>30.323159697956164</v>
      </c>
      <c r="I78" s="14">
        <f t="shared" si="6"/>
        <v>0</v>
      </c>
      <c r="J78" s="14">
        <f t="shared" si="6"/>
        <v>0</v>
      </c>
      <c r="K78" s="14">
        <f t="shared" si="6"/>
        <v>0</v>
      </c>
      <c r="L78" s="14">
        <f t="shared" si="6"/>
        <v>0</v>
      </c>
      <c r="M78" s="26">
        <f t="shared" si="7"/>
        <v>0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0</v>
      </c>
      <c r="D79" s="14">
        <f t="shared" si="3"/>
        <v>0</v>
      </c>
      <c r="E79" s="14">
        <f t="shared" si="3"/>
        <v>0</v>
      </c>
      <c r="F79" s="12">
        <f t="shared" si="4"/>
        <v>0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0</v>
      </c>
      <c r="K79" s="14">
        <f t="shared" si="6"/>
        <v>0</v>
      </c>
      <c r="L79" s="14">
        <f t="shared" si="6"/>
        <v>0</v>
      </c>
      <c r="M79" s="26">
        <f t="shared" si="7"/>
        <v>0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115088.44817237434</v>
      </c>
      <c r="C89" s="19">
        <f>SUM(C52:C83)</f>
        <v>28576.76132017469</v>
      </c>
      <c r="D89" s="19">
        <f>SUM(D52:D83)</f>
        <v>309.54350745098037</v>
      </c>
      <c r="E89" s="19">
        <f>SUM(E52:E83)</f>
        <v>0</v>
      </c>
      <c r="F89" s="19">
        <f>SUM(F52:F83)</f>
        <v>143974.753</v>
      </c>
      <c r="G89" s="12"/>
      <c r="H89" s="18" t="s">
        <v>1</v>
      </c>
      <c r="I89" s="19">
        <f>SUM(I52:I88)</f>
        <v>88257.85625062816</v>
      </c>
      <c r="J89" s="19">
        <f>SUM(J52:J88)</f>
        <v>25145.407161476025</v>
      </c>
      <c r="K89" s="19">
        <f>SUM(K52:K88)</f>
        <v>329.2934353265947</v>
      </c>
      <c r="L89" s="19">
        <f>SUM(L52:L88)</f>
        <v>0</v>
      </c>
      <c r="M89" s="19">
        <f>SUM(M52:M88)</f>
        <v>113732.55684743078</v>
      </c>
      <c r="N89" s="1"/>
      <c r="O89" s="1"/>
      <c r="P89" s="1"/>
    </row>
    <row r="90" spans="1:16">
      <c r="A90" s="6" t="s">
        <v>12</v>
      </c>
      <c r="B90" s="27">
        <f>IF(L43&gt;0,B89/L43,0)</f>
        <v>11.537134281121169</v>
      </c>
      <c r="C90" s="27">
        <f>IF(M43&gt;0,C89/M43,0)</f>
        <v>12.231841783208427</v>
      </c>
      <c r="D90" s="27">
        <f>IF(N43&gt;0,D89/N43,0)</f>
        <v>13.323746524302903</v>
      </c>
      <c r="E90" s="27">
        <f>IF(O43&gt;0,E89/O43,0)</f>
        <v>0</v>
      </c>
      <c r="F90" s="27">
        <f>IF(P43&gt;0,F89/P43,0)</f>
        <v>11.67207781258036</v>
      </c>
      <c r="G90" s="12"/>
      <c r="H90" s="6" t="s">
        <v>12</v>
      </c>
      <c r="I90" s="27">
        <f>IF(L43&gt;0,I89/L43,0)</f>
        <v>8.8474799608237653</v>
      </c>
      <c r="J90" s="27">
        <f>IF(M43&gt;0,J89/M43,0)</f>
        <v>10.763103576624991</v>
      </c>
      <c r="K90" s="27">
        <f>IF(N43&gt;0,K89/N43,0)</f>
        <v>14.173846838326195</v>
      </c>
      <c r="L90" s="27">
        <f>IF(O43&gt;0,L89/O43,0)</f>
        <v>0</v>
      </c>
      <c r="M90" s="27">
        <f>IF(P43&gt;0,M89/P43,0)</f>
        <v>9.2203336049267719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9975.4796440828231</v>
      </c>
      <c r="C102" s="41">
        <f>$B$90</f>
        <v>11.537134281121169</v>
      </c>
      <c r="D102" s="41">
        <f>$I$90</f>
        <v>8.8474799608237653</v>
      </c>
      <c r="E102" s="41">
        <f>B102*D102</f>
        <v>88257.85625062816</v>
      </c>
      <c r="F102" s="14">
        <f>B102/1000</f>
        <v>9.9754796440828226</v>
      </c>
      <c r="G102" s="44">
        <f>E102/1000</f>
        <v>88.257856250628166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2336.259888466197</v>
      </c>
      <c r="C103" s="41">
        <f>$C$90</f>
        <v>12.231841783208427</v>
      </c>
      <c r="D103" s="41">
        <f>$J$90</f>
        <v>10.763103576624991</v>
      </c>
      <c r="E103" s="41">
        <f>B103*D103</f>
        <v>25145.407161476025</v>
      </c>
      <c r="F103" s="14">
        <f t="shared" ref="F103:F106" si="8">B103/1000</f>
        <v>2.3362598884661971</v>
      </c>
      <c r="G103" s="44">
        <f t="shared" ref="G103:G106" si="9">E103/1000</f>
        <v>25.145407161476026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23.232467450980394</v>
      </c>
      <c r="C104" s="41">
        <f>$D$90</f>
        <v>13.323746524302903</v>
      </c>
      <c r="D104" s="41">
        <f>$K$90</f>
        <v>14.173846838326195</v>
      </c>
      <c r="E104" s="41">
        <f>B104*D104</f>
        <v>329.2934353265947</v>
      </c>
      <c r="F104" s="14">
        <f t="shared" si="8"/>
        <v>2.3232467450980395E-2</v>
      </c>
      <c r="G104" s="44">
        <f t="shared" si="9"/>
        <v>0.32929343532659472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12334.972</v>
      </c>
      <c r="C106" s="41">
        <f>$F$90</f>
        <v>11.67207781258036</v>
      </c>
      <c r="D106" s="41">
        <f>$M$90</f>
        <v>9.2203336049267719</v>
      </c>
      <c r="E106" s="41">
        <f>SUM(E102:E105)</f>
        <v>113732.55684743078</v>
      </c>
      <c r="F106" s="14">
        <f t="shared" si="8"/>
        <v>12.334972</v>
      </c>
      <c r="G106" s="44">
        <f t="shared" si="9"/>
        <v>113.73255684743079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113731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0.99998631133007176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1" spans="1:16">
      <c r="D111" s="43"/>
      <c r="E111" s="43"/>
      <c r="F111" s="43"/>
    </row>
    <row r="112" spans="1:16">
      <c r="D112" s="43"/>
      <c r="E112" s="43"/>
      <c r="F112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2"/>
  <sheetViews>
    <sheetView topLeftCell="A91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881003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/>
      <c r="J15" s="4"/>
      <c r="K15" s="13">
        <v>8.25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0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/>
      <c r="J16" s="4"/>
      <c r="K16" s="13">
        <v>8.75</v>
      </c>
      <c r="L16" s="14">
        <f t="shared" si="1"/>
        <v>0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0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/>
      <c r="J17" s="4"/>
      <c r="K17" s="13">
        <v>9.25</v>
      </c>
      <c r="L17" s="14">
        <f t="shared" si="1"/>
        <v>0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0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/>
      <c r="J18" s="4"/>
      <c r="K18" s="13">
        <v>9.75</v>
      </c>
      <c r="L18" s="14">
        <f t="shared" si="1"/>
        <v>0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0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/>
      <c r="J19" s="4"/>
      <c r="K19" s="13">
        <v>10.25</v>
      </c>
      <c r="L19" s="14">
        <f t="shared" si="1"/>
        <v>0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0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70047</v>
      </c>
      <c r="J20" s="4"/>
      <c r="K20" s="13">
        <v>10.75</v>
      </c>
      <c r="L20" s="14">
        <f t="shared" si="1"/>
        <v>67.712099999999992</v>
      </c>
      <c r="M20" s="14">
        <f t="shared" si="1"/>
        <v>2.3348999999999998</v>
      </c>
      <c r="N20" s="14">
        <f t="shared" si="1"/>
        <v>0</v>
      </c>
      <c r="O20" s="14">
        <f t="shared" si="1"/>
        <v>0</v>
      </c>
      <c r="P20" s="15">
        <f t="shared" si="2"/>
        <v>70.046999999999997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206759</v>
      </c>
      <c r="J21" s="4"/>
      <c r="K21" s="13">
        <v>11.25</v>
      </c>
      <c r="L21" s="14">
        <f t="shared" si="1"/>
        <v>195.58283783783781</v>
      </c>
      <c r="M21" s="14">
        <f t="shared" si="1"/>
        <v>11.176162162162163</v>
      </c>
      <c r="N21" s="14">
        <f t="shared" si="1"/>
        <v>0</v>
      </c>
      <c r="O21" s="14">
        <f t="shared" si="1"/>
        <v>0</v>
      </c>
      <c r="P21" s="15">
        <f t="shared" si="2"/>
        <v>206.75899999999999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326460</v>
      </c>
      <c r="J22" s="4"/>
      <c r="K22" s="13">
        <v>11.75</v>
      </c>
      <c r="L22" s="14">
        <f t="shared" si="1"/>
        <v>279.82285714285712</v>
      </c>
      <c r="M22" s="14">
        <f t="shared" si="1"/>
        <v>46.637142857142848</v>
      </c>
      <c r="N22" s="14">
        <f t="shared" si="1"/>
        <v>0</v>
      </c>
      <c r="O22" s="14">
        <f t="shared" si="1"/>
        <v>0</v>
      </c>
      <c r="P22" s="15">
        <f t="shared" si="2"/>
        <v>326.45999999999998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1450698</v>
      </c>
      <c r="J23" s="4"/>
      <c r="K23" s="13">
        <v>12.25</v>
      </c>
      <c r="L23" s="14">
        <f t="shared" si="1"/>
        <v>846.24050000000011</v>
      </c>
      <c r="M23" s="14">
        <f t="shared" si="1"/>
        <v>604.4575000000001</v>
      </c>
      <c r="N23" s="14">
        <f t="shared" si="1"/>
        <v>0</v>
      </c>
      <c r="O23" s="14">
        <f t="shared" si="1"/>
        <v>0</v>
      </c>
      <c r="P23" s="15">
        <f t="shared" si="2"/>
        <v>1450.6980000000003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>
        <v>2106359</v>
      </c>
      <c r="J24" s="4"/>
      <c r="K24" s="13">
        <v>12.75</v>
      </c>
      <c r="L24" s="14">
        <f t="shared" si="1"/>
        <v>1053.1795</v>
      </c>
      <c r="M24" s="14">
        <f t="shared" si="1"/>
        <v>1053.1795</v>
      </c>
      <c r="N24" s="14">
        <f t="shared" si="1"/>
        <v>0</v>
      </c>
      <c r="O24" s="14">
        <f t="shared" si="1"/>
        <v>0</v>
      </c>
      <c r="P24" s="15">
        <f t="shared" si="2"/>
        <v>2106.3589999999999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>
        <v>4525118</v>
      </c>
      <c r="J25" s="4"/>
      <c r="K25" s="13">
        <v>13.25</v>
      </c>
      <c r="L25" s="14">
        <f t="shared" si="1"/>
        <v>543.01416000000006</v>
      </c>
      <c r="M25" s="14">
        <f t="shared" si="1"/>
        <v>3620.0944000000004</v>
      </c>
      <c r="N25" s="14">
        <f t="shared" si="1"/>
        <v>362.00944000000004</v>
      </c>
      <c r="O25" s="14">
        <f t="shared" si="1"/>
        <v>0</v>
      </c>
      <c r="P25" s="15">
        <f t="shared" si="2"/>
        <v>4525.1180000000004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>
        <v>9269782</v>
      </c>
      <c r="J26" s="4"/>
      <c r="K26" s="13">
        <v>13.75</v>
      </c>
      <c r="L26" s="14">
        <f t="shared" si="1"/>
        <v>1635.8438823529411</v>
      </c>
      <c r="M26" s="14">
        <f t="shared" si="1"/>
        <v>7270.4172549019604</v>
      </c>
      <c r="N26" s="14">
        <f t="shared" si="1"/>
        <v>363.52086274509799</v>
      </c>
      <c r="O26" s="14">
        <f t="shared" si="1"/>
        <v>0</v>
      </c>
      <c r="P26" s="15">
        <f t="shared" si="2"/>
        <v>9269.7819999999992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>
        <v>12696096</v>
      </c>
      <c r="J27" s="4"/>
      <c r="K27" s="13">
        <v>14.25</v>
      </c>
      <c r="L27" s="14">
        <f t="shared" si="1"/>
        <v>1088.2367999999999</v>
      </c>
      <c r="M27" s="14">
        <f t="shared" si="1"/>
        <v>11426.4864</v>
      </c>
      <c r="N27" s="14">
        <f t="shared" si="1"/>
        <v>181.37279999999998</v>
      </c>
      <c r="O27" s="14">
        <f t="shared" si="1"/>
        <v>0</v>
      </c>
      <c r="P27" s="15">
        <f t="shared" si="2"/>
        <v>12696.096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>
        <v>10267789</v>
      </c>
      <c r="J28" s="4"/>
      <c r="K28" s="13">
        <v>14.75</v>
      </c>
      <c r="L28" s="14">
        <f t="shared" si="1"/>
        <v>456.34617777777783</v>
      </c>
      <c r="M28" s="14">
        <f t="shared" si="1"/>
        <v>9811.4428222222232</v>
      </c>
      <c r="N28" s="14">
        <f t="shared" si="1"/>
        <v>0</v>
      </c>
      <c r="O28" s="14">
        <f t="shared" si="1"/>
        <v>0</v>
      </c>
      <c r="P28" s="15">
        <f t="shared" si="2"/>
        <v>10267.789000000001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>
        <v>4273638</v>
      </c>
      <c r="J29" s="4"/>
      <c r="K29" s="13">
        <v>15.25</v>
      </c>
      <c r="L29" s="14">
        <f t="shared" si="1"/>
        <v>462.01491891891891</v>
      </c>
      <c r="M29" s="14">
        <f t="shared" si="1"/>
        <v>3349.608162162162</v>
      </c>
      <c r="N29" s="14">
        <f t="shared" si="1"/>
        <v>462.01491891891891</v>
      </c>
      <c r="O29" s="14">
        <f t="shared" si="1"/>
        <v>0</v>
      </c>
      <c r="P29" s="15">
        <f t="shared" si="2"/>
        <v>4273.6379999999999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>
        <v>1932354</v>
      </c>
      <c r="J30" s="4"/>
      <c r="K30" s="13">
        <v>15.75</v>
      </c>
      <c r="L30" s="14">
        <f t="shared" si="1"/>
        <v>55.210114285714283</v>
      </c>
      <c r="M30" s="14">
        <f t="shared" si="1"/>
        <v>1656.3034285714284</v>
      </c>
      <c r="N30" s="14">
        <f t="shared" si="1"/>
        <v>220.84045714285713</v>
      </c>
      <c r="O30" s="14">
        <f t="shared" si="1"/>
        <v>0</v>
      </c>
      <c r="P30" s="15">
        <f t="shared" si="2"/>
        <v>1932.3539999999998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>
        <v>1214036</v>
      </c>
      <c r="J31" s="4"/>
      <c r="K31" s="13">
        <v>16.25</v>
      </c>
      <c r="L31" s="14">
        <f t="shared" si="1"/>
        <v>67.446444444444438</v>
      </c>
      <c r="M31" s="14">
        <f t="shared" si="1"/>
        <v>1011.6966666666667</v>
      </c>
      <c r="N31" s="14">
        <f t="shared" si="1"/>
        <v>134.89288888888888</v>
      </c>
      <c r="O31" s="14">
        <f t="shared" si="1"/>
        <v>0</v>
      </c>
      <c r="P31" s="15">
        <f t="shared" si="2"/>
        <v>1214.0360000000001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>
        <v>514843</v>
      </c>
      <c r="J32" s="17"/>
      <c r="K32" s="13">
        <v>16.75</v>
      </c>
      <c r="L32" s="14">
        <f t="shared" si="1"/>
        <v>22.384478260869564</v>
      </c>
      <c r="M32" s="14">
        <f t="shared" si="1"/>
        <v>425.30508695652173</v>
      </c>
      <c r="N32" s="14">
        <f t="shared" si="1"/>
        <v>67.153434782608684</v>
      </c>
      <c r="O32" s="14">
        <f t="shared" si="1"/>
        <v>0</v>
      </c>
      <c r="P32" s="15">
        <f t="shared" si="2"/>
        <v>514.84299999999996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>
        <v>162630</v>
      </c>
      <c r="J33" s="17"/>
      <c r="K33" s="13">
        <v>17.25</v>
      </c>
      <c r="L33" s="14">
        <f t="shared" si="1"/>
        <v>0</v>
      </c>
      <c r="M33" s="14">
        <f t="shared" si="1"/>
        <v>40.657499999999999</v>
      </c>
      <c r="N33" s="14">
        <f t="shared" si="1"/>
        <v>121.9725</v>
      </c>
      <c r="O33" s="14">
        <f t="shared" si="1"/>
        <v>0</v>
      </c>
      <c r="P33" s="15">
        <f t="shared" si="2"/>
        <v>162.63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49016609</v>
      </c>
      <c r="J43" s="2"/>
      <c r="K43" s="18" t="s">
        <v>1</v>
      </c>
      <c r="L43" s="19">
        <f>SUM(L6:L42)</f>
        <v>6773.0347710213609</v>
      </c>
      <c r="M43" s="19">
        <f>SUM(M6:M42)</f>
        <v>40329.796926500276</v>
      </c>
      <c r="N43" s="19">
        <f>SUM(N6:N42)</f>
        <v>1913.7773024783714</v>
      </c>
      <c r="O43" s="19">
        <f>SUM(O6:O42)</f>
        <v>0</v>
      </c>
      <c r="P43" s="19">
        <f>SUM(P6:P42)</f>
        <v>49016.608999999989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0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0</v>
      </c>
      <c r="G61" s="2"/>
      <c r="H61" s="13">
        <f t="shared" si="5"/>
        <v>2.8758091912528769</v>
      </c>
      <c r="I61" s="14">
        <f t="shared" si="6"/>
        <v>0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0</v>
      </c>
      <c r="N61" s="1"/>
      <c r="O61" s="1"/>
      <c r="P61" s="1"/>
    </row>
    <row r="62" spans="1:16">
      <c r="A62" s="13">
        <v>8.75</v>
      </c>
      <c r="B62" s="14">
        <f t="shared" si="3"/>
        <v>0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0</v>
      </c>
      <c r="G62" s="2"/>
      <c r="H62" s="13">
        <f t="shared" si="5"/>
        <v>3.497506916558653</v>
      </c>
      <c r="I62" s="14">
        <f t="shared" si="6"/>
        <v>0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0</v>
      </c>
      <c r="N62" s="1"/>
      <c r="O62" s="1"/>
      <c r="P62" s="1"/>
    </row>
    <row r="63" spans="1:16">
      <c r="A63" s="13">
        <v>9.25</v>
      </c>
      <c r="B63" s="14">
        <f t="shared" si="3"/>
        <v>0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0</v>
      </c>
      <c r="G63" s="2"/>
      <c r="H63" s="13">
        <f t="shared" si="5"/>
        <v>4.2075807029060366</v>
      </c>
      <c r="I63" s="14">
        <f t="shared" si="6"/>
        <v>0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0</v>
      </c>
      <c r="N63" s="1"/>
      <c r="O63" s="1"/>
      <c r="P63" s="1"/>
    </row>
    <row r="64" spans="1:16">
      <c r="A64" s="13">
        <v>9.75</v>
      </c>
      <c r="B64" s="14">
        <f t="shared" si="3"/>
        <v>0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0</v>
      </c>
      <c r="G64" s="2"/>
      <c r="H64" s="13">
        <f t="shared" si="5"/>
        <v>5.01278849324465</v>
      </c>
      <c r="I64" s="14">
        <f t="shared" si="6"/>
        <v>0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0</v>
      </c>
      <c r="N64" s="1"/>
      <c r="O64" s="1"/>
      <c r="P64" s="1"/>
    </row>
    <row r="65" spans="1:16">
      <c r="A65" s="13">
        <v>10.25</v>
      </c>
      <c r="B65" s="14">
        <f t="shared" si="3"/>
        <v>0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0</v>
      </c>
      <c r="G65" s="2"/>
      <c r="H65" s="13">
        <f t="shared" si="5"/>
        <v>5.9200085422255784</v>
      </c>
      <c r="I65" s="14">
        <f t="shared" si="6"/>
        <v>0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0</v>
      </c>
      <c r="N65" s="1"/>
      <c r="O65" s="1"/>
      <c r="P65" s="1"/>
    </row>
    <row r="66" spans="1:16">
      <c r="A66" s="13">
        <v>10.75</v>
      </c>
      <c r="B66" s="14">
        <f t="shared" si="3"/>
        <v>727.9050749999999</v>
      </c>
      <c r="C66" s="14">
        <f t="shared" si="3"/>
        <v>25.100174999999997</v>
      </c>
      <c r="D66" s="14">
        <f t="shared" si="3"/>
        <v>0</v>
      </c>
      <c r="E66" s="14">
        <f t="shared" si="3"/>
        <v>0</v>
      </c>
      <c r="F66" s="12">
        <f t="shared" si="4"/>
        <v>753.00524999999993</v>
      </c>
      <c r="G66" s="2"/>
      <c r="H66" s="13">
        <f t="shared" si="5"/>
        <v>6.9362352170978028</v>
      </c>
      <c r="I66" s="14">
        <f t="shared" si="6"/>
        <v>469.66705264364811</v>
      </c>
      <c r="J66" s="14">
        <f t="shared" si="6"/>
        <v>16.195415608401657</v>
      </c>
      <c r="K66" s="14">
        <f t="shared" si="6"/>
        <v>0</v>
      </c>
      <c r="L66" s="14">
        <f t="shared" si="6"/>
        <v>0</v>
      </c>
      <c r="M66" s="26">
        <f t="shared" si="7"/>
        <v>485.86246825204978</v>
      </c>
      <c r="N66" s="1"/>
      <c r="O66" s="1"/>
      <c r="P66" s="1"/>
    </row>
    <row r="67" spans="1:16">
      <c r="A67" s="13">
        <v>11.25</v>
      </c>
      <c r="B67" s="14">
        <f t="shared" si="3"/>
        <v>2200.3069256756753</v>
      </c>
      <c r="C67" s="14">
        <f t="shared" si="3"/>
        <v>125.73182432432432</v>
      </c>
      <c r="D67" s="14">
        <f t="shared" si="3"/>
        <v>0</v>
      </c>
      <c r="E67" s="14">
        <f t="shared" si="3"/>
        <v>0</v>
      </c>
      <c r="F67" s="12">
        <f t="shared" si="4"/>
        <v>2326.0387499999997</v>
      </c>
      <c r="G67" s="2"/>
      <c r="H67" s="13">
        <f t="shared" si="5"/>
        <v>8.0685751450480083</v>
      </c>
      <c r="I67" s="14">
        <f t="shared" si="6"/>
        <v>1578.0748241763333</v>
      </c>
      <c r="J67" s="14">
        <f t="shared" si="6"/>
        <v>90.175704238647626</v>
      </c>
      <c r="K67" s="14">
        <f t="shared" si="6"/>
        <v>0</v>
      </c>
      <c r="L67" s="14">
        <f t="shared" si="6"/>
        <v>0</v>
      </c>
      <c r="M67" s="26">
        <f t="shared" si="7"/>
        <v>1668.2505284149809</v>
      </c>
      <c r="N67" s="1"/>
      <c r="O67" s="1"/>
      <c r="P67" s="1"/>
    </row>
    <row r="68" spans="1:16">
      <c r="A68" s="13">
        <v>11.75</v>
      </c>
      <c r="B68" s="14">
        <f t="shared" si="3"/>
        <v>3287.9185714285713</v>
      </c>
      <c r="C68" s="14">
        <f t="shared" si="3"/>
        <v>547.98642857142852</v>
      </c>
      <c r="D68" s="14">
        <f t="shared" si="3"/>
        <v>0</v>
      </c>
      <c r="E68" s="14">
        <f t="shared" si="3"/>
        <v>0</v>
      </c>
      <c r="F68" s="12">
        <f t="shared" si="4"/>
        <v>3835.9049999999997</v>
      </c>
      <c r="G68" s="2"/>
      <c r="H68" s="13">
        <f t="shared" si="5"/>
        <v>9.324243663434002</v>
      </c>
      <c r="I68" s="14">
        <f t="shared" si="6"/>
        <v>2609.1365025982836</v>
      </c>
      <c r="J68" s="14">
        <f t="shared" si="6"/>
        <v>434.85608376638055</v>
      </c>
      <c r="K68" s="14">
        <f t="shared" si="6"/>
        <v>0</v>
      </c>
      <c r="L68" s="14">
        <f t="shared" si="6"/>
        <v>0</v>
      </c>
      <c r="M68" s="26">
        <f t="shared" si="7"/>
        <v>3043.992586364664</v>
      </c>
      <c r="N68" s="1"/>
      <c r="O68" s="1"/>
      <c r="P68" s="1"/>
    </row>
    <row r="69" spans="1:16">
      <c r="A69" s="13">
        <v>12.25</v>
      </c>
      <c r="B69" s="14">
        <f t="shared" si="3"/>
        <v>10366.446125000002</v>
      </c>
      <c r="C69" s="14">
        <f t="shared" si="3"/>
        <v>7404.6043750000008</v>
      </c>
      <c r="D69" s="14">
        <f t="shared" si="3"/>
        <v>0</v>
      </c>
      <c r="E69" s="14">
        <f t="shared" si="3"/>
        <v>0</v>
      </c>
      <c r="F69" s="12">
        <f t="shared" si="4"/>
        <v>17771.050500000005</v>
      </c>
      <c r="G69" s="2"/>
      <c r="H69" s="13">
        <f t="shared" si="5"/>
        <v>10.710561536551699</v>
      </c>
      <c r="I69" s="14">
        <f t="shared" si="6"/>
        <v>9063.7109499722792</v>
      </c>
      <c r="J69" s="14">
        <f t="shared" si="6"/>
        <v>6474.0792499802001</v>
      </c>
      <c r="K69" s="14">
        <f t="shared" si="6"/>
        <v>0</v>
      </c>
      <c r="L69" s="14">
        <f t="shared" si="6"/>
        <v>0</v>
      </c>
      <c r="M69" s="26">
        <f t="shared" si="7"/>
        <v>15537.79019995248</v>
      </c>
      <c r="N69" s="1"/>
      <c r="O69" s="1"/>
      <c r="P69" s="1"/>
    </row>
    <row r="70" spans="1:16">
      <c r="A70" s="13">
        <v>12.75</v>
      </c>
      <c r="B70" s="14">
        <f t="shared" si="3"/>
        <v>13428.038624999999</v>
      </c>
      <c r="C70" s="14">
        <f t="shared" si="3"/>
        <v>13428.038624999999</v>
      </c>
      <c r="D70" s="14">
        <f t="shared" si="3"/>
        <v>0</v>
      </c>
      <c r="E70" s="14">
        <f t="shared" si="3"/>
        <v>0</v>
      </c>
      <c r="F70" s="12">
        <f t="shared" si="4"/>
        <v>26856.077249999998</v>
      </c>
      <c r="G70" s="2"/>
      <c r="H70" s="13">
        <f t="shared" si="5"/>
        <v>12.234951908318333</v>
      </c>
      <c r="I70" s="14">
        <f t="shared" si="6"/>
        <v>12885.600533326748</v>
      </c>
      <c r="J70" s="14">
        <f t="shared" si="6"/>
        <v>12885.600533326748</v>
      </c>
      <c r="K70" s="14">
        <f t="shared" si="6"/>
        <v>0</v>
      </c>
      <c r="L70" s="14">
        <f t="shared" si="6"/>
        <v>0</v>
      </c>
      <c r="M70" s="26">
        <f t="shared" si="7"/>
        <v>25771.201066653495</v>
      </c>
      <c r="N70" s="1"/>
      <c r="O70" s="1"/>
      <c r="P70" s="1"/>
    </row>
    <row r="71" spans="1:16">
      <c r="A71" s="13">
        <v>13.25</v>
      </c>
      <c r="B71" s="14">
        <f t="shared" si="3"/>
        <v>7194.9376200000006</v>
      </c>
      <c r="C71" s="14">
        <f t="shared" si="3"/>
        <v>47966.250800000009</v>
      </c>
      <c r="D71" s="14">
        <f t="shared" si="3"/>
        <v>4796.6250800000007</v>
      </c>
      <c r="E71" s="14">
        <f t="shared" si="3"/>
        <v>0</v>
      </c>
      <c r="F71" s="12">
        <f t="shared" si="4"/>
        <v>59957.813500000004</v>
      </c>
      <c r="G71" s="2"/>
      <c r="H71" s="13">
        <f t="shared" si="5"/>
        <v>13.904937464891319</v>
      </c>
      <c r="I71" s="14">
        <f t="shared" si="6"/>
        <v>7550.5779373504902</v>
      </c>
      <c r="J71" s="14">
        <f t="shared" si="6"/>
        <v>50337.186249003265</v>
      </c>
      <c r="K71" s="14">
        <f t="shared" si="6"/>
        <v>5033.7186249003262</v>
      </c>
      <c r="L71" s="14">
        <f t="shared" si="6"/>
        <v>0</v>
      </c>
      <c r="M71" s="26">
        <f t="shared" si="7"/>
        <v>62921.482811254085</v>
      </c>
      <c r="N71" s="1"/>
      <c r="O71" s="1"/>
      <c r="P71" s="1"/>
    </row>
    <row r="72" spans="1:16">
      <c r="A72" s="13">
        <v>13.75</v>
      </c>
      <c r="B72" s="14">
        <f t="shared" si="3"/>
        <v>22492.85338235294</v>
      </c>
      <c r="C72" s="14">
        <f t="shared" si="3"/>
        <v>99968.237254901949</v>
      </c>
      <c r="D72" s="14">
        <f t="shared" si="3"/>
        <v>4998.4118627450971</v>
      </c>
      <c r="E72" s="14">
        <f t="shared" si="3"/>
        <v>0</v>
      </c>
      <c r="F72" s="12">
        <f t="shared" si="4"/>
        <v>127459.50249999999</v>
      </c>
      <c r="G72" s="2"/>
      <c r="H72" s="13">
        <f t="shared" si="5"/>
        <v>15.72813778502006</v>
      </c>
      <c r="I72" s="14">
        <f t="shared" si="6"/>
        <v>25728.777976429203</v>
      </c>
      <c r="J72" s="14">
        <f t="shared" si="6"/>
        <v>114350.12433968534</v>
      </c>
      <c r="K72" s="14">
        <f t="shared" si="6"/>
        <v>5717.5062169842668</v>
      </c>
      <c r="L72" s="14">
        <f t="shared" si="6"/>
        <v>0</v>
      </c>
      <c r="M72" s="26">
        <f t="shared" si="7"/>
        <v>145796.40853309882</v>
      </c>
      <c r="N72" s="1"/>
      <c r="O72" s="1"/>
      <c r="P72" s="1"/>
    </row>
    <row r="73" spans="1:16">
      <c r="A73" s="13">
        <v>14.25</v>
      </c>
      <c r="B73" s="14">
        <f t="shared" si="3"/>
        <v>15507.374399999999</v>
      </c>
      <c r="C73" s="14">
        <f t="shared" si="3"/>
        <v>162827.43119999999</v>
      </c>
      <c r="D73" s="14">
        <f t="shared" si="3"/>
        <v>2584.5623999999998</v>
      </c>
      <c r="E73" s="14">
        <f t="shared" si="3"/>
        <v>0</v>
      </c>
      <c r="F73" s="12">
        <f t="shared" si="4"/>
        <v>180919.36799999999</v>
      </c>
      <c r="G73" s="2"/>
      <c r="H73" s="13">
        <f t="shared" si="5"/>
        <v>17.712266859032471</v>
      </c>
      <c r="I73" s="14">
        <f t="shared" si="6"/>
        <v>19275.140607419547</v>
      </c>
      <c r="J73" s="14">
        <f t="shared" si="6"/>
        <v>202388.97637790526</v>
      </c>
      <c r="K73" s="14">
        <f t="shared" si="6"/>
        <v>3212.5234345699246</v>
      </c>
      <c r="L73" s="14">
        <f t="shared" si="6"/>
        <v>0</v>
      </c>
      <c r="M73" s="26">
        <f t="shared" si="7"/>
        <v>224876.64041989471</v>
      </c>
      <c r="N73" s="1"/>
      <c r="O73" s="1"/>
      <c r="P73" s="1"/>
    </row>
    <row r="74" spans="1:16">
      <c r="A74" s="13">
        <v>14.75</v>
      </c>
      <c r="B74" s="14">
        <f t="shared" si="3"/>
        <v>6731.1061222222233</v>
      </c>
      <c r="C74" s="14">
        <f t="shared" si="3"/>
        <v>144718.78162777779</v>
      </c>
      <c r="D74" s="14">
        <f t="shared" si="3"/>
        <v>0</v>
      </c>
      <c r="E74" s="14">
        <f t="shared" si="3"/>
        <v>0</v>
      </c>
      <c r="F74" s="12">
        <f t="shared" si="4"/>
        <v>151449.88775000002</v>
      </c>
      <c r="G74" s="2"/>
      <c r="H74" s="13">
        <f t="shared" si="5"/>
        <v>19.865130759932143</v>
      </c>
      <c r="I74" s="14">
        <f t="shared" si="6"/>
        <v>9065.3764933507955</v>
      </c>
      <c r="J74" s="14">
        <f t="shared" si="6"/>
        <v>194905.59460704212</v>
      </c>
      <c r="K74" s="14">
        <f t="shared" si="6"/>
        <v>0</v>
      </c>
      <c r="L74" s="14">
        <f t="shared" si="6"/>
        <v>0</v>
      </c>
      <c r="M74" s="26">
        <f t="shared" si="7"/>
        <v>203970.97110039293</v>
      </c>
      <c r="N74" s="1"/>
      <c r="O74" s="1"/>
      <c r="P74" s="1"/>
    </row>
    <row r="75" spans="1:16">
      <c r="A75" s="13">
        <v>15.25</v>
      </c>
      <c r="B75" s="14">
        <f t="shared" si="3"/>
        <v>7045.7275135135133</v>
      </c>
      <c r="C75" s="14">
        <f t="shared" si="3"/>
        <v>51081.524472972967</v>
      </c>
      <c r="D75" s="14">
        <f t="shared" si="3"/>
        <v>7045.7275135135133</v>
      </c>
      <c r="E75" s="14">
        <f t="shared" si="3"/>
        <v>0</v>
      </c>
      <c r="F75" s="12">
        <f t="shared" si="4"/>
        <v>65172.979499999994</v>
      </c>
      <c r="G75" s="2"/>
      <c r="H75" s="13">
        <f t="shared" si="5"/>
        <v>22.19462545222795</v>
      </c>
      <c r="I75" s="14">
        <f t="shared" si="6"/>
        <v>10254.24807874687</v>
      </c>
      <c r="J75" s="14">
        <f t="shared" si="6"/>
        <v>74343.298570914805</v>
      </c>
      <c r="K75" s="14">
        <f t="shared" si="6"/>
        <v>10254.24807874687</v>
      </c>
      <c r="L75" s="14">
        <f t="shared" si="6"/>
        <v>0</v>
      </c>
      <c r="M75" s="26">
        <f t="shared" si="7"/>
        <v>94851.794728408539</v>
      </c>
      <c r="N75" s="1"/>
      <c r="O75" s="1"/>
      <c r="P75" s="1"/>
    </row>
    <row r="76" spans="1:16">
      <c r="A76" s="13">
        <v>15.75</v>
      </c>
      <c r="B76" s="14">
        <f t="shared" si="3"/>
        <v>869.55930000000001</v>
      </c>
      <c r="C76" s="14">
        <f t="shared" si="3"/>
        <v>26086.778999999999</v>
      </c>
      <c r="D76" s="14">
        <f t="shared" si="3"/>
        <v>3478.2372</v>
      </c>
      <c r="E76" s="14">
        <f t="shared" si="3"/>
        <v>0</v>
      </c>
      <c r="F76" s="12">
        <f t="shared" si="4"/>
        <v>30434.575499999999</v>
      </c>
      <c r="G76" s="2"/>
      <c r="H76" s="13">
        <f t="shared" si="5"/>
        <v>24.708734725922877</v>
      </c>
      <c r="I76" s="14">
        <f t="shared" si="6"/>
        <v>1364.1720680735991</v>
      </c>
      <c r="J76" s="14">
        <f t="shared" si="6"/>
        <v>40925.162042207972</v>
      </c>
      <c r="K76" s="14">
        <f t="shared" si="6"/>
        <v>5456.6882722943965</v>
      </c>
      <c r="L76" s="14">
        <f t="shared" si="6"/>
        <v>0</v>
      </c>
      <c r="M76" s="26">
        <f t="shared" si="7"/>
        <v>47746.022382575968</v>
      </c>
      <c r="N76" s="1"/>
      <c r="O76" s="1"/>
      <c r="P76" s="1"/>
    </row>
    <row r="77" spans="1:16">
      <c r="A77" s="13">
        <v>16.25</v>
      </c>
      <c r="B77" s="14">
        <f t="shared" si="3"/>
        <v>1096.0047222222222</v>
      </c>
      <c r="C77" s="14">
        <f t="shared" si="3"/>
        <v>16440.070833333335</v>
      </c>
      <c r="D77" s="14">
        <f t="shared" si="3"/>
        <v>2192.0094444444444</v>
      </c>
      <c r="E77" s="14">
        <f t="shared" si="3"/>
        <v>0</v>
      </c>
      <c r="F77" s="12">
        <f t="shared" si="4"/>
        <v>19728.085000000003</v>
      </c>
      <c r="G77" s="2"/>
      <c r="H77" s="13">
        <f t="shared" si="5"/>
        <v>27.415528244614354</v>
      </c>
      <c r="I77" s="14">
        <f t="shared" si="6"/>
        <v>1849.0799026654793</v>
      </c>
      <c r="J77" s="14">
        <f t="shared" si="6"/>
        <v>27736.198539982193</v>
      </c>
      <c r="K77" s="14">
        <f t="shared" si="6"/>
        <v>3698.1598053309585</v>
      </c>
      <c r="L77" s="14">
        <f t="shared" si="6"/>
        <v>0</v>
      </c>
      <c r="M77" s="26">
        <f t="shared" si="7"/>
        <v>33283.438247978629</v>
      </c>
      <c r="N77" s="1"/>
      <c r="O77" s="1"/>
      <c r="P77" s="1"/>
    </row>
    <row r="78" spans="1:16">
      <c r="A78" s="13">
        <v>16.75</v>
      </c>
      <c r="B78" s="14">
        <f t="shared" si="3"/>
        <v>374.94001086956519</v>
      </c>
      <c r="C78" s="14">
        <f t="shared" si="3"/>
        <v>7123.8602065217392</v>
      </c>
      <c r="D78" s="14">
        <f t="shared" si="3"/>
        <v>1124.8200326086956</v>
      </c>
      <c r="E78" s="14">
        <f t="shared" si="3"/>
        <v>0</v>
      </c>
      <c r="F78" s="12">
        <f t="shared" si="4"/>
        <v>8623.6202499999999</v>
      </c>
      <c r="G78" s="2"/>
      <c r="H78" s="13">
        <f t="shared" si="5"/>
        <v>30.323159697956164</v>
      </c>
      <c r="I78" s="14">
        <f t="shared" si="6"/>
        <v>678.76810905977584</v>
      </c>
      <c r="J78" s="14">
        <f t="shared" si="6"/>
        <v>12896.594072135742</v>
      </c>
      <c r="K78" s="14">
        <f t="shared" si="6"/>
        <v>2036.3043271793274</v>
      </c>
      <c r="L78" s="14">
        <f t="shared" si="6"/>
        <v>0</v>
      </c>
      <c r="M78" s="26">
        <f t="shared" si="7"/>
        <v>15611.666508374845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701.34187499999996</v>
      </c>
      <c r="D79" s="14">
        <f t="shared" si="3"/>
        <v>2104.0256249999998</v>
      </c>
      <c r="E79" s="14">
        <f t="shared" si="3"/>
        <v>0</v>
      </c>
      <c r="F79" s="12">
        <f t="shared" si="4"/>
        <v>2805.3674999999998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1359.5813132638982</v>
      </c>
      <c r="K79" s="14">
        <f t="shared" si="6"/>
        <v>4078.7439397916946</v>
      </c>
      <c r="L79" s="14">
        <f t="shared" si="6"/>
        <v>0</v>
      </c>
      <c r="M79" s="26">
        <f t="shared" si="7"/>
        <v>5438.3252530555928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91323.118393284705</v>
      </c>
      <c r="C89" s="19">
        <f>SUM(C52:C83)</f>
        <v>578445.73869840347</v>
      </c>
      <c r="D89" s="19">
        <f>SUM(D52:D83)</f>
        <v>28324.419158311746</v>
      </c>
      <c r="E89" s="19">
        <f>SUM(E52:E83)</f>
        <v>0</v>
      </c>
      <c r="F89" s="19">
        <f>SUM(F52:F83)</f>
        <v>698093.27625000011</v>
      </c>
      <c r="G89" s="12"/>
      <c r="H89" s="18" t="s">
        <v>1</v>
      </c>
      <c r="I89" s="19">
        <f>SUM(I52:I88)</f>
        <v>102372.33103581305</v>
      </c>
      <c r="J89" s="19">
        <f>SUM(J52:J88)</f>
        <v>739143.62309906096</v>
      </c>
      <c r="K89" s="19">
        <f>SUM(K52:K88)</f>
        <v>39487.892699797769</v>
      </c>
      <c r="L89" s="19">
        <f>SUM(L52:L88)</f>
        <v>0</v>
      </c>
      <c r="M89" s="19">
        <f>SUM(M52:M88)</f>
        <v>881003.84683467192</v>
      </c>
      <c r="N89" s="1"/>
      <c r="O89" s="1"/>
      <c r="P89" s="1"/>
    </row>
    <row r="90" spans="1:16">
      <c r="A90" s="6" t="s">
        <v>12</v>
      </c>
      <c r="B90" s="27">
        <f>IF(L43&gt;0,B89/L43,0)</f>
        <v>13.483338190439166</v>
      </c>
      <c r="C90" s="27">
        <f>IF(M43&gt;0,C89/M43,0)</f>
        <v>14.342887462404082</v>
      </c>
      <c r="D90" s="27">
        <f>IF(N43&gt;0,D89/N43,0)</f>
        <v>14.800269143975729</v>
      </c>
      <c r="E90" s="27">
        <f>IF(O43&gt;0,E89/O43,0)</f>
        <v>0</v>
      </c>
      <c r="F90" s="27">
        <f>IF(P43&gt;0,F89/P43,0)</f>
        <v>14.241974108204838</v>
      </c>
      <c r="G90" s="12"/>
      <c r="H90" s="6" t="s">
        <v>12</v>
      </c>
      <c r="I90" s="27">
        <f>IF(L43&gt;0,I89/L43,0)</f>
        <v>15.114691493068403</v>
      </c>
      <c r="J90" s="27">
        <f>IF(M43&gt;0,J89/M43,0)</f>
        <v>18.327481897469649</v>
      </c>
      <c r="K90" s="27">
        <f>IF(N43&gt;0,K89/N43,0)</f>
        <v>20.63348366012092</v>
      </c>
      <c r="L90" s="27">
        <f>IF(O43&gt;0,L89/O43,0)</f>
        <v>0</v>
      </c>
      <c r="M90" s="27">
        <f>IF(P43&gt;0,M89/P43,0)</f>
        <v>17.973578034226563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6773.0347710213609</v>
      </c>
      <c r="C102" s="41">
        <f>$B$90</f>
        <v>13.483338190439166</v>
      </c>
      <c r="D102" s="41">
        <f>$I$90</f>
        <v>15.114691493068403</v>
      </c>
      <c r="E102" s="41">
        <f>B102*D102</f>
        <v>102372.33103581305</v>
      </c>
      <c r="F102" s="14">
        <f>B102/1000</f>
        <v>6.7730347710213605</v>
      </c>
      <c r="G102" s="44">
        <f>E102/1000</f>
        <v>102.37233103581306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40329.796926500276</v>
      </c>
      <c r="C103" s="41">
        <f>$C$90</f>
        <v>14.342887462404082</v>
      </c>
      <c r="D103" s="41">
        <f>$J$90</f>
        <v>18.327481897469649</v>
      </c>
      <c r="E103" s="41">
        <f>B103*D103</f>
        <v>739143.62309906096</v>
      </c>
      <c r="F103" s="14">
        <f t="shared" ref="F103:F106" si="8">B103/1000</f>
        <v>40.329796926500279</v>
      </c>
      <c r="G103" s="44">
        <f t="shared" ref="G103:G106" si="9">E103/1000</f>
        <v>739.14362309906096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1913.7773024783714</v>
      </c>
      <c r="C104" s="41">
        <f>$D$90</f>
        <v>14.800269143975729</v>
      </c>
      <c r="D104" s="41">
        <f>$K$90</f>
        <v>20.63348366012092</v>
      </c>
      <c r="E104" s="41">
        <f>B104*D104</f>
        <v>39487.892699797769</v>
      </c>
      <c r="F104" s="14">
        <f t="shared" si="8"/>
        <v>1.9137773024783715</v>
      </c>
      <c r="G104" s="44">
        <f t="shared" si="9"/>
        <v>39.487892699797769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49016.609000000011</v>
      </c>
      <c r="C106" s="41">
        <f>$F$90</f>
        <v>14.241974108204838</v>
      </c>
      <c r="D106" s="41">
        <f>$M$90</f>
        <v>17.973578034226563</v>
      </c>
      <c r="E106" s="41">
        <f>SUM(E102:E105)</f>
        <v>881003.8468346718</v>
      </c>
      <c r="F106" s="14">
        <f t="shared" si="8"/>
        <v>49.01660900000001</v>
      </c>
      <c r="G106" s="44">
        <f t="shared" si="9"/>
        <v>881.00384683467178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881003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0.99999903878436536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1" spans="1:16">
      <c r="D111" s="43"/>
      <c r="E111" s="43"/>
      <c r="F111" s="43"/>
    </row>
    <row r="112" spans="1:16">
      <c r="D112" s="43"/>
      <c r="E112" s="43"/>
      <c r="F112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1"/>
  <sheetViews>
    <sheetView topLeftCell="A82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83981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>
        <v>35498</v>
      </c>
      <c r="J15" s="4"/>
      <c r="K15" s="13">
        <v>8.25</v>
      </c>
      <c r="L15" s="14">
        <f t="shared" si="1"/>
        <v>35.497999999999998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35.497999999999998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>
        <v>240736</v>
      </c>
      <c r="J16" s="4"/>
      <c r="K16" s="13">
        <v>8.75</v>
      </c>
      <c r="L16" s="14">
        <f t="shared" si="1"/>
        <v>240.73599999999999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240.73599999999999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>
        <v>1581579</v>
      </c>
      <c r="J17" s="4"/>
      <c r="K17" s="13">
        <v>9.25</v>
      </c>
      <c r="L17" s="14">
        <f t="shared" si="1"/>
        <v>1581.579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1581.579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2643603</v>
      </c>
      <c r="J18" s="4"/>
      <c r="K18" s="13">
        <v>9.75</v>
      </c>
      <c r="L18" s="14">
        <f t="shared" si="1"/>
        <v>2643.6030000000001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2643.6030000000001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3345332</v>
      </c>
      <c r="J19" s="4"/>
      <c r="K19" s="13">
        <v>10.25</v>
      </c>
      <c r="L19" s="14">
        <f t="shared" si="1"/>
        <v>3345.3319999999999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3345.3319999999999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2443148</v>
      </c>
      <c r="J20" s="4"/>
      <c r="K20" s="13">
        <v>10.75</v>
      </c>
      <c r="L20" s="14">
        <f t="shared" si="1"/>
        <v>2361.7097333333336</v>
      </c>
      <c r="M20" s="14">
        <f t="shared" si="1"/>
        <v>81.438266666666664</v>
      </c>
      <c r="N20" s="14">
        <f t="shared" si="1"/>
        <v>0</v>
      </c>
      <c r="O20" s="14">
        <f t="shared" si="1"/>
        <v>0</v>
      </c>
      <c r="P20" s="15">
        <f t="shared" si="2"/>
        <v>2443.1480000000001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1658862</v>
      </c>
      <c r="J21" s="4"/>
      <c r="K21" s="13">
        <v>11.25</v>
      </c>
      <c r="L21" s="14">
        <f t="shared" si="1"/>
        <v>1569.1937837837838</v>
      </c>
      <c r="M21" s="14">
        <f t="shared" si="1"/>
        <v>89.668216216216223</v>
      </c>
      <c r="N21" s="14">
        <f t="shared" si="1"/>
        <v>0</v>
      </c>
      <c r="O21" s="14">
        <f t="shared" si="1"/>
        <v>0</v>
      </c>
      <c r="P21" s="15">
        <f t="shared" si="2"/>
        <v>1658.8620000000001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981359</v>
      </c>
      <c r="J22" s="4"/>
      <c r="K22" s="13">
        <v>11.75</v>
      </c>
      <c r="L22" s="14">
        <f t="shared" si="1"/>
        <v>841.16485714285716</v>
      </c>
      <c r="M22" s="14">
        <f t="shared" si="1"/>
        <v>140.19414285714285</v>
      </c>
      <c r="N22" s="14">
        <f t="shared" si="1"/>
        <v>0</v>
      </c>
      <c r="O22" s="14">
        <f t="shared" si="1"/>
        <v>0</v>
      </c>
      <c r="P22" s="15">
        <f t="shared" si="2"/>
        <v>981.35900000000004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359033</v>
      </c>
      <c r="J23" s="4"/>
      <c r="K23" s="13">
        <v>12.25</v>
      </c>
      <c r="L23" s="14">
        <f t="shared" si="1"/>
        <v>209.43591666666669</v>
      </c>
      <c r="M23" s="14">
        <f t="shared" si="1"/>
        <v>149.59708333333336</v>
      </c>
      <c r="N23" s="14">
        <f t="shared" si="1"/>
        <v>0</v>
      </c>
      <c r="O23" s="14">
        <f t="shared" si="1"/>
        <v>0</v>
      </c>
      <c r="P23" s="15">
        <f t="shared" si="2"/>
        <v>359.03300000000002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/>
      <c r="J24" s="4"/>
      <c r="K24" s="13">
        <v>12.75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2"/>
        <v>0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/>
      <c r="J25" s="4"/>
      <c r="K25" s="13">
        <v>13.25</v>
      </c>
      <c r="L25" s="14">
        <f t="shared" si="1"/>
        <v>0</v>
      </c>
      <c r="M25" s="14">
        <f t="shared" si="1"/>
        <v>0</v>
      </c>
      <c r="N25" s="14">
        <f t="shared" si="1"/>
        <v>0</v>
      </c>
      <c r="O25" s="14">
        <f t="shared" si="1"/>
        <v>0</v>
      </c>
      <c r="P25" s="15">
        <f t="shared" si="2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/>
      <c r="J26" s="4"/>
      <c r="K26" s="13">
        <v>13.75</v>
      </c>
      <c r="L26" s="14">
        <f t="shared" si="1"/>
        <v>0</v>
      </c>
      <c r="M26" s="14">
        <f t="shared" si="1"/>
        <v>0</v>
      </c>
      <c r="N26" s="14">
        <f t="shared" si="1"/>
        <v>0</v>
      </c>
      <c r="O26" s="14">
        <f t="shared" si="1"/>
        <v>0</v>
      </c>
      <c r="P26" s="15">
        <f t="shared" si="2"/>
        <v>0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/>
      <c r="J27" s="4"/>
      <c r="K27" s="13">
        <v>14.25</v>
      </c>
      <c r="L27" s="14">
        <f t="shared" si="1"/>
        <v>0</v>
      </c>
      <c r="M27" s="14">
        <f t="shared" si="1"/>
        <v>0</v>
      </c>
      <c r="N27" s="14">
        <f t="shared" si="1"/>
        <v>0</v>
      </c>
      <c r="O27" s="14">
        <f t="shared" si="1"/>
        <v>0</v>
      </c>
      <c r="P27" s="15">
        <f t="shared" si="2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/>
      <c r="J28" s="4"/>
      <c r="K28" s="13">
        <v>14.75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4">
        <f t="shared" si="1"/>
        <v>0</v>
      </c>
      <c r="P28" s="15">
        <f t="shared" si="2"/>
        <v>0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/>
      <c r="J29" s="4"/>
      <c r="K29" s="13">
        <v>15.25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5">
        <f t="shared" si="2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/>
      <c r="J30" s="4"/>
      <c r="K30" s="13">
        <v>15.75</v>
      </c>
      <c r="L30" s="14">
        <f t="shared" si="1"/>
        <v>0</v>
      </c>
      <c r="M30" s="14">
        <f t="shared" si="1"/>
        <v>0</v>
      </c>
      <c r="N30" s="14">
        <f t="shared" si="1"/>
        <v>0</v>
      </c>
      <c r="O30" s="14">
        <f t="shared" si="1"/>
        <v>0</v>
      </c>
      <c r="P30" s="15">
        <f t="shared" si="2"/>
        <v>0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/>
      <c r="J31" s="4"/>
      <c r="K31" s="13">
        <v>16.25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5">
        <f t="shared" si="2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/>
      <c r="J32" s="17"/>
      <c r="K32" s="13">
        <v>16.75</v>
      </c>
      <c r="L32" s="14">
        <f t="shared" si="1"/>
        <v>0</v>
      </c>
      <c r="M32" s="14">
        <f t="shared" si="1"/>
        <v>0</v>
      </c>
      <c r="N32" s="14">
        <f t="shared" si="1"/>
        <v>0</v>
      </c>
      <c r="O32" s="14">
        <f t="shared" si="1"/>
        <v>0</v>
      </c>
      <c r="P32" s="15">
        <f t="shared" si="2"/>
        <v>0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/>
      <c r="J33" s="17"/>
      <c r="K33" s="13">
        <v>17.25</v>
      </c>
      <c r="L33" s="14">
        <f t="shared" si="1"/>
        <v>0</v>
      </c>
      <c r="M33" s="14">
        <f t="shared" si="1"/>
        <v>0</v>
      </c>
      <c r="N33" s="14">
        <f t="shared" si="1"/>
        <v>0</v>
      </c>
      <c r="O33" s="14">
        <f t="shared" si="1"/>
        <v>0</v>
      </c>
      <c r="P33" s="15">
        <f t="shared" si="2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13289150</v>
      </c>
      <c r="J43" s="2"/>
      <c r="K43" s="18" t="s">
        <v>1</v>
      </c>
      <c r="L43" s="19">
        <f>SUM(L6:L42)</f>
        <v>12828.252290926641</v>
      </c>
      <c r="M43" s="19">
        <f>SUM(M6:M42)</f>
        <v>460.89770907335912</v>
      </c>
      <c r="N43" s="19">
        <f>SUM(N6:N42)</f>
        <v>0</v>
      </c>
      <c r="O43" s="19">
        <f>SUM(O6:O42)</f>
        <v>0</v>
      </c>
      <c r="P43" s="19">
        <f>SUM(P6:P42)</f>
        <v>13289.150000000001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292.85849999999999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292.85849999999999</v>
      </c>
      <c r="G61" s="2"/>
      <c r="H61" s="13">
        <f t="shared" si="5"/>
        <v>2.8758091912528769</v>
      </c>
      <c r="I61" s="14">
        <f t="shared" si="6"/>
        <v>102.08547467109462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102.08547467109462</v>
      </c>
      <c r="N61" s="1"/>
      <c r="O61" s="1"/>
      <c r="P61" s="1"/>
    </row>
    <row r="62" spans="1:16">
      <c r="A62" s="13">
        <v>8.75</v>
      </c>
      <c r="B62" s="14">
        <f t="shared" si="3"/>
        <v>2106.44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2106.44</v>
      </c>
      <c r="G62" s="2"/>
      <c r="H62" s="13">
        <f t="shared" si="5"/>
        <v>3.497506916558653</v>
      </c>
      <c r="I62" s="14">
        <f t="shared" si="6"/>
        <v>841.97582506466381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841.97582506466381</v>
      </c>
      <c r="N62" s="1"/>
      <c r="O62" s="1"/>
      <c r="P62" s="1"/>
    </row>
    <row r="63" spans="1:16">
      <c r="A63" s="13">
        <v>9.25</v>
      </c>
      <c r="B63" s="14">
        <f t="shared" si="3"/>
        <v>14629.605749999999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14629.605749999999</v>
      </c>
      <c r="G63" s="2"/>
      <c r="H63" s="13">
        <f t="shared" si="5"/>
        <v>4.2075807029060366</v>
      </c>
      <c r="I63" s="14">
        <f t="shared" si="6"/>
        <v>6654.6212805214263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6654.6212805214263</v>
      </c>
      <c r="N63" s="1"/>
      <c r="O63" s="1"/>
      <c r="P63" s="1"/>
    </row>
    <row r="64" spans="1:16">
      <c r="A64" s="13">
        <v>9.75</v>
      </c>
      <c r="B64" s="14">
        <f t="shared" si="3"/>
        <v>25775.129250000002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25775.129250000002</v>
      </c>
      <c r="G64" s="2"/>
      <c r="H64" s="13">
        <f t="shared" si="5"/>
        <v>5.01278849324465</v>
      </c>
      <c r="I64" s="14">
        <f t="shared" si="6"/>
        <v>13251.822699107037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13251.822699107037</v>
      </c>
      <c r="N64" s="1"/>
      <c r="O64" s="1"/>
      <c r="P64" s="1"/>
    </row>
    <row r="65" spans="1:16">
      <c r="A65" s="13">
        <v>10.25</v>
      </c>
      <c r="B65" s="14">
        <f t="shared" si="3"/>
        <v>34289.652999999998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34289.652999999998</v>
      </c>
      <c r="G65" s="2"/>
      <c r="H65" s="13">
        <f t="shared" si="5"/>
        <v>5.9200085422255784</v>
      </c>
      <c r="I65" s="14">
        <f t="shared" si="6"/>
        <v>19804.394016580576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19804.394016580576</v>
      </c>
      <c r="N65" s="1"/>
      <c r="O65" s="1"/>
      <c r="P65" s="1"/>
    </row>
    <row r="66" spans="1:16">
      <c r="A66" s="13">
        <v>10.75</v>
      </c>
      <c r="B66" s="14">
        <f t="shared" si="3"/>
        <v>25388.379633333338</v>
      </c>
      <c r="C66" s="14">
        <f t="shared" si="3"/>
        <v>875.46136666666666</v>
      </c>
      <c r="D66" s="14">
        <f t="shared" si="3"/>
        <v>0</v>
      </c>
      <c r="E66" s="14">
        <f t="shared" si="3"/>
        <v>0</v>
      </c>
      <c r="F66" s="12">
        <f t="shared" si="4"/>
        <v>26263.841000000004</v>
      </c>
      <c r="G66" s="2"/>
      <c r="H66" s="13">
        <f t="shared" si="5"/>
        <v>6.9362352170978028</v>
      </c>
      <c r="I66" s="14">
        <f t="shared" si="6"/>
        <v>16381.374224909328</v>
      </c>
      <c r="J66" s="14">
        <f t="shared" si="6"/>
        <v>564.87497327273536</v>
      </c>
      <c r="K66" s="14">
        <f t="shared" si="6"/>
        <v>0</v>
      </c>
      <c r="L66" s="14">
        <f t="shared" si="6"/>
        <v>0</v>
      </c>
      <c r="M66" s="26">
        <f t="shared" si="7"/>
        <v>16946.249198182064</v>
      </c>
      <c r="N66" s="1"/>
      <c r="O66" s="1"/>
      <c r="P66" s="1"/>
    </row>
    <row r="67" spans="1:16">
      <c r="A67" s="13">
        <v>11.25</v>
      </c>
      <c r="B67" s="14">
        <f t="shared" si="3"/>
        <v>17653.430067567569</v>
      </c>
      <c r="C67" s="14">
        <f t="shared" si="3"/>
        <v>1008.7674324324325</v>
      </c>
      <c r="D67" s="14">
        <f t="shared" si="3"/>
        <v>0</v>
      </c>
      <c r="E67" s="14">
        <f t="shared" si="3"/>
        <v>0</v>
      </c>
      <c r="F67" s="12">
        <f t="shared" si="4"/>
        <v>18662.197500000002</v>
      </c>
      <c r="G67" s="2"/>
      <c r="H67" s="13">
        <f t="shared" si="5"/>
        <v>8.0685751450480083</v>
      </c>
      <c r="I67" s="14">
        <f t="shared" si="6"/>
        <v>12661.157961601677</v>
      </c>
      <c r="J67" s="14">
        <f t="shared" si="6"/>
        <v>723.49474066295295</v>
      </c>
      <c r="K67" s="14">
        <f t="shared" si="6"/>
        <v>0</v>
      </c>
      <c r="L67" s="14">
        <f t="shared" si="6"/>
        <v>0</v>
      </c>
      <c r="M67" s="26">
        <f t="shared" si="7"/>
        <v>13384.65270226463</v>
      </c>
      <c r="N67" s="1"/>
      <c r="O67" s="1"/>
      <c r="P67" s="1"/>
    </row>
    <row r="68" spans="1:16">
      <c r="A68" s="13">
        <v>11.75</v>
      </c>
      <c r="B68" s="14">
        <f t="shared" si="3"/>
        <v>9883.6870714285724</v>
      </c>
      <c r="C68" s="14">
        <f t="shared" si="3"/>
        <v>1647.2811785714284</v>
      </c>
      <c r="D68" s="14">
        <f t="shared" si="3"/>
        <v>0</v>
      </c>
      <c r="E68" s="14">
        <f t="shared" si="3"/>
        <v>0</v>
      </c>
      <c r="F68" s="12">
        <f t="shared" si="4"/>
        <v>11530.968250000002</v>
      </c>
      <c r="G68" s="2"/>
      <c r="H68" s="13">
        <f t="shared" si="5"/>
        <v>9.324243663434002</v>
      </c>
      <c r="I68" s="14">
        <f t="shared" si="6"/>
        <v>7843.2260891176538</v>
      </c>
      <c r="J68" s="14">
        <f t="shared" si="6"/>
        <v>1307.2043481862754</v>
      </c>
      <c r="K68" s="14">
        <f t="shared" si="6"/>
        <v>0</v>
      </c>
      <c r="L68" s="14">
        <f t="shared" si="6"/>
        <v>0</v>
      </c>
      <c r="M68" s="26">
        <f t="shared" si="7"/>
        <v>9150.4304373039286</v>
      </c>
      <c r="N68" s="1"/>
      <c r="O68" s="1"/>
      <c r="P68" s="1"/>
    </row>
    <row r="69" spans="1:16">
      <c r="A69" s="13">
        <v>12.25</v>
      </c>
      <c r="B69" s="14">
        <f t="shared" si="3"/>
        <v>2565.589979166667</v>
      </c>
      <c r="C69" s="14">
        <f t="shared" si="3"/>
        <v>1832.5642708333337</v>
      </c>
      <c r="D69" s="14">
        <f t="shared" si="3"/>
        <v>0</v>
      </c>
      <c r="E69" s="14">
        <f t="shared" si="3"/>
        <v>0</v>
      </c>
      <c r="F69" s="12">
        <f t="shared" si="4"/>
        <v>4398.1542500000005</v>
      </c>
      <c r="G69" s="2"/>
      <c r="H69" s="13">
        <f t="shared" si="5"/>
        <v>10.710561536551699</v>
      </c>
      <c r="I69" s="14">
        <f t="shared" si="6"/>
        <v>2243.1762734224471</v>
      </c>
      <c r="J69" s="14">
        <f t="shared" si="6"/>
        <v>1602.2687667303196</v>
      </c>
      <c r="K69" s="14">
        <f t="shared" si="6"/>
        <v>0</v>
      </c>
      <c r="L69" s="14">
        <f t="shared" si="6"/>
        <v>0</v>
      </c>
      <c r="M69" s="26">
        <f t="shared" si="7"/>
        <v>3845.4450401527665</v>
      </c>
      <c r="N69" s="1"/>
      <c r="O69" s="1"/>
      <c r="P69" s="1"/>
    </row>
    <row r="70" spans="1:16">
      <c r="A70" s="13">
        <v>12.75</v>
      </c>
      <c r="B70" s="14">
        <f t="shared" si="3"/>
        <v>0</v>
      </c>
      <c r="C70" s="14">
        <f t="shared" si="3"/>
        <v>0</v>
      </c>
      <c r="D70" s="14">
        <f t="shared" si="3"/>
        <v>0</v>
      </c>
      <c r="E70" s="14">
        <f t="shared" si="3"/>
        <v>0</v>
      </c>
      <c r="F70" s="12">
        <f t="shared" si="4"/>
        <v>0</v>
      </c>
      <c r="G70" s="2"/>
      <c r="H70" s="13">
        <f t="shared" si="5"/>
        <v>12.234951908318333</v>
      </c>
      <c r="I70" s="14">
        <f t="shared" si="6"/>
        <v>0</v>
      </c>
      <c r="J70" s="14">
        <f t="shared" si="6"/>
        <v>0</v>
      </c>
      <c r="K70" s="14">
        <f t="shared" si="6"/>
        <v>0</v>
      </c>
      <c r="L70" s="14">
        <f t="shared" si="6"/>
        <v>0</v>
      </c>
      <c r="M70" s="26">
        <f t="shared" si="7"/>
        <v>0</v>
      </c>
      <c r="N70" s="1"/>
      <c r="O70" s="1"/>
      <c r="P70" s="1"/>
    </row>
    <row r="71" spans="1:16">
      <c r="A71" s="13">
        <v>13.25</v>
      </c>
      <c r="B71" s="14">
        <f t="shared" si="3"/>
        <v>0</v>
      </c>
      <c r="C71" s="14">
        <f t="shared" si="3"/>
        <v>0</v>
      </c>
      <c r="D71" s="14">
        <f t="shared" si="3"/>
        <v>0</v>
      </c>
      <c r="E71" s="14">
        <f t="shared" si="3"/>
        <v>0</v>
      </c>
      <c r="F71" s="12">
        <f t="shared" si="4"/>
        <v>0</v>
      </c>
      <c r="G71" s="2"/>
      <c r="H71" s="13">
        <f t="shared" si="5"/>
        <v>13.904937464891319</v>
      </c>
      <c r="I71" s="14">
        <f t="shared" si="6"/>
        <v>0</v>
      </c>
      <c r="J71" s="14">
        <f t="shared" si="6"/>
        <v>0</v>
      </c>
      <c r="K71" s="14">
        <f t="shared" si="6"/>
        <v>0</v>
      </c>
      <c r="L71" s="14">
        <f t="shared" si="6"/>
        <v>0</v>
      </c>
      <c r="M71" s="26">
        <f t="shared" si="7"/>
        <v>0</v>
      </c>
      <c r="N71" s="1"/>
      <c r="O71" s="1"/>
      <c r="P71" s="1"/>
    </row>
    <row r="72" spans="1:16">
      <c r="A72" s="13">
        <v>13.75</v>
      </c>
      <c r="B72" s="14">
        <f t="shared" si="3"/>
        <v>0</v>
      </c>
      <c r="C72" s="14">
        <f t="shared" si="3"/>
        <v>0</v>
      </c>
      <c r="D72" s="14">
        <f t="shared" si="3"/>
        <v>0</v>
      </c>
      <c r="E72" s="14">
        <f t="shared" si="3"/>
        <v>0</v>
      </c>
      <c r="F72" s="12">
        <f t="shared" si="4"/>
        <v>0</v>
      </c>
      <c r="G72" s="2"/>
      <c r="H72" s="13">
        <f t="shared" si="5"/>
        <v>15.72813778502006</v>
      </c>
      <c r="I72" s="14">
        <f t="shared" si="6"/>
        <v>0</v>
      </c>
      <c r="J72" s="14">
        <f t="shared" si="6"/>
        <v>0</v>
      </c>
      <c r="K72" s="14">
        <f t="shared" si="6"/>
        <v>0</v>
      </c>
      <c r="L72" s="14">
        <f t="shared" si="6"/>
        <v>0</v>
      </c>
      <c r="M72" s="26">
        <f t="shared" si="7"/>
        <v>0</v>
      </c>
      <c r="N72" s="1"/>
      <c r="O72" s="1"/>
      <c r="P72" s="1"/>
    </row>
    <row r="73" spans="1:16">
      <c r="A73" s="13">
        <v>14.25</v>
      </c>
      <c r="B73" s="14">
        <f t="shared" si="3"/>
        <v>0</v>
      </c>
      <c r="C73" s="14">
        <f t="shared" si="3"/>
        <v>0</v>
      </c>
      <c r="D73" s="14">
        <f t="shared" si="3"/>
        <v>0</v>
      </c>
      <c r="E73" s="14">
        <f t="shared" si="3"/>
        <v>0</v>
      </c>
      <c r="F73" s="12">
        <f t="shared" si="4"/>
        <v>0</v>
      </c>
      <c r="G73" s="2"/>
      <c r="H73" s="13">
        <f t="shared" si="5"/>
        <v>17.712266859032471</v>
      </c>
      <c r="I73" s="14">
        <f t="shared" si="6"/>
        <v>0</v>
      </c>
      <c r="J73" s="14">
        <f t="shared" si="6"/>
        <v>0</v>
      </c>
      <c r="K73" s="14">
        <f t="shared" si="6"/>
        <v>0</v>
      </c>
      <c r="L73" s="14">
        <f t="shared" si="6"/>
        <v>0</v>
      </c>
      <c r="M73" s="26">
        <f t="shared" si="7"/>
        <v>0</v>
      </c>
      <c r="N73" s="1"/>
      <c r="O73" s="1"/>
      <c r="P73" s="1"/>
    </row>
    <row r="74" spans="1:16">
      <c r="A74" s="13">
        <v>14.75</v>
      </c>
      <c r="B74" s="14">
        <f t="shared" si="3"/>
        <v>0</v>
      </c>
      <c r="C74" s="14">
        <f t="shared" si="3"/>
        <v>0</v>
      </c>
      <c r="D74" s="14">
        <f t="shared" si="3"/>
        <v>0</v>
      </c>
      <c r="E74" s="14">
        <f t="shared" si="3"/>
        <v>0</v>
      </c>
      <c r="F74" s="12">
        <f t="shared" si="4"/>
        <v>0</v>
      </c>
      <c r="G74" s="2"/>
      <c r="H74" s="13">
        <f t="shared" si="5"/>
        <v>19.865130759932143</v>
      </c>
      <c r="I74" s="14">
        <f t="shared" si="6"/>
        <v>0</v>
      </c>
      <c r="J74" s="14">
        <f t="shared" si="6"/>
        <v>0</v>
      </c>
      <c r="K74" s="14">
        <f t="shared" si="6"/>
        <v>0</v>
      </c>
      <c r="L74" s="14">
        <f t="shared" si="6"/>
        <v>0</v>
      </c>
      <c r="M74" s="26">
        <f t="shared" si="7"/>
        <v>0</v>
      </c>
      <c r="N74" s="1"/>
      <c r="O74" s="1"/>
      <c r="P74" s="1"/>
    </row>
    <row r="75" spans="1:16">
      <c r="A75" s="13">
        <v>15.25</v>
      </c>
      <c r="B75" s="14">
        <f t="shared" si="3"/>
        <v>0</v>
      </c>
      <c r="C75" s="14">
        <f t="shared" si="3"/>
        <v>0</v>
      </c>
      <c r="D75" s="14">
        <f t="shared" si="3"/>
        <v>0</v>
      </c>
      <c r="E75" s="14">
        <f t="shared" si="3"/>
        <v>0</v>
      </c>
      <c r="F75" s="12">
        <f t="shared" si="4"/>
        <v>0</v>
      </c>
      <c r="G75" s="2"/>
      <c r="H75" s="13">
        <f t="shared" si="5"/>
        <v>22.19462545222795</v>
      </c>
      <c r="I75" s="14">
        <f t="shared" si="6"/>
        <v>0</v>
      </c>
      <c r="J75" s="14">
        <f t="shared" si="6"/>
        <v>0</v>
      </c>
      <c r="K75" s="14">
        <f t="shared" si="6"/>
        <v>0</v>
      </c>
      <c r="L75" s="14">
        <f t="shared" si="6"/>
        <v>0</v>
      </c>
      <c r="M75" s="26">
        <f t="shared" si="7"/>
        <v>0</v>
      </c>
      <c r="N75" s="1"/>
      <c r="O75" s="1"/>
      <c r="P75" s="1"/>
    </row>
    <row r="76" spans="1:16">
      <c r="A76" s="13">
        <v>15.75</v>
      </c>
      <c r="B76" s="14">
        <f t="shared" si="3"/>
        <v>0</v>
      </c>
      <c r="C76" s="14">
        <f t="shared" si="3"/>
        <v>0</v>
      </c>
      <c r="D76" s="14">
        <f t="shared" si="3"/>
        <v>0</v>
      </c>
      <c r="E76" s="14">
        <f t="shared" si="3"/>
        <v>0</v>
      </c>
      <c r="F76" s="12">
        <f t="shared" si="4"/>
        <v>0</v>
      </c>
      <c r="G76" s="2"/>
      <c r="H76" s="13">
        <f t="shared" si="5"/>
        <v>24.708734725922877</v>
      </c>
      <c r="I76" s="14">
        <f t="shared" si="6"/>
        <v>0</v>
      </c>
      <c r="J76" s="14">
        <f t="shared" si="6"/>
        <v>0</v>
      </c>
      <c r="K76" s="14">
        <f t="shared" si="6"/>
        <v>0</v>
      </c>
      <c r="L76" s="14">
        <f t="shared" si="6"/>
        <v>0</v>
      </c>
      <c r="M76" s="26">
        <f t="shared" si="7"/>
        <v>0</v>
      </c>
      <c r="N76" s="1"/>
      <c r="O76" s="1"/>
      <c r="P76" s="1"/>
    </row>
    <row r="77" spans="1:16">
      <c r="A77" s="13">
        <v>16.25</v>
      </c>
      <c r="B77" s="14">
        <f t="shared" si="3"/>
        <v>0</v>
      </c>
      <c r="C77" s="14">
        <f t="shared" si="3"/>
        <v>0</v>
      </c>
      <c r="D77" s="14">
        <f t="shared" si="3"/>
        <v>0</v>
      </c>
      <c r="E77" s="14">
        <f t="shared" si="3"/>
        <v>0</v>
      </c>
      <c r="F77" s="12">
        <f t="shared" si="4"/>
        <v>0</v>
      </c>
      <c r="G77" s="2"/>
      <c r="H77" s="13">
        <f t="shared" si="5"/>
        <v>27.415528244614354</v>
      </c>
      <c r="I77" s="14">
        <f t="shared" si="6"/>
        <v>0</v>
      </c>
      <c r="J77" s="14">
        <f t="shared" si="6"/>
        <v>0</v>
      </c>
      <c r="K77" s="14">
        <f t="shared" si="6"/>
        <v>0</v>
      </c>
      <c r="L77" s="14">
        <f t="shared" si="6"/>
        <v>0</v>
      </c>
      <c r="M77" s="26">
        <f t="shared" si="7"/>
        <v>0</v>
      </c>
      <c r="N77" s="1"/>
      <c r="O77" s="1"/>
      <c r="P77" s="1"/>
    </row>
    <row r="78" spans="1:16">
      <c r="A78" s="13">
        <v>16.75</v>
      </c>
      <c r="B78" s="14">
        <f t="shared" si="3"/>
        <v>0</v>
      </c>
      <c r="C78" s="14">
        <f t="shared" si="3"/>
        <v>0</v>
      </c>
      <c r="D78" s="14">
        <f t="shared" si="3"/>
        <v>0</v>
      </c>
      <c r="E78" s="14">
        <f t="shared" si="3"/>
        <v>0</v>
      </c>
      <c r="F78" s="12">
        <f t="shared" si="4"/>
        <v>0</v>
      </c>
      <c r="G78" s="2"/>
      <c r="H78" s="13">
        <f t="shared" si="5"/>
        <v>30.323159697956164</v>
      </c>
      <c r="I78" s="14">
        <f t="shared" si="6"/>
        <v>0</v>
      </c>
      <c r="J78" s="14">
        <f t="shared" si="6"/>
        <v>0</v>
      </c>
      <c r="K78" s="14">
        <f t="shared" si="6"/>
        <v>0</v>
      </c>
      <c r="L78" s="14">
        <f t="shared" si="6"/>
        <v>0</v>
      </c>
      <c r="M78" s="26">
        <f t="shared" si="7"/>
        <v>0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0</v>
      </c>
      <c r="D79" s="14">
        <f t="shared" si="3"/>
        <v>0</v>
      </c>
      <c r="E79" s="14">
        <f t="shared" si="3"/>
        <v>0</v>
      </c>
      <c r="F79" s="12">
        <f t="shared" si="4"/>
        <v>0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0</v>
      </c>
      <c r="K79" s="14">
        <f t="shared" si="6"/>
        <v>0</v>
      </c>
      <c r="L79" s="14">
        <f t="shared" si="6"/>
        <v>0</v>
      </c>
      <c r="M79" s="26">
        <f t="shared" si="7"/>
        <v>0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132584.77325149614</v>
      </c>
      <c r="C89" s="19">
        <f>SUM(C52:C83)</f>
        <v>5364.0742485038609</v>
      </c>
      <c r="D89" s="19">
        <f>SUM(D52:D83)</f>
        <v>0</v>
      </c>
      <c r="E89" s="19">
        <f>SUM(E52:E83)</f>
        <v>0</v>
      </c>
      <c r="F89" s="19">
        <f>SUM(F52:F83)</f>
        <v>137948.8475</v>
      </c>
      <c r="G89" s="12"/>
      <c r="H89" s="18" t="s">
        <v>1</v>
      </c>
      <c r="I89" s="19">
        <f>SUM(I52:I88)</f>
        <v>79783.833844995897</v>
      </c>
      <c r="J89" s="19">
        <f>SUM(J52:J88)</f>
        <v>4197.8428288522837</v>
      </c>
      <c r="K89" s="19">
        <f>SUM(K52:K88)</f>
        <v>0</v>
      </c>
      <c r="L89" s="19">
        <f>SUM(L52:L88)</f>
        <v>0</v>
      </c>
      <c r="M89" s="19">
        <f>SUM(M52:M88)</f>
        <v>83981.676673848197</v>
      </c>
      <c r="N89" s="1"/>
      <c r="O89" s="1"/>
      <c r="P89" s="1"/>
    </row>
    <row r="90" spans="1:16">
      <c r="A90" s="6" t="s">
        <v>12</v>
      </c>
      <c r="B90" s="27">
        <f>IF(L43&gt;0,B89/L43,0)</f>
        <v>10.335373069118129</v>
      </c>
      <c r="C90" s="27">
        <f>IF(M43&gt;0,C89/M43,0)</f>
        <v>11.638318314248952</v>
      </c>
      <c r="D90" s="27">
        <f>IF(N43&gt;0,D89/N43,0)</f>
        <v>0</v>
      </c>
      <c r="E90" s="27">
        <f>IF(O43&gt;0,E89/O43,0)</f>
        <v>0</v>
      </c>
      <c r="F90" s="27">
        <f>IF(P43&gt;0,F89/P43,0)</f>
        <v>10.380562150325641</v>
      </c>
      <c r="G90" s="12"/>
      <c r="H90" s="6" t="s">
        <v>12</v>
      </c>
      <c r="I90" s="27">
        <f>IF(L43&gt;0,I89/L43,0)</f>
        <v>6.219384529989842</v>
      </c>
      <c r="J90" s="27">
        <f>IF(M43&gt;0,J89/M43,0)</f>
        <v>9.1079706976459089</v>
      </c>
      <c r="K90" s="27">
        <f>IF(N43&gt;0,K89/N43,0)</f>
        <v>0</v>
      </c>
      <c r="L90" s="27">
        <f>IF(O43&gt;0,L89/O43,0)</f>
        <v>0</v>
      </c>
      <c r="M90" s="27">
        <f>IF(P43&gt;0,M89/P43,0)</f>
        <v>6.3195672164019658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12828.252290926641</v>
      </c>
      <c r="C102" s="41">
        <f>$B$90</f>
        <v>10.335373069118129</v>
      </c>
      <c r="D102" s="41">
        <f>$I$90</f>
        <v>6.219384529989842</v>
      </c>
      <c r="E102" s="41">
        <f>B102*D102</f>
        <v>79783.833844995897</v>
      </c>
      <c r="F102" s="14">
        <f>B102/1000</f>
        <v>12.82825229092664</v>
      </c>
      <c r="G102" s="44">
        <f>E102/1000</f>
        <v>79.783833844995897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460.89770907335912</v>
      </c>
      <c r="C103" s="41">
        <f>$C$90</f>
        <v>11.638318314248952</v>
      </c>
      <c r="D103" s="41">
        <f>$J$90</f>
        <v>9.1079706976459089</v>
      </c>
      <c r="E103" s="41">
        <f>B103*D103</f>
        <v>4197.8428288522837</v>
      </c>
      <c r="F103" s="14">
        <f t="shared" ref="F103:F106" si="8">B103/1000</f>
        <v>0.46089770907335914</v>
      </c>
      <c r="G103" s="44">
        <f t="shared" ref="G103:G106" si="9">E103/1000</f>
        <v>4.1978428288522833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0</v>
      </c>
      <c r="C104" s="41">
        <f>$D$90</f>
        <v>0</v>
      </c>
      <c r="D104" s="41">
        <f>$K$90</f>
        <v>0</v>
      </c>
      <c r="E104" s="41">
        <f>B104*D104</f>
        <v>0</v>
      </c>
      <c r="F104" s="14">
        <f t="shared" si="8"/>
        <v>0</v>
      </c>
      <c r="G104" s="44">
        <f t="shared" si="9"/>
        <v>0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13289.15</v>
      </c>
      <c r="C106" s="41">
        <f>$F$90</f>
        <v>10.380562150325641</v>
      </c>
      <c r="D106" s="41">
        <f>$M$90</f>
        <v>6.3195672164019658</v>
      </c>
      <c r="E106" s="41">
        <f>SUM(E102:E105)</f>
        <v>83981.676673848182</v>
      </c>
      <c r="F106" s="14">
        <f t="shared" si="8"/>
        <v>13.289149999999999</v>
      </c>
      <c r="G106" s="44">
        <f t="shared" si="9"/>
        <v>83.981676673848185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83981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0.99999194260135094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0" spans="1:16">
      <c r="D110" s="43"/>
      <c r="E110" s="43"/>
    </row>
    <row r="111" spans="1:16">
      <c r="D111" s="43"/>
      <c r="E111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P112"/>
  <sheetViews>
    <sheetView topLeftCell="A85" workbookViewId="0">
      <selection activeCell="G102" sqref="G102:G106"/>
    </sheetView>
  </sheetViews>
  <sheetFormatPr baseColWidth="10" defaultColWidth="11.5703125" defaultRowHeight="12.75"/>
  <sheetData>
    <row r="1" spans="1:16" ht="20.25">
      <c r="A1" s="48" t="s">
        <v>20</v>
      </c>
      <c r="B1" s="48"/>
      <c r="C1" s="48"/>
      <c r="D1" s="48"/>
      <c r="E1" s="48"/>
      <c r="F1" s="48"/>
      <c r="G1" s="2"/>
      <c r="H1" s="49" t="s">
        <v>2</v>
      </c>
      <c r="I1" s="49"/>
      <c r="J1" s="2"/>
      <c r="K1" s="2"/>
      <c r="M1" s="3"/>
      <c r="N1" s="3"/>
      <c r="O1" s="2"/>
      <c r="P1" s="1"/>
    </row>
    <row r="2" spans="1:16">
      <c r="A2" s="2"/>
      <c r="B2" s="2"/>
      <c r="C2" s="2"/>
      <c r="D2" s="2"/>
      <c r="E2" s="2"/>
      <c r="F2" s="2"/>
      <c r="G2" s="2"/>
      <c r="H2" s="2" t="s">
        <v>3</v>
      </c>
      <c r="I2" s="4">
        <v>87817</v>
      </c>
      <c r="J2" s="2"/>
      <c r="K2" s="2"/>
      <c r="L2" s="2"/>
      <c r="M2" s="2"/>
      <c r="N2" s="2"/>
      <c r="O2" s="2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5" t="s">
        <v>0</v>
      </c>
      <c r="B4" s="50" t="s">
        <v>4</v>
      </c>
      <c r="C4" s="50"/>
      <c r="D4" s="50"/>
      <c r="E4" s="50"/>
      <c r="F4" s="50"/>
      <c r="G4" s="2"/>
      <c r="H4" s="5" t="s">
        <v>0</v>
      </c>
      <c r="I4" s="2"/>
      <c r="J4" s="2"/>
      <c r="K4" s="5" t="s">
        <v>0</v>
      </c>
      <c r="L4" s="49" t="s">
        <v>5</v>
      </c>
      <c r="M4" s="49"/>
      <c r="N4" s="49"/>
      <c r="O4" s="49"/>
      <c r="P4" s="49"/>
    </row>
    <row r="5" spans="1:16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1</v>
      </c>
      <c r="G5" s="2"/>
      <c r="H5" s="5" t="s">
        <v>6</v>
      </c>
      <c r="I5" s="5" t="s">
        <v>7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1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4"/>
      <c r="J6" s="2"/>
      <c r="K6" s="13">
        <v>3.75</v>
      </c>
      <c r="L6" s="14">
        <f t="shared" ref="L6:O42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42" si="2">SUM(L6:O6)</f>
        <v>0</v>
      </c>
    </row>
    <row r="7" spans="1:16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4"/>
      <c r="J7" s="2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4"/>
      <c r="J8" s="2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</row>
    <row r="9" spans="1:16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4"/>
      <c r="J9" s="2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4"/>
      <c r="J10" s="2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</row>
    <row r="11" spans="1:16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4"/>
      <c r="J11" s="2"/>
      <c r="K11" s="13">
        <v>6.25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1"/>
        <v>0</v>
      </c>
      <c r="P11" s="15">
        <f t="shared" si="2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4"/>
      <c r="J12" s="2"/>
      <c r="K12" s="13">
        <v>6.75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5">
        <f t="shared" si="2"/>
        <v>0</v>
      </c>
    </row>
    <row r="13" spans="1:16">
      <c r="A13" s="13">
        <v>7.25</v>
      </c>
      <c r="B13" s="11">
        <v>2</v>
      </c>
      <c r="C13" s="11">
        <v>0</v>
      </c>
      <c r="D13" s="11">
        <v>0</v>
      </c>
      <c r="E13" s="11"/>
      <c r="F13" s="12">
        <f t="shared" si="0"/>
        <v>2</v>
      </c>
      <c r="G13" s="2"/>
      <c r="H13" s="13">
        <v>7.25</v>
      </c>
      <c r="I13" s="4"/>
      <c r="J13" s="2"/>
      <c r="K13" s="13">
        <v>7.25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1"/>
        <v>0</v>
      </c>
      <c r="P13" s="15">
        <f t="shared" si="2"/>
        <v>0</v>
      </c>
    </row>
    <row r="14" spans="1:16">
      <c r="A14" s="10">
        <v>7.75</v>
      </c>
      <c r="B14" s="11">
        <v>6</v>
      </c>
      <c r="C14" s="11">
        <v>0</v>
      </c>
      <c r="D14" s="11">
        <v>0</v>
      </c>
      <c r="E14" s="11"/>
      <c r="F14" s="12">
        <f t="shared" si="0"/>
        <v>6</v>
      </c>
      <c r="G14" s="2"/>
      <c r="H14" s="13">
        <v>7.75</v>
      </c>
      <c r="I14" s="4"/>
      <c r="J14" s="4"/>
      <c r="K14" s="13">
        <v>7.75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5">
        <f t="shared" si="2"/>
        <v>0</v>
      </c>
    </row>
    <row r="15" spans="1:16">
      <c r="A15" s="13">
        <v>8.25</v>
      </c>
      <c r="B15" s="11">
        <v>23</v>
      </c>
      <c r="C15" s="11">
        <v>0</v>
      </c>
      <c r="D15" s="11">
        <v>0</v>
      </c>
      <c r="E15" s="11"/>
      <c r="F15" s="12">
        <f t="shared" si="0"/>
        <v>23</v>
      </c>
      <c r="G15" s="2"/>
      <c r="H15" s="13">
        <v>8.25</v>
      </c>
      <c r="I15" s="4">
        <v>37119</v>
      </c>
      <c r="J15" s="4"/>
      <c r="K15" s="13">
        <v>8.25</v>
      </c>
      <c r="L15" s="14">
        <f t="shared" si="1"/>
        <v>37.119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15">
        <f t="shared" si="2"/>
        <v>37.119</v>
      </c>
    </row>
    <row r="16" spans="1:16">
      <c r="A16" s="10">
        <v>8.75</v>
      </c>
      <c r="B16" s="11">
        <v>29</v>
      </c>
      <c r="C16" s="11">
        <v>0</v>
      </c>
      <c r="D16" s="11">
        <v>0</v>
      </c>
      <c r="E16" s="11"/>
      <c r="F16" s="12">
        <f t="shared" si="0"/>
        <v>29</v>
      </c>
      <c r="G16" s="2"/>
      <c r="H16" s="13">
        <v>8.75</v>
      </c>
      <c r="I16" s="4">
        <v>251731</v>
      </c>
      <c r="J16" s="4"/>
      <c r="K16" s="13">
        <v>8.75</v>
      </c>
      <c r="L16" s="14">
        <f t="shared" si="1"/>
        <v>251.73099999999999</v>
      </c>
      <c r="M16" s="14">
        <f t="shared" si="1"/>
        <v>0</v>
      </c>
      <c r="N16" s="14">
        <f t="shared" si="1"/>
        <v>0</v>
      </c>
      <c r="O16" s="14">
        <f t="shared" si="1"/>
        <v>0</v>
      </c>
      <c r="P16" s="15">
        <f t="shared" si="2"/>
        <v>251.73099999999999</v>
      </c>
    </row>
    <row r="17" spans="1:16">
      <c r="A17" s="13">
        <v>9.25</v>
      </c>
      <c r="B17" s="11">
        <v>39</v>
      </c>
      <c r="C17" s="11">
        <v>0</v>
      </c>
      <c r="D17" s="11">
        <v>0</v>
      </c>
      <c r="E17" s="11"/>
      <c r="F17" s="12">
        <f t="shared" si="0"/>
        <v>39</v>
      </c>
      <c r="G17" s="2"/>
      <c r="H17" s="13">
        <v>9.25</v>
      </c>
      <c r="I17" s="4">
        <v>1653819</v>
      </c>
      <c r="J17" s="4"/>
      <c r="K17" s="13">
        <v>9.25</v>
      </c>
      <c r="L17" s="14">
        <f t="shared" si="1"/>
        <v>1653.819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5">
        <f t="shared" si="2"/>
        <v>1653.819</v>
      </c>
    </row>
    <row r="18" spans="1:16">
      <c r="A18" s="10">
        <v>9.75</v>
      </c>
      <c r="B18" s="11">
        <v>45</v>
      </c>
      <c r="C18" s="11">
        <v>0</v>
      </c>
      <c r="D18" s="11">
        <v>0</v>
      </c>
      <c r="E18" s="11"/>
      <c r="F18" s="12">
        <f t="shared" si="0"/>
        <v>45</v>
      </c>
      <c r="G18" s="2"/>
      <c r="H18" s="13">
        <v>9.75</v>
      </c>
      <c r="I18" s="4">
        <v>2764351</v>
      </c>
      <c r="J18" s="4"/>
      <c r="K18" s="13">
        <v>9.75</v>
      </c>
      <c r="L18" s="14">
        <f t="shared" si="1"/>
        <v>2764.3510000000001</v>
      </c>
      <c r="M18" s="14">
        <f t="shared" si="1"/>
        <v>0</v>
      </c>
      <c r="N18" s="14">
        <f t="shared" si="1"/>
        <v>0</v>
      </c>
      <c r="O18" s="14">
        <f t="shared" si="1"/>
        <v>0</v>
      </c>
      <c r="P18" s="15">
        <f t="shared" si="2"/>
        <v>2764.3510000000001</v>
      </c>
    </row>
    <row r="19" spans="1:16">
      <c r="A19" s="13">
        <v>10.25</v>
      </c>
      <c r="B19" s="11">
        <v>41</v>
      </c>
      <c r="C19" s="11">
        <v>0</v>
      </c>
      <c r="D19" s="11">
        <v>0</v>
      </c>
      <c r="E19" s="11"/>
      <c r="F19" s="12">
        <f t="shared" si="0"/>
        <v>41</v>
      </c>
      <c r="G19" s="2"/>
      <c r="H19" s="13">
        <v>10.25</v>
      </c>
      <c r="I19" s="4">
        <v>3498132</v>
      </c>
      <c r="J19" s="4"/>
      <c r="K19" s="13">
        <v>10.25</v>
      </c>
      <c r="L19" s="14">
        <f t="shared" si="1"/>
        <v>3498.1320000000001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5">
        <f t="shared" si="2"/>
        <v>3498.1320000000001</v>
      </c>
    </row>
    <row r="20" spans="1:16">
      <c r="A20" s="10">
        <v>10.75</v>
      </c>
      <c r="B20" s="11">
        <v>29</v>
      </c>
      <c r="C20" s="11">
        <v>1</v>
      </c>
      <c r="D20" s="11">
        <v>0</v>
      </c>
      <c r="E20" s="11"/>
      <c r="F20" s="12">
        <f t="shared" si="0"/>
        <v>30</v>
      </c>
      <c r="G20" s="2"/>
      <c r="H20" s="13">
        <v>10.75</v>
      </c>
      <c r="I20" s="4">
        <v>2554740</v>
      </c>
      <c r="J20" s="4"/>
      <c r="K20" s="13">
        <v>10.75</v>
      </c>
      <c r="L20" s="14">
        <f t="shared" si="1"/>
        <v>2469.5819999999999</v>
      </c>
      <c r="M20" s="14">
        <f t="shared" si="1"/>
        <v>85.157999999999987</v>
      </c>
      <c r="N20" s="14">
        <f t="shared" si="1"/>
        <v>0</v>
      </c>
      <c r="O20" s="14">
        <f t="shared" si="1"/>
        <v>0</v>
      </c>
      <c r="P20" s="15">
        <f t="shared" si="2"/>
        <v>2554.7399999999998</v>
      </c>
    </row>
    <row r="21" spans="1:16">
      <c r="A21" s="13">
        <v>11.25</v>
      </c>
      <c r="B21" s="11">
        <v>35</v>
      </c>
      <c r="C21" s="11">
        <v>2</v>
      </c>
      <c r="D21" s="11">
        <v>0</v>
      </c>
      <c r="E21" s="11"/>
      <c r="F21" s="12">
        <f t="shared" si="0"/>
        <v>37</v>
      </c>
      <c r="G21" s="2"/>
      <c r="H21" s="13">
        <v>11.25</v>
      </c>
      <c r="I21" s="4">
        <v>1734632</v>
      </c>
      <c r="J21" s="4"/>
      <c r="K21" s="13">
        <v>11.25</v>
      </c>
      <c r="L21" s="14">
        <f t="shared" si="1"/>
        <v>1640.8681081081081</v>
      </c>
      <c r="M21" s="14">
        <f t="shared" si="1"/>
        <v>93.763891891891902</v>
      </c>
      <c r="N21" s="14">
        <f t="shared" si="1"/>
        <v>0</v>
      </c>
      <c r="O21" s="14">
        <f t="shared" si="1"/>
        <v>0</v>
      </c>
      <c r="P21" s="15">
        <f t="shared" si="2"/>
        <v>1734.6320000000001</v>
      </c>
    </row>
    <row r="22" spans="1:16">
      <c r="A22" s="10">
        <v>11.75</v>
      </c>
      <c r="B22" s="11">
        <v>24</v>
      </c>
      <c r="C22" s="11">
        <v>4</v>
      </c>
      <c r="D22" s="11">
        <v>0</v>
      </c>
      <c r="E22" s="11"/>
      <c r="F22" s="12">
        <f t="shared" si="0"/>
        <v>28</v>
      </c>
      <c r="G22" s="4"/>
      <c r="H22" s="13">
        <v>11.75</v>
      </c>
      <c r="I22" s="4">
        <v>1026183</v>
      </c>
      <c r="J22" s="4"/>
      <c r="K22" s="13">
        <v>11.75</v>
      </c>
      <c r="L22" s="14">
        <f t="shared" si="1"/>
        <v>879.58542857142857</v>
      </c>
      <c r="M22" s="14">
        <f t="shared" si="1"/>
        <v>146.59757142857143</v>
      </c>
      <c r="N22" s="14">
        <f t="shared" si="1"/>
        <v>0</v>
      </c>
      <c r="O22" s="14">
        <f t="shared" si="1"/>
        <v>0</v>
      </c>
      <c r="P22" s="15">
        <f t="shared" si="2"/>
        <v>1026.183</v>
      </c>
    </row>
    <row r="23" spans="1:16">
      <c r="A23" s="13">
        <v>12.25</v>
      </c>
      <c r="B23" s="11">
        <v>14</v>
      </c>
      <c r="C23" s="11">
        <v>10</v>
      </c>
      <c r="D23" s="11">
        <v>0</v>
      </c>
      <c r="E23" s="11"/>
      <c r="F23" s="12">
        <f t="shared" si="0"/>
        <v>24</v>
      </c>
      <c r="G23" s="4"/>
      <c r="H23" s="13">
        <v>12.25</v>
      </c>
      <c r="I23" s="4">
        <v>375432</v>
      </c>
      <c r="J23" s="4"/>
      <c r="K23" s="13">
        <v>12.25</v>
      </c>
      <c r="L23" s="14">
        <f t="shared" si="1"/>
        <v>219.00200000000001</v>
      </c>
      <c r="M23" s="14">
        <f t="shared" si="1"/>
        <v>156.43</v>
      </c>
      <c r="N23" s="14">
        <f t="shared" si="1"/>
        <v>0</v>
      </c>
      <c r="O23" s="14">
        <f t="shared" si="1"/>
        <v>0</v>
      </c>
      <c r="P23" s="15">
        <f t="shared" si="2"/>
        <v>375.43200000000002</v>
      </c>
    </row>
    <row r="24" spans="1:16">
      <c r="A24" s="10">
        <v>12.75</v>
      </c>
      <c r="B24" s="11">
        <v>10</v>
      </c>
      <c r="C24" s="11">
        <v>10</v>
      </c>
      <c r="D24" s="11">
        <v>0</v>
      </c>
      <c r="E24" s="11"/>
      <c r="F24" s="12">
        <f t="shared" si="0"/>
        <v>20</v>
      </c>
      <c r="G24" s="4"/>
      <c r="H24" s="13">
        <v>12.75</v>
      </c>
      <c r="I24" s="4"/>
      <c r="J24" s="4"/>
      <c r="K24" s="13">
        <v>12.75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2"/>
        <v>0</v>
      </c>
    </row>
    <row r="25" spans="1:16">
      <c r="A25" s="13">
        <v>13.25</v>
      </c>
      <c r="B25" s="11">
        <v>3</v>
      </c>
      <c r="C25" s="11">
        <v>20</v>
      </c>
      <c r="D25" s="11">
        <v>2</v>
      </c>
      <c r="E25" s="11"/>
      <c r="F25" s="12">
        <f t="shared" si="0"/>
        <v>25</v>
      </c>
      <c r="G25" s="4"/>
      <c r="H25" s="13">
        <v>13.25</v>
      </c>
      <c r="I25" s="4"/>
      <c r="J25" s="4"/>
      <c r="K25" s="13">
        <v>13.25</v>
      </c>
      <c r="L25" s="14">
        <f t="shared" si="1"/>
        <v>0</v>
      </c>
      <c r="M25" s="14">
        <f t="shared" si="1"/>
        <v>0</v>
      </c>
      <c r="N25" s="14">
        <f t="shared" si="1"/>
        <v>0</v>
      </c>
      <c r="O25" s="14">
        <f t="shared" si="1"/>
        <v>0</v>
      </c>
      <c r="P25" s="15">
        <f t="shared" si="2"/>
        <v>0</v>
      </c>
    </row>
    <row r="26" spans="1:16">
      <c r="A26" s="10">
        <v>13.75</v>
      </c>
      <c r="B26" s="11">
        <v>9</v>
      </c>
      <c r="C26" s="11">
        <v>40</v>
      </c>
      <c r="D26" s="11">
        <v>2</v>
      </c>
      <c r="E26" s="11"/>
      <c r="F26" s="12">
        <f t="shared" si="0"/>
        <v>51</v>
      </c>
      <c r="G26" s="4"/>
      <c r="H26" s="13">
        <v>13.75</v>
      </c>
      <c r="I26" s="4"/>
      <c r="J26" s="4"/>
      <c r="K26" s="13">
        <v>13.75</v>
      </c>
      <c r="L26" s="14">
        <f t="shared" si="1"/>
        <v>0</v>
      </c>
      <c r="M26" s="14">
        <f t="shared" si="1"/>
        <v>0</v>
      </c>
      <c r="N26" s="14">
        <f t="shared" si="1"/>
        <v>0</v>
      </c>
      <c r="O26" s="14">
        <f t="shared" si="1"/>
        <v>0</v>
      </c>
      <c r="P26" s="15">
        <f t="shared" si="2"/>
        <v>0</v>
      </c>
    </row>
    <row r="27" spans="1:16">
      <c r="A27" s="13">
        <v>14.25</v>
      </c>
      <c r="B27" s="11">
        <v>6</v>
      </c>
      <c r="C27" s="11">
        <v>63</v>
      </c>
      <c r="D27" s="11">
        <v>1</v>
      </c>
      <c r="E27" s="11"/>
      <c r="F27" s="12">
        <f t="shared" si="0"/>
        <v>70</v>
      </c>
      <c r="G27" s="4"/>
      <c r="H27" s="13">
        <v>14.25</v>
      </c>
      <c r="I27" s="4"/>
      <c r="J27" s="4"/>
      <c r="K27" s="13">
        <v>14.25</v>
      </c>
      <c r="L27" s="14">
        <f t="shared" si="1"/>
        <v>0</v>
      </c>
      <c r="M27" s="14">
        <f t="shared" si="1"/>
        <v>0</v>
      </c>
      <c r="N27" s="14">
        <f t="shared" si="1"/>
        <v>0</v>
      </c>
      <c r="O27" s="14">
        <f t="shared" si="1"/>
        <v>0</v>
      </c>
      <c r="P27" s="15">
        <f t="shared" si="2"/>
        <v>0</v>
      </c>
    </row>
    <row r="28" spans="1:16">
      <c r="A28" s="10">
        <v>14.75</v>
      </c>
      <c r="B28" s="11">
        <v>2</v>
      </c>
      <c r="C28" s="11">
        <v>43</v>
      </c>
      <c r="D28" s="11">
        <v>0</v>
      </c>
      <c r="E28" s="11"/>
      <c r="F28" s="12">
        <f t="shared" si="0"/>
        <v>45</v>
      </c>
      <c r="G28" s="2"/>
      <c r="H28" s="13">
        <v>14.75</v>
      </c>
      <c r="I28" s="4"/>
      <c r="J28" s="4"/>
      <c r="K28" s="13">
        <v>14.75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4">
        <f t="shared" si="1"/>
        <v>0</v>
      </c>
      <c r="P28" s="15">
        <f t="shared" si="2"/>
        <v>0</v>
      </c>
    </row>
    <row r="29" spans="1:16">
      <c r="A29" s="13">
        <v>15.25</v>
      </c>
      <c r="B29" s="11">
        <v>4</v>
      </c>
      <c r="C29" s="11">
        <v>29</v>
      </c>
      <c r="D29" s="11">
        <v>4</v>
      </c>
      <c r="E29" s="11"/>
      <c r="F29" s="12">
        <f t="shared" si="0"/>
        <v>37</v>
      </c>
      <c r="G29" s="2"/>
      <c r="H29" s="13">
        <v>15.25</v>
      </c>
      <c r="I29" s="4"/>
      <c r="J29" s="4"/>
      <c r="K29" s="13">
        <v>15.25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5">
        <f t="shared" si="2"/>
        <v>0</v>
      </c>
    </row>
    <row r="30" spans="1:16">
      <c r="A30" s="10">
        <v>15.75</v>
      </c>
      <c r="B30" s="11">
        <v>1</v>
      </c>
      <c r="C30" s="11">
        <v>30</v>
      </c>
      <c r="D30" s="11">
        <v>4</v>
      </c>
      <c r="E30" s="11"/>
      <c r="F30" s="12">
        <f t="shared" si="0"/>
        <v>35</v>
      </c>
      <c r="G30" s="2"/>
      <c r="H30" s="13">
        <v>15.75</v>
      </c>
      <c r="I30" s="4"/>
      <c r="J30" s="4"/>
      <c r="K30" s="13">
        <v>15.75</v>
      </c>
      <c r="L30" s="14">
        <f t="shared" si="1"/>
        <v>0</v>
      </c>
      <c r="M30" s="14">
        <f t="shared" si="1"/>
        <v>0</v>
      </c>
      <c r="N30" s="14">
        <f t="shared" si="1"/>
        <v>0</v>
      </c>
      <c r="O30" s="14">
        <f t="shared" si="1"/>
        <v>0</v>
      </c>
      <c r="P30" s="15">
        <f t="shared" si="2"/>
        <v>0</v>
      </c>
    </row>
    <row r="31" spans="1:16">
      <c r="A31" s="13">
        <v>16.25</v>
      </c>
      <c r="B31" s="11">
        <v>1</v>
      </c>
      <c r="C31" s="11">
        <v>15</v>
      </c>
      <c r="D31" s="11">
        <v>2</v>
      </c>
      <c r="E31" s="11"/>
      <c r="F31" s="12">
        <f t="shared" si="0"/>
        <v>18</v>
      </c>
      <c r="G31" s="2"/>
      <c r="H31" s="13">
        <v>16.25</v>
      </c>
      <c r="I31" s="4"/>
      <c r="J31" s="4"/>
      <c r="K31" s="13">
        <v>16.25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5">
        <f t="shared" si="2"/>
        <v>0</v>
      </c>
    </row>
    <row r="32" spans="1:16">
      <c r="A32" s="10">
        <v>16.75</v>
      </c>
      <c r="B32" s="11">
        <v>1</v>
      </c>
      <c r="C32" s="11">
        <v>19</v>
      </c>
      <c r="D32" s="11">
        <v>3</v>
      </c>
      <c r="E32" s="11"/>
      <c r="F32" s="12">
        <f t="shared" si="0"/>
        <v>23</v>
      </c>
      <c r="G32" s="2"/>
      <c r="H32" s="13">
        <v>16.75</v>
      </c>
      <c r="I32" s="4"/>
      <c r="J32" s="17"/>
      <c r="K32" s="13">
        <v>16.75</v>
      </c>
      <c r="L32" s="14">
        <f t="shared" si="1"/>
        <v>0</v>
      </c>
      <c r="M32" s="14">
        <f t="shared" si="1"/>
        <v>0</v>
      </c>
      <c r="N32" s="14">
        <f t="shared" si="1"/>
        <v>0</v>
      </c>
      <c r="O32" s="14">
        <f t="shared" si="1"/>
        <v>0</v>
      </c>
      <c r="P32" s="15">
        <f t="shared" si="2"/>
        <v>0</v>
      </c>
    </row>
    <row r="33" spans="1:16">
      <c r="A33" s="13">
        <v>17.25</v>
      </c>
      <c r="B33" s="11">
        <v>0</v>
      </c>
      <c r="C33" s="11">
        <v>1</v>
      </c>
      <c r="D33" s="11">
        <v>3</v>
      </c>
      <c r="E33" s="11"/>
      <c r="F33" s="12">
        <f t="shared" si="0"/>
        <v>4</v>
      </c>
      <c r="G33" s="2"/>
      <c r="H33" s="13">
        <v>17.25</v>
      </c>
      <c r="I33" s="4"/>
      <c r="J33" s="17"/>
      <c r="K33" s="13">
        <v>17.25</v>
      </c>
      <c r="L33" s="14">
        <f t="shared" si="1"/>
        <v>0</v>
      </c>
      <c r="M33" s="14">
        <f t="shared" si="1"/>
        <v>0</v>
      </c>
      <c r="N33" s="14">
        <f t="shared" si="1"/>
        <v>0</v>
      </c>
      <c r="O33" s="14">
        <f t="shared" si="1"/>
        <v>0</v>
      </c>
      <c r="P33" s="15">
        <f t="shared" si="2"/>
        <v>0</v>
      </c>
    </row>
    <row r="34" spans="1:16">
      <c r="A34" s="10">
        <v>17.75</v>
      </c>
      <c r="B34" s="11">
        <v>0</v>
      </c>
      <c r="C34" s="11">
        <v>2</v>
      </c>
      <c r="D34" s="11">
        <v>1</v>
      </c>
      <c r="E34" s="11"/>
      <c r="F34" s="12">
        <f t="shared" si="0"/>
        <v>3</v>
      </c>
      <c r="G34" s="2"/>
      <c r="H34" s="13">
        <v>17.75</v>
      </c>
      <c r="I34" s="4"/>
      <c r="J34" s="17"/>
      <c r="K34" s="13">
        <v>17.75</v>
      </c>
      <c r="L34" s="14">
        <f t="shared" si="1"/>
        <v>0</v>
      </c>
      <c r="M34" s="14">
        <f t="shared" si="1"/>
        <v>0</v>
      </c>
      <c r="N34" s="14">
        <f t="shared" si="1"/>
        <v>0</v>
      </c>
      <c r="O34" s="14">
        <f t="shared" si="1"/>
        <v>0</v>
      </c>
      <c r="P34" s="15">
        <f t="shared" si="2"/>
        <v>0</v>
      </c>
    </row>
    <row r="35" spans="1:16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/>
      <c r="J35" s="2"/>
      <c r="K35" s="13">
        <v>18.25</v>
      </c>
      <c r="L35" s="14">
        <f t="shared" si="1"/>
        <v>0</v>
      </c>
      <c r="M35" s="14">
        <f t="shared" si="1"/>
        <v>0</v>
      </c>
      <c r="N35" s="14">
        <f t="shared" si="1"/>
        <v>0</v>
      </c>
      <c r="O35" s="14">
        <f t="shared" si="1"/>
        <v>0</v>
      </c>
      <c r="P35" s="15">
        <f t="shared" si="2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4"/>
      <c r="J36" s="2"/>
      <c r="K36" s="13">
        <v>18.75</v>
      </c>
      <c r="L36" s="14">
        <f t="shared" si="1"/>
        <v>0</v>
      </c>
      <c r="M36" s="14">
        <f t="shared" si="1"/>
        <v>0</v>
      </c>
      <c r="N36" s="14">
        <f t="shared" si="1"/>
        <v>0</v>
      </c>
      <c r="O36" s="14">
        <f t="shared" si="1"/>
        <v>0</v>
      </c>
      <c r="P36" s="15">
        <f t="shared" si="2"/>
        <v>0</v>
      </c>
    </row>
    <row r="37" spans="1:16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4"/>
      <c r="J37" s="2"/>
      <c r="K37" s="13">
        <v>19.25</v>
      </c>
      <c r="L37" s="14">
        <f t="shared" si="1"/>
        <v>0</v>
      </c>
      <c r="M37" s="14">
        <f t="shared" si="1"/>
        <v>0</v>
      </c>
      <c r="N37" s="14">
        <f t="shared" si="1"/>
        <v>0</v>
      </c>
      <c r="O37" s="14">
        <f t="shared" si="1"/>
        <v>0</v>
      </c>
      <c r="P37" s="15">
        <f t="shared" si="2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4"/>
      <c r="J38" s="2"/>
      <c r="K38" s="13">
        <v>19.75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5">
        <f t="shared" si="2"/>
        <v>0</v>
      </c>
    </row>
    <row r="39" spans="1:16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4"/>
      <c r="J39" s="2"/>
      <c r="K39" s="13">
        <v>20.25</v>
      </c>
      <c r="L39" s="14">
        <f t="shared" si="1"/>
        <v>0</v>
      </c>
      <c r="M39" s="14">
        <f t="shared" si="1"/>
        <v>0</v>
      </c>
      <c r="N39" s="14">
        <f t="shared" si="1"/>
        <v>0</v>
      </c>
      <c r="O39" s="14">
        <f t="shared" si="1"/>
        <v>0</v>
      </c>
      <c r="P39" s="15">
        <f t="shared" si="2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4"/>
      <c r="J40" s="2"/>
      <c r="K40" s="13">
        <v>20.75</v>
      </c>
      <c r="L40" s="14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  <c r="P40" s="15">
        <f t="shared" si="2"/>
        <v>0</v>
      </c>
    </row>
    <row r="41" spans="1:16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4"/>
      <c r="J41" s="2"/>
      <c r="K41" s="13">
        <v>21.25</v>
      </c>
      <c r="L41" s="14">
        <f t="shared" si="1"/>
        <v>0</v>
      </c>
      <c r="M41" s="14">
        <f t="shared" si="1"/>
        <v>0</v>
      </c>
      <c r="N41" s="14">
        <f t="shared" si="1"/>
        <v>0</v>
      </c>
      <c r="O41" s="14">
        <f t="shared" si="1"/>
        <v>0</v>
      </c>
      <c r="P41" s="15">
        <f t="shared" si="2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4"/>
      <c r="J42" s="2"/>
      <c r="K42" s="13">
        <v>21.75</v>
      </c>
      <c r="L42" s="14">
        <f t="shared" si="1"/>
        <v>0</v>
      </c>
      <c r="M42" s="14">
        <f t="shared" si="1"/>
        <v>0</v>
      </c>
      <c r="N42" s="14">
        <f t="shared" si="1"/>
        <v>0</v>
      </c>
      <c r="O42" s="14">
        <f t="shared" si="1"/>
        <v>0</v>
      </c>
      <c r="P42" s="15">
        <f t="shared" si="2"/>
        <v>0</v>
      </c>
    </row>
    <row r="43" spans="1:16">
      <c r="A43" s="18" t="s">
        <v>1</v>
      </c>
      <c r="B43" s="19">
        <f>SUM(B6:B42)</f>
        <v>324</v>
      </c>
      <c r="C43" s="19">
        <f>SUM(C6:C42)</f>
        <v>289</v>
      </c>
      <c r="D43" s="19">
        <f>SUM(D6:D42)</f>
        <v>22</v>
      </c>
      <c r="E43" s="19">
        <f>SUM(E6:E42)</f>
        <v>0</v>
      </c>
      <c r="F43" s="19">
        <f>SUM(F6:F42)</f>
        <v>635</v>
      </c>
      <c r="G43" s="20"/>
      <c r="H43" s="18" t="s">
        <v>1</v>
      </c>
      <c r="I43" s="4">
        <f>SUM(I6:I42)</f>
        <v>13896139</v>
      </c>
      <c r="J43" s="2"/>
      <c r="K43" s="18" t="s">
        <v>1</v>
      </c>
      <c r="L43" s="19">
        <f>SUM(L6:L42)</f>
        <v>13414.189536679538</v>
      </c>
      <c r="M43" s="19">
        <f>SUM(M6:M42)</f>
        <v>481.94946332046334</v>
      </c>
      <c r="N43" s="19">
        <f>SUM(N6:N42)</f>
        <v>0</v>
      </c>
      <c r="O43" s="19">
        <f>SUM(O6:O42)</f>
        <v>0</v>
      </c>
      <c r="P43" s="19">
        <f>SUM(P6:P42)</f>
        <v>13896.138999999999</v>
      </c>
    </row>
    <row r="44" spans="1:16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1"/>
    </row>
    <row r="47" spans="1:16">
      <c r="A47" s="2"/>
      <c r="B47" s="49" t="s">
        <v>8</v>
      </c>
      <c r="C47" s="49"/>
      <c r="D47" s="49"/>
      <c r="E47" s="2"/>
      <c r="F47" s="2"/>
      <c r="G47" s="22"/>
      <c r="H47" s="2"/>
      <c r="I47" s="49" t="s">
        <v>9</v>
      </c>
      <c r="J47" s="49"/>
      <c r="K47" s="49"/>
      <c r="L47" s="2"/>
      <c r="M47" s="2"/>
      <c r="N47" s="2"/>
      <c r="O47" s="2"/>
      <c r="P47" s="1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2"/>
      <c r="B49" s="2"/>
      <c r="C49" s="2"/>
      <c r="D49" s="2"/>
      <c r="E49" s="2"/>
      <c r="F49" s="2"/>
      <c r="G49" s="2"/>
      <c r="H49" s="23" t="s">
        <v>10</v>
      </c>
      <c r="I49" s="24">
        <v>2.5729699999999999E-3</v>
      </c>
      <c r="J49" s="23" t="s">
        <v>11</v>
      </c>
      <c r="K49" s="24">
        <v>3.3262176999999999</v>
      </c>
      <c r="L49" s="2"/>
      <c r="M49" s="2"/>
      <c r="N49" s="14"/>
      <c r="O49" s="2"/>
      <c r="P49" s="1"/>
    </row>
    <row r="50" spans="1:16">
      <c r="A50" s="5" t="s">
        <v>0</v>
      </c>
      <c r="B50" s="2"/>
      <c r="C50" s="2"/>
      <c r="D50" s="2"/>
      <c r="E50" s="2"/>
      <c r="F50" s="2"/>
      <c r="G50" s="2"/>
      <c r="H50" s="5" t="s">
        <v>0</v>
      </c>
      <c r="I50" s="2"/>
      <c r="J50" s="2"/>
      <c r="K50" s="2"/>
      <c r="L50" s="2"/>
      <c r="M50" s="2"/>
      <c r="N50" s="1"/>
      <c r="O50" s="1"/>
      <c r="P50" s="1"/>
    </row>
    <row r="51" spans="1:16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1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5" t="s">
        <v>1</v>
      </c>
      <c r="N51" s="1"/>
      <c r="O51" s="1"/>
      <c r="P51" s="1"/>
    </row>
    <row r="52" spans="1:16">
      <c r="A52" s="13">
        <v>3.75</v>
      </c>
      <c r="B52" s="14">
        <f t="shared" ref="B52:E88" si="3">L6*($A52)</f>
        <v>0</v>
      </c>
      <c r="C52" s="14">
        <f t="shared" si="3"/>
        <v>0</v>
      </c>
      <c r="D52" s="14">
        <f t="shared" si="3"/>
        <v>0</v>
      </c>
      <c r="E52" s="14">
        <f t="shared" si="3"/>
        <v>0</v>
      </c>
      <c r="F52" s="12">
        <f t="shared" ref="F52:F88" si="4">SUM(B52:E52)</f>
        <v>0</v>
      </c>
      <c r="G52" s="2"/>
      <c r="H52" s="13">
        <f t="shared" ref="H52:H88" si="5">$I$49*((A52)^$K$49)</f>
        <v>0.20882749820425364</v>
      </c>
      <c r="I52" s="14">
        <f t="shared" ref="I52:L88" si="6">L6*$H52</f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26">
        <f t="shared" ref="M52:M88" si="7">SUM(I52:L52)</f>
        <v>0</v>
      </c>
      <c r="N52" s="1"/>
      <c r="O52" s="1"/>
      <c r="P52" s="1"/>
    </row>
    <row r="53" spans="1:16">
      <c r="A53" s="13">
        <v>4.25</v>
      </c>
      <c r="B53" s="14">
        <f t="shared" si="3"/>
        <v>0</v>
      </c>
      <c r="C53" s="14">
        <f t="shared" si="3"/>
        <v>0</v>
      </c>
      <c r="D53" s="14">
        <f t="shared" si="3"/>
        <v>0</v>
      </c>
      <c r="E53" s="14">
        <f t="shared" si="3"/>
        <v>0</v>
      </c>
      <c r="F53" s="12">
        <f t="shared" si="4"/>
        <v>0</v>
      </c>
      <c r="G53" s="2"/>
      <c r="H53" s="13">
        <f t="shared" si="5"/>
        <v>0.3166599246747514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26">
        <f t="shared" si="7"/>
        <v>0</v>
      </c>
      <c r="N53" s="1"/>
      <c r="O53" s="1"/>
      <c r="P53" s="1"/>
    </row>
    <row r="54" spans="1:16">
      <c r="A54" s="13">
        <v>4.75</v>
      </c>
      <c r="B54" s="14">
        <f t="shared" si="3"/>
        <v>0</v>
      </c>
      <c r="C54" s="14">
        <f t="shared" si="3"/>
        <v>0</v>
      </c>
      <c r="D54" s="14">
        <f t="shared" si="3"/>
        <v>0</v>
      </c>
      <c r="E54" s="14">
        <f t="shared" si="3"/>
        <v>0</v>
      </c>
      <c r="F54" s="12">
        <f t="shared" si="4"/>
        <v>0</v>
      </c>
      <c r="G54" s="2"/>
      <c r="H54" s="13">
        <f t="shared" si="5"/>
        <v>0.45842150679701704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26">
        <f t="shared" si="7"/>
        <v>0</v>
      </c>
      <c r="N54" s="1"/>
      <c r="O54" s="1"/>
      <c r="P54" s="1"/>
    </row>
    <row r="55" spans="1:16">
      <c r="A55" s="13">
        <v>5.25</v>
      </c>
      <c r="B55" s="14">
        <f t="shared" si="3"/>
        <v>0</v>
      </c>
      <c r="C55" s="14">
        <f t="shared" si="3"/>
        <v>0</v>
      </c>
      <c r="D55" s="14">
        <f t="shared" si="3"/>
        <v>0</v>
      </c>
      <c r="E55" s="14">
        <f t="shared" si="3"/>
        <v>0</v>
      </c>
      <c r="F55" s="12">
        <f t="shared" si="4"/>
        <v>0</v>
      </c>
      <c r="G55" s="2"/>
      <c r="H55" s="13">
        <f t="shared" si="5"/>
        <v>0.63950117137768037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26">
        <f t="shared" si="7"/>
        <v>0</v>
      </c>
      <c r="N55" s="1"/>
      <c r="O55" s="1"/>
      <c r="P55" s="1"/>
    </row>
    <row r="56" spans="1:16">
      <c r="A56" s="13">
        <v>5.75</v>
      </c>
      <c r="B56" s="14">
        <f t="shared" si="3"/>
        <v>0</v>
      </c>
      <c r="C56" s="14">
        <f t="shared" si="3"/>
        <v>0</v>
      </c>
      <c r="D56" s="14">
        <f t="shared" si="3"/>
        <v>0</v>
      </c>
      <c r="E56" s="14">
        <f t="shared" si="3"/>
        <v>0</v>
      </c>
      <c r="F56" s="12">
        <f t="shared" si="4"/>
        <v>0</v>
      </c>
      <c r="G56" s="2"/>
      <c r="H56" s="13">
        <f t="shared" si="5"/>
        <v>0.86547664650950495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26">
        <f t="shared" si="7"/>
        <v>0</v>
      </c>
      <c r="N56" s="1"/>
      <c r="O56" s="1"/>
      <c r="P56" s="1"/>
    </row>
    <row r="57" spans="1:16">
      <c r="A57" s="13">
        <v>6.25</v>
      </c>
      <c r="B57" s="14">
        <f t="shared" si="3"/>
        <v>0</v>
      </c>
      <c r="C57" s="14">
        <f t="shared" si="3"/>
        <v>0</v>
      </c>
      <c r="D57" s="14">
        <f t="shared" si="3"/>
        <v>0</v>
      </c>
      <c r="E57" s="14">
        <f t="shared" si="3"/>
        <v>0</v>
      </c>
      <c r="F57" s="12">
        <f t="shared" si="4"/>
        <v>0</v>
      </c>
      <c r="G57" s="2"/>
      <c r="H57" s="13">
        <f t="shared" si="5"/>
        <v>1.1421020821018428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26">
        <f t="shared" si="7"/>
        <v>0</v>
      </c>
      <c r="N57" s="1"/>
      <c r="O57" s="1"/>
      <c r="P57" s="1"/>
    </row>
    <row r="58" spans="1:16">
      <c r="A58" s="13">
        <v>6.75</v>
      </c>
      <c r="B58" s="14">
        <f t="shared" si="3"/>
        <v>0</v>
      </c>
      <c r="C58" s="14">
        <f t="shared" si="3"/>
        <v>0</v>
      </c>
      <c r="D58" s="14">
        <f t="shared" si="3"/>
        <v>0</v>
      </c>
      <c r="E58" s="14">
        <f t="shared" si="3"/>
        <v>0</v>
      </c>
      <c r="F58" s="12">
        <f t="shared" si="4"/>
        <v>0</v>
      </c>
      <c r="G58" s="2"/>
      <c r="H58" s="13">
        <f t="shared" si="5"/>
        <v>1.4752975132595449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26">
        <f t="shared" si="7"/>
        <v>0</v>
      </c>
      <c r="N58" s="1"/>
      <c r="O58" s="1"/>
      <c r="P58" s="1"/>
    </row>
    <row r="59" spans="1:16">
      <c r="A59" s="13">
        <v>7.25</v>
      </c>
      <c r="B59" s="14">
        <f t="shared" si="3"/>
        <v>0</v>
      </c>
      <c r="C59" s="14">
        <f t="shared" si="3"/>
        <v>0</v>
      </c>
      <c r="D59" s="14">
        <f t="shared" si="3"/>
        <v>0</v>
      </c>
      <c r="E59" s="14">
        <f t="shared" si="3"/>
        <v>0</v>
      </c>
      <c r="F59" s="12">
        <f t="shared" si="4"/>
        <v>0</v>
      </c>
      <c r="G59" s="2"/>
      <c r="H59" s="13">
        <f t="shared" si="5"/>
        <v>1.8711397630939137</v>
      </c>
      <c r="I59" s="14">
        <f t="shared" si="6"/>
        <v>0</v>
      </c>
      <c r="J59" s="14">
        <f t="shared" si="6"/>
        <v>0</v>
      </c>
      <c r="K59" s="14">
        <f t="shared" si="6"/>
        <v>0</v>
      </c>
      <c r="L59" s="14">
        <f t="shared" si="6"/>
        <v>0</v>
      </c>
      <c r="M59" s="26">
        <f t="shared" si="7"/>
        <v>0</v>
      </c>
      <c r="N59" s="1"/>
      <c r="O59" s="1"/>
      <c r="P59" s="1"/>
    </row>
    <row r="60" spans="1:16">
      <c r="A60" s="13">
        <v>7.75</v>
      </c>
      <c r="B60" s="14">
        <f t="shared" si="3"/>
        <v>0</v>
      </c>
      <c r="C60" s="14">
        <f t="shared" si="3"/>
        <v>0</v>
      </c>
      <c r="D60" s="14">
        <f t="shared" si="3"/>
        <v>0</v>
      </c>
      <c r="E60" s="14">
        <f t="shared" si="3"/>
        <v>0</v>
      </c>
      <c r="F60" s="12">
        <f t="shared" si="4"/>
        <v>0</v>
      </c>
      <c r="G60" s="2"/>
      <c r="H60" s="13">
        <f t="shared" si="5"/>
        <v>2.3358544939401411</v>
      </c>
      <c r="I60" s="14">
        <f t="shared" si="6"/>
        <v>0</v>
      </c>
      <c r="J60" s="14">
        <f t="shared" si="6"/>
        <v>0</v>
      </c>
      <c r="K60" s="14">
        <f t="shared" si="6"/>
        <v>0</v>
      </c>
      <c r="L60" s="14">
        <f t="shared" si="6"/>
        <v>0</v>
      </c>
      <c r="M60" s="26">
        <f t="shared" si="7"/>
        <v>0</v>
      </c>
      <c r="N60" s="1"/>
      <c r="O60" s="1"/>
      <c r="P60" s="1"/>
    </row>
    <row r="61" spans="1:16">
      <c r="A61" s="13">
        <v>8.25</v>
      </c>
      <c r="B61" s="14">
        <f t="shared" si="3"/>
        <v>306.23174999999998</v>
      </c>
      <c r="C61" s="14">
        <f t="shared" si="3"/>
        <v>0</v>
      </c>
      <c r="D61" s="14">
        <f t="shared" si="3"/>
        <v>0</v>
      </c>
      <c r="E61" s="14">
        <f t="shared" si="3"/>
        <v>0</v>
      </c>
      <c r="F61" s="12">
        <f t="shared" si="4"/>
        <v>306.23174999999998</v>
      </c>
      <c r="G61" s="2"/>
      <c r="H61" s="13">
        <f t="shared" si="5"/>
        <v>2.8758091912528769</v>
      </c>
      <c r="I61" s="14">
        <f t="shared" si="6"/>
        <v>106.74716137011553</v>
      </c>
      <c r="J61" s="14">
        <f t="shared" si="6"/>
        <v>0</v>
      </c>
      <c r="K61" s="14">
        <f t="shared" si="6"/>
        <v>0</v>
      </c>
      <c r="L61" s="14">
        <f t="shared" si="6"/>
        <v>0</v>
      </c>
      <c r="M61" s="26">
        <f t="shared" si="7"/>
        <v>106.74716137011553</v>
      </c>
      <c r="N61" s="1"/>
      <c r="O61" s="1"/>
      <c r="P61" s="1"/>
    </row>
    <row r="62" spans="1:16">
      <c r="A62" s="13">
        <v>8.75</v>
      </c>
      <c r="B62" s="14">
        <f t="shared" si="3"/>
        <v>2202.6462499999998</v>
      </c>
      <c r="C62" s="14">
        <f t="shared" si="3"/>
        <v>0</v>
      </c>
      <c r="D62" s="14">
        <f t="shared" si="3"/>
        <v>0</v>
      </c>
      <c r="E62" s="14">
        <f t="shared" si="3"/>
        <v>0</v>
      </c>
      <c r="F62" s="12">
        <f t="shared" si="4"/>
        <v>2202.6462499999998</v>
      </c>
      <c r="G62" s="2"/>
      <c r="H62" s="13">
        <f t="shared" si="5"/>
        <v>3.497506916558653</v>
      </c>
      <c r="I62" s="14">
        <f t="shared" si="6"/>
        <v>880.43091361222628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26">
        <f t="shared" si="7"/>
        <v>880.43091361222628</v>
      </c>
      <c r="N62" s="1"/>
      <c r="O62" s="1"/>
      <c r="P62" s="1"/>
    </row>
    <row r="63" spans="1:16">
      <c r="A63" s="13">
        <v>9.25</v>
      </c>
      <c r="B63" s="14">
        <f t="shared" si="3"/>
        <v>15297.82575</v>
      </c>
      <c r="C63" s="14">
        <f t="shared" si="3"/>
        <v>0</v>
      </c>
      <c r="D63" s="14">
        <f t="shared" si="3"/>
        <v>0</v>
      </c>
      <c r="E63" s="14">
        <f t="shared" si="3"/>
        <v>0</v>
      </c>
      <c r="F63" s="12">
        <f t="shared" si="4"/>
        <v>15297.82575</v>
      </c>
      <c r="G63" s="2"/>
      <c r="H63" s="13">
        <f t="shared" si="5"/>
        <v>4.2075807029060366</v>
      </c>
      <c r="I63" s="14">
        <f t="shared" si="6"/>
        <v>6958.5769104993587</v>
      </c>
      <c r="J63" s="14">
        <f t="shared" si="6"/>
        <v>0</v>
      </c>
      <c r="K63" s="14">
        <f t="shared" si="6"/>
        <v>0</v>
      </c>
      <c r="L63" s="14">
        <f t="shared" si="6"/>
        <v>0</v>
      </c>
      <c r="M63" s="26">
        <f t="shared" si="7"/>
        <v>6958.5769104993587</v>
      </c>
      <c r="N63" s="1"/>
      <c r="O63" s="1"/>
      <c r="P63" s="1"/>
    </row>
    <row r="64" spans="1:16">
      <c r="A64" s="13">
        <v>9.75</v>
      </c>
      <c r="B64" s="14">
        <f t="shared" si="3"/>
        <v>26952.42225</v>
      </c>
      <c r="C64" s="14">
        <f t="shared" si="3"/>
        <v>0</v>
      </c>
      <c r="D64" s="14">
        <f t="shared" si="3"/>
        <v>0</v>
      </c>
      <c r="E64" s="14">
        <f t="shared" si="3"/>
        <v>0</v>
      </c>
      <c r="F64" s="12">
        <f t="shared" si="4"/>
        <v>26952.42225</v>
      </c>
      <c r="G64" s="2"/>
      <c r="H64" s="13">
        <f t="shared" si="5"/>
        <v>5.01278849324465</v>
      </c>
      <c r="I64" s="14">
        <f t="shared" si="6"/>
        <v>13857.106884089342</v>
      </c>
      <c r="J64" s="14">
        <f t="shared" si="6"/>
        <v>0</v>
      </c>
      <c r="K64" s="14">
        <f t="shared" si="6"/>
        <v>0</v>
      </c>
      <c r="L64" s="14">
        <f t="shared" si="6"/>
        <v>0</v>
      </c>
      <c r="M64" s="26">
        <f t="shared" si="7"/>
        <v>13857.106884089342</v>
      </c>
      <c r="N64" s="1"/>
      <c r="O64" s="1"/>
      <c r="P64" s="1"/>
    </row>
    <row r="65" spans="1:16">
      <c r="A65" s="13">
        <v>10.25</v>
      </c>
      <c r="B65" s="14">
        <f t="shared" si="3"/>
        <v>35855.853000000003</v>
      </c>
      <c r="C65" s="14">
        <f t="shared" si="3"/>
        <v>0</v>
      </c>
      <c r="D65" s="14">
        <f t="shared" si="3"/>
        <v>0</v>
      </c>
      <c r="E65" s="14">
        <f t="shared" si="3"/>
        <v>0</v>
      </c>
      <c r="F65" s="12">
        <f t="shared" si="4"/>
        <v>35855.853000000003</v>
      </c>
      <c r="G65" s="2"/>
      <c r="H65" s="13">
        <f t="shared" si="5"/>
        <v>5.9200085422255784</v>
      </c>
      <c r="I65" s="14">
        <f t="shared" si="6"/>
        <v>20708.971321832647</v>
      </c>
      <c r="J65" s="14">
        <f t="shared" si="6"/>
        <v>0</v>
      </c>
      <c r="K65" s="14">
        <f t="shared" si="6"/>
        <v>0</v>
      </c>
      <c r="L65" s="14">
        <f t="shared" si="6"/>
        <v>0</v>
      </c>
      <c r="M65" s="26">
        <f t="shared" si="7"/>
        <v>20708.971321832647</v>
      </c>
      <c r="N65" s="1"/>
      <c r="O65" s="1"/>
      <c r="P65" s="1"/>
    </row>
    <row r="66" spans="1:16">
      <c r="A66" s="13">
        <v>10.75</v>
      </c>
      <c r="B66" s="14">
        <f t="shared" si="3"/>
        <v>26548.0065</v>
      </c>
      <c r="C66" s="14">
        <f t="shared" si="3"/>
        <v>915.44849999999985</v>
      </c>
      <c r="D66" s="14">
        <f t="shared" si="3"/>
        <v>0</v>
      </c>
      <c r="E66" s="14">
        <f t="shared" si="3"/>
        <v>0</v>
      </c>
      <c r="F66" s="12">
        <f t="shared" si="4"/>
        <v>27463.454999999998</v>
      </c>
      <c r="G66" s="2"/>
      <c r="H66" s="13">
        <f t="shared" si="5"/>
        <v>6.9362352170978028</v>
      </c>
      <c r="I66" s="14">
        <f t="shared" si="6"/>
        <v>17129.601639910827</v>
      </c>
      <c r="J66" s="14">
        <f t="shared" si="6"/>
        <v>590.67591861761457</v>
      </c>
      <c r="K66" s="14">
        <f t="shared" si="6"/>
        <v>0</v>
      </c>
      <c r="L66" s="14">
        <f t="shared" si="6"/>
        <v>0</v>
      </c>
      <c r="M66" s="26">
        <f t="shared" si="7"/>
        <v>17720.27755852844</v>
      </c>
      <c r="N66" s="1"/>
      <c r="O66" s="1"/>
      <c r="P66" s="1"/>
    </row>
    <row r="67" spans="1:16">
      <c r="A67" s="13">
        <v>11.25</v>
      </c>
      <c r="B67" s="14">
        <f t="shared" si="3"/>
        <v>18459.766216216216</v>
      </c>
      <c r="C67" s="14">
        <f t="shared" si="3"/>
        <v>1054.8437837837839</v>
      </c>
      <c r="D67" s="14">
        <f t="shared" si="3"/>
        <v>0</v>
      </c>
      <c r="E67" s="14">
        <f t="shared" si="3"/>
        <v>0</v>
      </c>
      <c r="F67" s="12">
        <f t="shared" si="4"/>
        <v>19514.61</v>
      </c>
      <c r="G67" s="2"/>
      <c r="H67" s="13">
        <f t="shared" si="5"/>
        <v>8.0685751450480083</v>
      </c>
      <c r="I67" s="14">
        <f t="shared" si="6"/>
        <v>13239.46763338303</v>
      </c>
      <c r="J67" s="14">
        <f t="shared" si="6"/>
        <v>756.5410076218875</v>
      </c>
      <c r="K67" s="14">
        <f t="shared" si="6"/>
        <v>0</v>
      </c>
      <c r="L67" s="14">
        <f t="shared" si="6"/>
        <v>0</v>
      </c>
      <c r="M67" s="26">
        <f t="shared" si="7"/>
        <v>13996.008641004917</v>
      </c>
      <c r="N67" s="1"/>
      <c r="O67" s="1"/>
      <c r="P67" s="1"/>
    </row>
    <row r="68" spans="1:16">
      <c r="A68" s="13">
        <v>11.75</v>
      </c>
      <c r="B68" s="14">
        <f t="shared" si="3"/>
        <v>10335.128785714285</v>
      </c>
      <c r="C68" s="14">
        <f t="shared" si="3"/>
        <v>1722.5214642857143</v>
      </c>
      <c r="D68" s="14">
        <f t="shared" si="3"/>
        <v>0</v>
      </c>
      <c r="E68" s="14">
        <f t="shared" si="3"/>
        <v>0</v>
      </c>
      <c r="F68" s="12">
        <f t="shared" si="4"/>
        <v>12057.650249999999</v>
      </c>
      <c r="G68" s="2"/>
      <c r="H68" s="13">
        <f t="shared" si="5"/>
        <v>9.324243663434002</v>
      </c>
      <c r="I68" s="14">
        <f t="shared" si="6"/>
        <v>8201.4688588060235</v>
      </c>
      <c r="J68" s="14">
        <f t="shared" si="6"/>
        <v>1366.9114764676706</v>
      </c>
      <c r="K68" s="14">
        <f t="shared" si="6"/>
        <v>0</v>
      </c>
      <c r="L68" s="14">
        <f t="shared" si="6"/>
        <v>0</v>
      </c>
      <c r="M68" s="26">
        <f t="shared" si="7"/>
        <v>9568.3803352736941</v>
      </c>
      <c r="N68" s="1"/>
      <c r="O68" s="1"/>
      <c r="P68" s="1"/>
    </row>
    <row r="69" spans="1:16">
      <c r="A69" s="13">
        <v>12.25</v>
      </c>
      <c r="B69" s="14">
        <f t="shared" si="3"/>
        <v>2682.7745</v>
      </c>
      <c r="C69" s="14">
        <f t="shared" si="3"/>
        <v>1916.2675000000002</v>
      </c>
      <c r="D69" s="14">
        <f t="shared" si="3"/>
        <v>0</v>
      </c>
      <c r="E69" s="14">
        <f t="shared" si="3"/>
        <v>0</v>
      </c>
      <c r="F69" s="12">
        <f t="shared" si="4"/>
        <v>4599.0420000000004</v>
      </c>
      <c r="G69" s="2"/>
      <c r="H69" s="13">
        <f t="shared" si="5"/>
        <v>10.710561536551699</v>
      </c>
      <c r="I69" s="14">
        <f t="shared" si="6"/>
        <v>2345.6343976278954</v>
      </c>
      <c r="J69" s="14">
        <f t="shared" si="6"/>
        <v>1675.4531411627825</v>
      </c>
      <c r="K69" s="14">
        <f t="shared" si="6"/>
        <v>0</v>
      </c>
      <c r="L69" s="14">
        <f t="shared" si="6"/>
        <v>0</v>
      </c>
      <c r="M69" s="26">
        <f t="shared" si="7"/>
        <v>4021.0875387906781</v>
      </c>
      <c r="N69" s="1"/>
      <c r="O69" s="1"/>
      <c r="P69" s="1"/>
    </row>
    <row r="70" spans="1:16">
      <c r="A70" s="13">
        <v>12.75</v>
      </c>
      <c r="B70" s="14">
        <f t="shared" si="3"/>
        <v>0</v>
      </c>
      <c r="C70" s="14">
        <f t="shared" si="3"/>
        <v>0</v>
      </c>
      <c r="D70" s="14">
        <f t="shared" si="3"/>
        <v>0</v>
      </c>
      <c r="E70" s="14">
        <f t="shared" si="3"/>
        <v>0</v>
      </c>
      <c r="F70" s="12">
        <f t="shared" si="4"/>
        <v>0</v>
      </c>
      <c r="G70" s="2"/>
      <c r="H70" s="13">
        <f t="shared" si="5"/>
        <v>12.234951908318333</v>
      </c>
      <c r="I70" s="14">
        <f t="shared" si="6"/>
        <v>0</v>
      </c>
      <c r="J70" s="14">
        <f t="shared" si="6"/>
        <v>0</v>
      </c>
      <c r="K70" s="14">
        <f t="shared" si="6"/>
        <v>0</v>
      </c>
      <c r="L70" s="14">
        <f t="shared" si="6"/>
        <v>0</v>
      </c>
      <c r="M70" s="26">
        <f t="shared" si="7"/>
        <v>0</v>
      </c>
      <c r="N70" s="1"/>
      <c r="O70" s="1"/>
      <c r="P70" s="1"/>
    </row>
    <row r="71" spans="1:16">
      <c r="A71" s="13">
        <v>13.25</v>
      </c>
      <c r="B71" s="14">
        <f t="shared" si="3"/>
        <v>0</v>
      </c>
      <c r="C71" s="14">
        <f t="shared" si="3"/>
        <v>0</v>
      </c>
      <c r="D71" s="14">
        <f t="shared" si="3"/>
        <v>0</v>
      </c>
      <c r="E71" s="14">
        <f t="shared" si="3"/>
        <v>0</v>
      </c>
      <c r="F71" s="12">
        <f t="shared" si="4"/>
        <v>0</v>
      </c>
      <c r="G71" s="2"/>
      <c r="H71" s="13">
        <f t="shared" si="5"/>
        <v>13.904937464891319</v>
      </c>
      <c r="I71" s="14">
        <f t="shared" si="6"/>
        <v>0</v>
      </c>
      <c r="J71" s="14">
        <f t="shared" si="6"/>
        <v>0</v>
      </c>
      <c r="K71" s="14">
        <f t="shared" si="6"/>
        <v>0</v>
      </c>
      <c r="L71" s="14">
        <f t="shared" si="6"/>
        <v>0</v>
      </c>
      <c r="M71" s="26">
        <f t="shared" si="7"/>
        <v>0</v>
      </c>
      <c r="N71" s="1"/>
      <c r="O71" s="1"/>
      <c r="P71" s="1"/>
    </row>
    <row r="72" spans="1:16">
      <c r="A72" s="13">
        <v>13.75</v>
      </c>
      <c r="B72" s="14">
        <f t="shared" si="3"/>
        <v>0</v>
      </c>
      <c r="C72" s="14">
        <f t="shared" si="3"/>
        <v>0</v>
      </c>
      <c r="D72" s="14">
        <f t="shared" si="3"/>
        <v>0</v>
      </c>
      <c r="E72" s="14">
        <f t="shared" si="3"/>
        <v>0</v>
      </c>
      <c r="F72" s="12">
        <f t="shared" si="4"/>
        <v>0</v>
      </c>
      <c r="G72" s="2"/>
      <c r="H72" s="13">
        <f t="shared" si="5"/>
        <v>15.72813778502006</v>
      </c>
      <c r="I72" s="14">
        <f t="shared" si="6"/>
        <v>0</v>
      </c>
      <c r="J72" s="14">
        <f t="shared" si="6"/>
        <v>0</v>
      </c>
      <c r="K72" s="14">
        <f t="shared" si="6"/>
        <v>0</v>
      </c>
      <c r="L72" s="14">
        <f t="shared" si="6"/>
        <v>0</v>
      </c>
      <c r="M72" s="26">
        <f t="shared" si="7"/>
        <v>0</v>
      </c>
      <c r="N72" s="1"/>
      <c r="O72" s="1"/>
      <c r="P72" s="1"/>
    </row>
    <row r="73" spans="1:16">
      <c r="A73" s="13">
        <v>14.25</v>
      </c>
      <c r="B73" s="14">
        <f t="shared" si="3"/>
        <v>0</v>
      </c>
      <c r="C73" s="14">
        <f t="shared" si="3"/>
        <v>0</v>
      </c>
      <c r="D73" s="14">
        <f t="shared" si="3"/>
        <v>0</v>
      </c>
      <c r="E73" s="14">
        <f t="shared" si="3"/>
        <v>0</v>
      </c>
      <c r="F73" s="12">
        <f t="shared" si="4"/>
        <v>0</v>
      </c>
      <c r="G73" s="2"/>
      <c r="H73" s="13">
        <f t="shared" si="5"/>
        <v>17.712266859032471</v>
      </c>
      <c r="I73" s="14">
        <f t="shared" si="6"/>
        <v>0</v>
      </c>
      <c r="J73" s="14">
        <f t="shared" si="6"/>
        <v>0</v>
      </c>
      <c r="K73" s="14">
        <f t="shared" si="6"/>
        <v>0</v>
      </c>
      <c r="L73" s="14">
        <f t="shared" si="6"/>
        <v>0</v>
      </c>
      <c r="M73" s="26">
        <f t="shared" si="7"/>
        <v>0</v>
      </c>
      <c r="N73" s="1"/>
      <c r="O73" s="1"/>
      <c r="P73" s="1"/>
    </row>
    <row r="74" spans="1:16">
      <c r="A74" s="13">
        <v>14.75</v>
      </c>
      <c r="B74" s="14">
        <f t="shared" si="3"/>
        <v>0</v>
      </c>
      <c r="C74" s="14">
        <f t="shared" si="3"/>
        <v>0</v>
      </c>
      <c r="D74" s="14">
        <f t="shared" si="3"/>
        <v>0</v>
      </c>
      <c r="E74" s="14">
        <f t="shared" si="3"/>
        <v>0</v>
      </c>
      <c r="F74" s="12">
        <f t="shared" si="4"/>
        <v>0</v>
      </c>
      <c r="G74" s="2"/>
      <c r="H74" s="13">
        <f t="shared" si="5"/>
        <v>19.865130759932143</v>
      </c>
      <c r="I74" s="14">
        <f t="shared" si="6"/>
        <v>0</v>
      </c>
      <c r="J74" s="14">
        <f t="shared" si="6"/>
        <v>0</v>
      </c>
      <c r="K74" s="14">
        <f t="shared" si="6"/>
        <v>0</v>
      </c>
      <c r="L74" s="14">
        <f t="shared" si="6"/>
        <v>0</v>
      </c>
      <c r="M74" s="26">
        <f t="shared" si="7"/>
        <v>0</v>
      </c>
      <c r="N74" s="1"/>
      <c r="O74" s="1"/>
      <c r="P74" s="1"/>
    </row>
    <row r="75" spans="1:16">
      <c r="A75" s="13">
        <v>15.25</v>
      </c>
      <c r="B75" s="14">
        <f t="shared" si="3"/>
        <v>0</v>
      </c>
      <c r="C75" s="14">
        <f t="shared" si="3"/>
        <v>0</v>
      </c>
      <c r="D75" s="14">
        <f t="shared" si="3"/>
        <v>0</v>
      </c>
      <c r="E75" s="14">
        <f t="shared" si="3"/>
        <v>0</v>
      </c>
      <c r="F75" s="12">
        <f t="shared" si="4"/>
        <v>0</v>
      </c>
      <c r="G75" s="2"/>
      <c r="H75" s="13">
        <f t="shared" si="5"/>
        <v>22.19462545222795</v>
      </c>
      <c r="I75" s="14">
        <f t="shared" si="6"/>
        <v>0</v>
      </c>
      <c r="J75" s="14">
        <f t="shared" si="6"/>
        <v>0</v>
      </c>
      <c r="K75" s="14">
        <f t="shared" si="6"/>
        <v>0</v>
      </c>
      <c r="L75" s="14">
        <f t="shared" si="6"/>
        <v>0</v>
      </c>
      <c r="M75" s="26">
        <f t="shared" si="7"/>
        <v>0</v>
      </c>
      <c r="N75" s="1"/>
      <c r="O75" s="1"/>
      <c r="P75" s="1"/>
    </row>
    <row r="76" spans="1:16">
      <c r="A76" s="13">
        <v>15.75</v>
      </c>
      <c r="B76" s="14">
        <f t="shared" si="3"/>
        <v>0</v>
      </c>
      <c r="C76" s="14">
        <f t="shared" si="3"/>
        <v>0</v>
      </c>
      <c r="D76" s="14">
        <f t="shared" si="3"/>
        <v>0</v>
      </c>
      <c r="E76" s="14">
        <f t="shared" si="3"/>
        <v>0</v>
      </c>
      <c r="F76" s="12">
        <f t="shared" si="4"/>
        <v>0</v>
      </c>
      <c r="G76" s="2"/>
      <c r="H76" s="13">
        <f t="shared" si="5"/>
        <v>24.708734725922877</v>
      </c>
      <c r="I76" s="14">
        <f t="shared" si="6"/>
        <v>0</v>
      </c>
      <c r="J76" s="14">
        <f t="shared" si="6"/>
        <v>0</v>
      </c>
      <c r="K76" s="14">
        <f t="shared" si="6"/>
        <v>0</v>
      </c>
      <c r="L76" s="14">
        <f t="shared" si="6"/>
        <v>0</v>
      </c>
      <c r="M76" s="26">
        <f t="shared" si="7"/>
        <v>0</v>
      </c>
      <c r="N76" s="1"/>
      <c r="O76" s="1"/>
      <c r="P76" s="1"/>
    </row>
    <row r="77" spans="1:16">
      <c r="A77" s="13">
        <v>16.25</v>
      </c>
      <c r="B77" s="14">
        <f t="shared" si="3"/>
        <v>0</v>
      </c>
      <c r="C77" s="14">
        <f t="shared" si="3"/>
        <v>0</v>
      </c>
      <c r="D77" s="14">
        <f t="shared" si="3"/>
        <v>0</v>
      </c>
      <c r="E77" s="14">
        <f t="shared" si="3"/>
        <v>0</v>
      </c>
      <c r="F77" s="12">
        <f t="shared" si="4"/>
        <v>0</v>
      </c>
      <c r="G77" s="2"/>
      <c r="H77" s="13">
        <f t="shared" si="5"/>
        <v>27.415528244614354</v>
      </c>
      <c r="I77" s="14">
        <f t="shared" si="6"/>
        <v>0</v>
      </c>
      <c r="J77" s="14">
        <f t="shared" si="6"/>
        <v>0</v>
      </c>
      <c r="K77" s="14">
        <f t="shared" si="6"/>
        <v>0</v>
      </c>
      <c r="L77" s="14">
        <f t="shared" si="6"/>
        <v>0</v>
      </c>
      <c r="M77" s="26">
        <f t="shared" si="7"/>
        <v>0</v>
      </c>
      <c r="N77" s="1"/>
      <c r="O77" s="1"/>
      <c r="P77" s="1"/>
    </row>
    <row r="78" spans="1:16">
      <c r="A78" s="13">
        <v>16.75</v>
      </c>
      <c r="B78" s="14">
        <f t="shared" si="3"/>
        <v>0</v>
      </c>
      <c r="C78" s="14">
        <f t="shared" si="3"/>
        <v>0</v>
      </c>
      <c r="D78" s="14">
        <f t="shared" si="3"/>
        <v>0</v>
      </c>
      <c r="E78" s="14">
        <f t="shared" si="3"/>
        <v>0</v>
      </c>
      <c r="F78" s="12">
        <f t="shared" si="4"/>
        <v>0</v>
      </c>
      <c r="G78" s="2"/>
      <c r="H78" s="13">
        <f t="shared" si="5"/>
        <v>30.323159697956164</v>
      </c>
      <c r="I78" s="14">
        <f t="shared" si="6"/>
        <v>0</v>
      </c>
      <c r="J78" s="14">
        <f t="shared" si="6"/>
        <v>0</v>
      </c>
      <c r="K78" s="14">
        <f t="shared" si="6"/>
        <v>0</v>
      </c>
      <c r="L78" s="14">
        <f t="shared" si="6"/>
        <v>0</v>
      </c>
      <c r="M78" s="26">
        <f t="shared" si="7"/>
        <v>0</v>
      </c>
      <c r="N78" s="1"/>
      <c r="O78" s="1"/>
      <c r="P78" s="1"/>
    </row>
    <row r="79" spans="1:16">
      <c r="A79" s="13">
        <v>17.25</v>
      </c>
      <c r="B79" s="14">
        <f t="shared" si="3"/>
        <v>0</v>
      </c>
      <c r="C79" s="14">
        <f t="shared" si="3"/>
        <v>0</v>
      </c>
      <c r="D79" s="14">
        <f t="shared" si="3"/>
        <v>0</v>
      </c>
      <c r="E79" s="14">
        <f t="shared" si="3"/>
        <v>0</v>
      </c>
      <c r="F79" s="12">
        <f t="shared" si="4"/>
        <v>0</v>
      </c>
      <c r="G79" s="2"/>
      <c r="H79" s="13">
        <f t="shared" si="5"/>
        <v>33.439865049840698</v>
      </c>
      <c r="I79" s="14">
        <f t="shared" si="6"/>
        <v>0</v>
      </c>
      <c r="J79" s="14">
        <f t="shared" si="6"/>
        <v>0</v>
      </c>
      <c r="K79" s="14">
        <f t="shared" si="6"/>
        <v>0</v>
      </c>
      <c r="L79" s="14">
        <f t="shared" si="6"/>
        <v>0</v>
      </c>
      <c r="M79" s="26">
        <f t="shared" si="7"/>
        <v>0</v>
      </c>
      <c r="N79" s="1"/>
      <c r="O79" s="1"/>
      <c r="P79" s="1"/>
    </row>
    <row r="80" spans="1:16">
      <c r="A80" s="13">
        <v>17.75</v>
      </c>
      <c r="B80" s="14">
        <f t="shared" si="3"/>
        <v>0</v>
      </c>
      <c r="C80" s="14">
        <f t="shared" si="3"/>
        <v>0</v>
      </c>
      <c r="D80" s="14">
        <f t="shared" si="3"/>
        <v>0</v>
      </c>
      <c r="E80" s="14">
        <f t="shared" si="3"/>
        <v>0</v>
      </c>
      <c r="F80" s="12">
        <f t="shared" si="4"/>
        <v>0</v>
      </c>
      <c r="G80" s="2"/>
      <c r="H80" s="13">
        <f t="shared" si="5"/>
        <v>36.773960874615113</v>
      </c>
      <c r="I80" s="14">
        <f t="shared" si="6"/>
        <v>0</v>
      </c>
      <c r="J80" s="14">
        <f t="shared" si="6"/>
        <v>0</v>
      </c>
      <c r="K80" s="14">
        <f t="shared" si="6"/>
        <v>0</v>
      </c>
      <c r="L80" s="14">
        <f t="shared" si="6"/>
        <v>0</v>
      </c>
      <c r="M80" s="26">
        <f t="shared" si="7"/>
        <v>0</v>
      </c>
      <c r="N80" s="1"/>
      <c r="O80" s="1"/>
      <c r="P80" s="1"/>
    </row>
    <row r="81" spans="1:16">
      <c r="A81" s="13">
        <v>18.25</v>
      </c>
      <c r="B81" s="14">
        <f t="shared" si="3"/>
        <v>0</v>
      </c>
      <c r="C81" s="14">
        <f t="shared" si="3"/>
        <v>0</v>
      </c>
      <c r="D81" s="14">
        <f t="shared" si="3"/>
        <v>0</v>
      </c>
      <c r="E81" s="14">
        <f t="shared" si="3"/>
        <v>0</v>
      </c>
      <c r="F81" s="12">
        <f t="shared" si="4"/>
        <v>0</v>
      </c>
      <c r="G81" s="2"/>
      <c r="H81" s="13">
        <f t="shared" si="5"/>
        <v>40.333842774468948</v>
      </c>
      <c r="I81" s="14">
        <f t="shared" si="6"/>
        <v>0</v>
      </c>
      <c r="J81" s="14">
        <f t="shared" si="6"/>
        <v>0</v>
      </c>
      <c r="K81" s="14">
        <f t="shared" si="6"/>
        <v>0</v>
      </c>
      <c r="L81" s="14">
        <f t="shared" si="6"/>
        <v>0</v>
      </c>
      <c r="M81" s="26">
        <f t="shared" si="7"/>
        <v>0</v>
      </c>
      <c r="N81" s="1"/>
      <c r="O81" s="1"/>
      <c r="P81" s="1"/>
    </row>
    <row r="82" spans="1:16">
      <c r="A82" s="13">
        <v>18.75</v>
      </c>
      <c r="B82" s="14">
        <f t="shared" si="3"/>
        <v>0</v>
      </c>
      <c r="C82" s="14">
        <f t="shared" si="3"/>
        <v>0</v>
      </c>
      <c r="D82" s="14">
        <f t="shared" si="3"/>
        <v>0</v>
      </c>
      <c r="E82" s="14">
        <f t="shared" si="3"/>
        <v>0</v>
      </c>
      <c r="F82" s="12">
        <f t="shared" si="4"/>
        <v>0</v>
      </c>
      <c r="G82" s="2"/>
      <c r="H82" s="13">
        <f t="shared" si="5"/>
        <v>44.127983871842389</v>
      </c>
      <c r="I82" s="14">
        <f t="shared" si="6"/>
        <v>0</v>
      </c>
      <c r="J82" s="14">
        <f t="shared" si="6"/>
        <v>0</v>
      </c>
      <c r="K82" s="14">
        <f t="shared" si="6"/>
        <v>0</v>
      </c>
      <c r="L82" s="14">
        <f t="shared" si="6"/>
        <v>0</v>
      </c>
      <c r="M82" s="26">
        <f t="shared" si="7"/>
        <v>0</v>
      </c>
      <c r="N82" s="1"/>
      <c r="O82" s="1"/>
      <c r="P82" s="1"/>
    </row>
    <row r="83" spans="1:16">
      <c r="A83" s="13">
        <v>19.25</v>
      </c>
      <c r="B83" s="14">
        <f t="shared" si="3"/>
        <v>0</v>
      </c>
      <c r="C83" s="14">
        <f t="shared" si="3"/>
        <v>0</v>
      </c>
      <c r="D83" s="14">
        <f t="shared" si="3"/>
        <v>0</v>
      </c>
      <c r="E83" s="14">
        <f t="shared" si="3"/>
        <v>0</v>
      </c>
      <c r="F83" s="12">
        <f t="shared" si="4"/>
        <v>0</v>
      </c>
      <c r="G83" s="2"/>
      <c r="H83" s="13">
        <f t="shared" si="5"/>
        <v>48.164933371332253</v>
      </c>
      <c r="I83" s="14">
        <f t="shared" si="6"/>
        <v>0</v>
      </c>
      <c r="J83" s="14">
        <f t="shared" si="6"/>
        <v>0</v>
      </c>
      <c r="K83" s="14">
        <f t="shared" si="6"/>
        <v>0</v>
      </c>
      <c r="L83" s="14">
        <f t="shared" si="6"/>
        <v>0</v>
      </c>
      <c r="M83" s="26">
        <f t="shared" si="7"/>
        <v>0</v>
      </c>
      <c r="N83" s="1"/>
      <c r="O83" s="1"/>
      <c r="P83" s="1"/>
    </row>
    <row r="84" spans="1:16">
      <c r="A84" s="13">
        <v>19.75</v>
      </c>
      <c r="B84" s="14">
        <f t="shared" si="3"/>
        <v>0</v>
      </c>
      <c r="C84" s="14">
        <f t="shared" si="3"/>
        <v>0</v>
      </c>
      <c r="D84" s="14">
        <f t="shared" si="3"/>
        <v>0</v>
      </c>
      <c r="E84" s="14">
        <f t="shared" si="3"/>
        <v>0</v>
      </c>
      <c r="F84" s="12">
        <f t="shared" si="4"/>
        <v>0</v>
      </c>
      <c r="G84" s="2"/>
      <c r="H84" s="13">
        <f t="shared" si="5"/>
        <v>52.453315186110963</v>
      </c>
      <c r="I84" s="14">
        <f t="shared" si="6"/>
        <v>0</v>
      </c>
      <c r="J84" s="14">
        <f t="shared" si="6"/>
        <v>0</v>
      </c>
      <c r="K84" s="14">
        <f t="shared" si="6"/>
        <v>0</v>
      </c>
      <c r="L84" s="14">
        <f t="shared" si="6"/>
        <v>0</v>
      </c>
      <c r="M84" s="26">
        <f t="shared" si="7"/>
        <v>0</v>
      </c>
      <c r="N84" s="1"/>
      <c r="O84" s="1"/>
      <c r="P84" s="1"/>
    </row>
    <row r="85" spans="1:16">
      <c r="A85" s="13">
        <v>20.25</v>
      </c>
      <c r="B85" s="14">
        <f t="shared" si="3"/>
        <v>0</v>
      </c>
      <c r="C85" s="14">
        <f t="shared" si="3"/>
        <v>0</v>
      </c>
      <c r="D85" s="14">
        <f t="shared" si="3"/>
        <v>0</v>
      </c>
      <c r="E85" s="14">
        <f t="shared" si="3"/>
        <v>0</v>
      </c>
      <c r="F85" s="12">
        <f t="shared" si="4"/>
        <v>0</v>
      </c>
      <c r="G85" s="2"/>
      <c r="H85" s="13">
        <f t="shared" si="5"/>
        <v>57.001826624357044</v>
      </c>
      <c r="I85" s="14">
        <f t="shared" si="6"/>
        <v>0</v>
      </c>
      <c r="J85" s="14">
        <f t="shared" si="6"/>
        <v>0</v>
      </c>
      <c r="K85" s="14">
        <f t="shared" si="6"/>
        <v>0</v>
      </c>
      <c r="L85" s="14">
        <f t="shared" si="6"/>
        <v>0</v>
      </c>
      <c r="M85" s="26">
        <f t="shared" si="7"/>
        <v>0</v>
      </c>
      <c r="N85" s="1"/>
      <c r="O85" s="1"/>
      <c r="P85" s="1"/>
    </row>
    <row r="86" spans="1:16">
      <c r="A86" s="13">
        <v>20.75</v>
      </c>
      <c r="B86" s="14">
        <f t="shared" si="3"/>
        <v>0</v>
      </c>
      <c r="C86" s="14">
        <f t="shared" si="3"/>
        <v>0</v>
      </c>
      <c r="D86" s="14">
        <f t="shared" si="3"/>
        <v>0</v>
      </c>
      <c r="E86" s="14">
        <f t="shared" si="3"/>
        <v>0</v>
      </c>
      <c r="F86" s="12">
        <f t="shared" si="4"/>
        <v>0</v>
      </c>
      <c r="G86" s="2"/>
      <c r="H86" s="13">
        <f t="shared" si="5"/>
        <v>61.819237131612056</v>
      </c>
      <c r="I86" s="14">
        <f t="shared" si="6"/>
        <v>0</v>
      </c>
      <c r="J86" s="14">
        <f t="shared" si="6"/>
        <v>0</v>
      </c>
      <c r="K86" s="14">
        <f t="shared" si="6"/>
        <v>0</v>
      </c>
      <c r="L86" s="14">
        <f t="shared" si="6"/>
        <v>0</v>
      </c>
      <c r="M86" s="26">
        <f t="shared" si="7"/>
        <v>0</v>
      </c>
      <c r="N86" s="1"/>
      <c r="O86" s="1"/>
      <c r="P86" s="1"/>
    </row>
    <row r="87" spans="1:16">
      <c r="A87" s="13">
        <v>21.25</v>
      </c>
      <c r="B87" s="14">
        <f t="shared" si="3"/>
        <v>0</v>
      </c>
      <c r="C87" s="14">
        <f t="shared" si="3"/>
        <v>0</v>
      </c>
      <c r="D87" s="14">
        <f t="shared" si="3"/>
        <v>0</v>
      </c>
      <c r="E87" s="14">
        <f t="shared" si="3"/>
        <v>0</v>
      </c>
      <c r="F87" s="12">
        <f t="shared" si="4"/>
        <v>0</v>
      </c>
      <c r="G87" s="2"/>
      <c r="H87" s="13">
        <f t="shared" si="5"/>
        <v>66.914387085357703</v>
      </c>
      <c r="I87" s="14">
        <f t="shared" si="6"/>
        <v>0</v>
      </c>
      <c r="J87" s="14">
        <f t="shared" si="6"/>
        <v>0</v>
      </c>
      <c r="K87" s="14">
        <f t="shared" si="6"/>
        <v>0</v>
      </c>
      <c r="L87" s="14">
        <f t="shared" si="6"/>
        <v>0</v>
      </c>
      <c r="M87" s="26">
        <f t="shared" si="7"/>
        <v>0</v>
      </c>
      <c r="N87" s="1"/>
      <c r="O87" s="1"/>
      <c r="P87" s="1"/>
    </row>
    <row r="88" spans="1:16">
      <c r="A88" s="13">
        <v>21.75</v>
      </c>
      <c r="B88" s="14">
        <f t="shared" si="3"/>
        <v>0</v>
      </c>
      <c r="C88" s="14">
        <f t="shared" si="3"/>
        <v>0</v>
      </c>
      <c r="D88" s="14">
        <f t="shared" si="3"/>
        <v>0</v>
      </c>
      <c r="E88" s="14">
        <f t="shared" si="3"/>
        <v>0</v>
      </c>
      <c r="F88" s="12">
        <f t="shared" si="4"/>
        <v>0</v>
      </c>
      <c r="G88" s="2"/>
      <c r="H88" s="13">
        <f t="shared" si="5"/>
        <v>72.296186638427216</v>
      </c>
      <c r="I88" s="14">
        <f t="shared" si="6"/>
        <v>0</v>
      </c>
      <c r="J88" s="14">
        <f t="shared" si="6"/>
        <v>0</v>
      </c>
      <c r="K88" s="14">
        <f t="shared" si="6"/>
        <v>0</v>
      </c>
      <c r="L88" s="14">
        <f t="shared" si="6"/>
        <v>0</v>
      </c>
      <c r="M88" s="26">
        <f t="shared" si="7"/>
        <v>0</v>
      </c>
      <c r="N88" s="1"/>
      <c r="O88" s="1"/>
      <c r="P88" s="1"/>
    </row>
    <row r="89" spans="1:16">
      <c r="A89" s="18" t="s">
        <v>1</v>
      </c>
      <c r="B89" s="19">
        <f>SUM(B52:B83)</f>
        <v>138640.65500193051</v>
      </c>
      <c r="C89" s="19">
        <f>SUM(C52:C83)</f>
        <v>5609.0812480694976</v>
      </c>
      <c r="D89" s="19">
        <f>SUM(D52:D83)</f>
        <v>0</v>
      </c>
      <c r="E89" s="19">
        <f>SUM(E52:E83)</f>
        <v>0</v>
      </c>
      <c r="F89" s="19">
        <f>SUM(F52:F83)</f>
        <v>144249.73624999999</v>
      </c>
      <c r="G89" s="12"/>
      <c r="H89" s="18" t="s">
        <v>1</v>
      </c>
      <c r="I89" s="19">
        <f>SUM(I52:I88)</f>
        <v>83428.005721131471</v>
      </c>
      <c r="J89" s="19">
        <f>SUM(J52:J88)</f>
        <v>4389.5815438699547</v>
      </c>
      <c r="K89" s="19">
        <f>SUM(K52:K88)</f>
        <v>0</v>
      </c>
      <c r="L89" s="19">
        <f>SUM(L52:L88)</f>
        <v>0</v>
      </c>
      <c r="M89" s="19">
        <f>SUM(M52:M88)</f>
        <v>87817.587265001435</v>
      </c>
      <c r="N89" s="1"/>
      <c r="O89" s="1"/>
      <c r="P89" s="1"/>
    </row>
    <row r="90" spans="1:16">
      <c r="A90" s="6" t="s">
        <v>12</v>
      </c>
      <c r="B90" s="27">
        <f>IF(L43&gt;0,B89/L43,0)</f>
        <v>10.335373197376837</v>
      </c>
      <c r="C90" s="27">
        <f>IF(M43&gt;0,C89/M43,0)</f>
        <v>11.638318278071914</v>
      </c>
      <c r="D90" s="27">
        <f>IF(N43&gt;0,D89/N43,0)</f>
        <v>0</v>
      </c>
      <c r="E90" s="27">
        <f>IF(O43&gt;0,E89/O43,0)</f>
        <v>0</v>
      </c>
      <c r="F90" s="27">
        <f>IF(P43&gt;0,F89/P43,0)</f>
        <v>10.380562273448762</v>
      </c>
      <c r="G90" s="12"/>
      <c r="H90" s="6" t="s">
        <v>12</v>
      </c>
      <c r="I90" s="27">
        <f>IF(L43&gt;0,I89/L43,0)</f>
        <v>6.219384741285138</v>
      </c>
      <c r="J90" s="27">
        <f>IF(M43&gt;0,J89/M43,0)</f>
        <v>9.1079706026172786</v>
      </c>
      <c r="K90" s="27">
        <f>IF(N43&gt;0,K89/N43,0)</f>
        <v>0</v>
      </c>
      <c r="L90" s="27">
        <f>IF(O43&gt;0,L89/O43,0)</f>
        <v>0</v>
      </c>
      <c r="M90" s="27">
        <f>IF(P43&gt;0,M89/P43,0)</f>
        <v>6.3195674183311956</v>
      </c>
      <c r="N90" s="1"/>
      <c r="O90" s="1"/>
      <c r="P90" s="1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</row>
    <row r="95" spans="1:16" ht="15.75"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</row>
    <row r="96" spans="1:16" ht="15.75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</row>
    <row r="97" spans="1:16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</row>
    <row r="98" spans="1:16" ht="14.1" customHeight="1">
      <c r="A98" s="47" t="s">
        <v>13</v>
      </c>
      <c r="B98" s="47"/>
      <c r="C98" s="47"/>
      <c r="D98" s="47"/>
      <c r="E98" s="47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</row>
    <row r="99" spans="1:16">
      <c r="A99" s="47" t="s">
        <v>14</v>
      </c>
      <c r="B99" s="47" t="s">
        <v>15</v>
      </c>
      <c r="C99" s="47" t="s">
        <v>16</v>
      </c>
      <c r="D99" s="47" t="s">
        <v>17</v>
      </c>
      <c r="E99" s="47" t="s">
        <v>18</v>
      </c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</row>
    <row r="100" spans="1:16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</row>
    <row r="101" spans="1:16" ht="14.25">
      <c r="A101" s="40" t="s">
        <v>35</v>
      </c>
      <c r="B101" s="40" t="s">
        <v>32</v>
      </c>
      <c r="C101" s="40" t="s">
        <v>33</v>
      </c>
      <c r="D101" s="40" t="s">
        <v>34</v>
      </c>
      <c r="E101" s="40" t="s">
        <v>18</v>
      </c>
      <c r="F101" s="40" t="s">
        <v>30</v>
      </c>
      <c r="G101" s="40" t="s">
        <v>31</v>
      </c>
      <c r="H101" s="2"/>
      <c r="I101" s="2"/>
      <c r="J101" s="2"/>
      <c r="K101" s="2"/>
      <c r="L101" s="2"/>
      <c r="M101" s="2"/>
      <c r="N101" s="1"/>
      <c r="O101" s="1"/>
      <c r="P101" s="1"/>
    </row>
    <row r="102" spans="1:16">
      <c r="A102" s="32">
        <v>0</v>
      </c>
      <c r="B102" s="44">
        <f>L$43</f>
        <v>13414.189536679538</v>
      </c>
      <c r="C102" s="41">
        <f>$B$90</f>
        <v>10.335373197376837</v>
      </c>
      <c r="D102" s="41">
        <f>$I$90</f>
        <v>6.219384741285138</v>
      </c>
      <c r="E102" s="41">
        <f>B102*D102</f>
        <v>83428.005721131471</v>
      </c>
      <c r="F102" s="14">
        <f>B102/1000</f>
        <v>13.414189536679539</v>
      </c>
      <c r="G102" s="44">
        <f>E102/1000</f>
        <v>83.42800572113147</v>
      </c>
      <c r="H102" s="2"/>
      <c r="I102" s="2"/>
      <c r="J102" s="2"/>
      <c r="K102" s="2"/>
      <c r="L102" s="2"/>
      <c r="M102" s="2"/>
      <c r="N102" s="1"/>
      <c r="O102" s="1"/>
      <c r="P102" s="1"/>
    </row>
    <row r="103" spans="1:16">
      <c r="A103" s="32">
        <v>1</v>
      </c>
      <c r="B103" s="44">
        <f>M$43</f>
        <v>481.94946332046334</v>
      </c>
      <c r="C103" s="41">
        <f>$C$90</f>
        <v>11.638318278071914</v>
      </c>
      <c r="D103" s="41">
        <f>$J$90</f>
        <v>9.1079706026172786</v>
      </c>
      <c r="E103" s="41">
        <f>B103*D103</f>
        <v>4389.5815438699547</v>
      </c>
      <c r="F103" s="14">
        <f t="shared" ref="F103:F106" si="8">B103/1000</f>
        <v>0.48194946332046334</v>
      </c>
      <c r="G103" s="44">
        <f t="shared" ref="G103:G106" si="9">E103/1000</f>
        <v>4.389581543869955</v>
      </c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32">
        <v>2</v>
      </c>
      <c r="B104" s="44">
        <f>N$43</f>
        <v>0</v>
      </c>
      <c r="C104" s="41">
        <f>$D$90</f>
        <v>0</v>
      </c>
      <c r="D104" s="41">
        <f>$K$90</f>
        <v>0</v>
      </c>
      <c r="E104" s="41">
        <f>B104*D104</f>
        <v>0</v>
      </c>
      <c r="F104" s="14">
        <f t="shared" si="8"/>
        <v>0</v>
      </c>
      <c r="G104" s="44">
        <f t="shared" si="9"/>
        <v>0</v>
      </c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32">
        <v>3</v>
      </c>
      <c r="B105" s="44">
        <f>O$43</f>
        <v>0</v>
      </c>
      <c r="C105" s="41">
        <f>$E$90</f>
        <v>0</v>
      </c>
      <c r="D105" s="41">
        <f>$L$90</f>
        <v>0</v>
      </c>
      <c r="E105" s="41">
        <f>B105*D105</f>
        <v>0</v>
      </c>
      <c r="F105" s="14">
        <f t="shared" si="8"/>
        <v>0</v>
      </c>
      <c r="G105" s="44">
        <f t="shared" si="9"/>
        <v>0</v>
      </c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32" t="s">
        <v>1</v>
      </c>
      <c r="B106" s="44">
        <f>SUM(B102:B105)</f>
        <v>13896.139000000001</v>
      </c>
      <c r="C106" s="41">
        <f>$F$90</f>
        <v>10.380562273448762</v>
      </c>
      <c r="D106" s="41">
        <f>$M$90</f>
        <v>6.3195674183311956</v>
      </c>
      <c r="E106" s="41">
        <f>SUM(E102:E105)</f>
        <v>87817.587265001421</v>
      </c>
      <c r="F106" s="14">
        <f t="shared" si="8"/>
        <v>13.896139000000002</v>
      </c>
      <c r="G106" s="44">
        <f t="shared" si="9"/>
        <v>87.817587265001421</v>
      </c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32" t="s">
        <v>3</v>
      </c>
      <c r="B107" s="41">
        <f>$I$2</f>
        <v>87817</v>
      </c>
      <c r="C107" s="42"/>
      <c r="D107" s="42"/>
      <c r="E107" s="42"/>
      <c r="F107" s="14"/>
      <c r="G107" s="14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22.5">
      <c r="A108" s="33" t="s">
        <v>19</v>
      </c>
      <c r="B108" s="41">
        <f>IF(E106&gt;0,$I$2/E106,"")</f>
        <v>0.99999331267210012</v>
      </c>
      <c r="C108" s="42"/>
      <c r="D108" s="42"/>
      <c r="E108" s="42"/>
      <c r="F108" s="14"/>
      <c r="G108" s="14"/>
      <c r="H108" s="2"/>
      <c r="I108" s="2"/>
      <c r="J108" s="2"/>
      <c r="K108" s="2"/>
      <c r="L108" s="2"/>
      <c r="M108" s="2"/>
      <c r="N108" s="2"/>
      <c r="O108" s="2"/>
      <c r="P108" s="1"/>
    </row>
    <row r="111" spans="1:16">
      <c r="D111" s="43"/>
      <c r="E111" s="43"/>
    </row>
    <row r="112" spans="1:16">
      <c r="D112" s="43"/>
      <c r="E112" s="43"/>
    </row>
  </sheetData>
  <sheetProtection selectLockedCells="1" selectUnlockedCells="1"/>
  <mergeCells count="7">
    <mergeCell ref="A98:E99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ALK_GENERAL_BOQUERON</vt:lpstr>
      <vt:lpstr>ALK_PT_BOQUERON</vt:lpstr>
      <vt:lpstr>ALK_ES_BOQUERON</vt:lpstr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POL10</vt:lpstr>
      <vt:lpstr>POL11</vt:lpstr>
      <vt:lpstr>POL12</vt:lpstr>
      <vt:lpstr>Medias &amp; SD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Fernando Ramos</cp:lastModifiedBy>
  <dcterms:created xsi:type="dcterms:W3CDTF">2017-04-06T10:10:17Z</dcterms:created>
  <dcterms:modified xsi:type="dcterms:W3CDTF">2017-07-25T07:52:44Z</dcterms:modified>
</cp:coreProperties>
</file>