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colors15.xml" ContentType="application/vnd.ms-office.chartcolor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style2.xml" ContentType="application/vnd.ms-office.chartstyle+xml"/>
  <Override PartName="/xl/charts/colors9.xml" ContentType="application/vnd.ms-office.chartcolorstyle+xml"/>
  <Override PartName="/xl/charts/colors13.xml" ContentType="application/vnd.ms-office.chartcolorstyle+xml"/>
  <Override PartName="/xl/charts/style14.xml" ContentType="application/vnd.ms-office.chart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olors11.xml" ContentType="application/vnd.ms-office.chartcolorstyle+xml"/>
  <Override PartName="/xl/charts/colors7.xml" ContentType="application/vnd.ms-office.chartcolorstyle+xml"/>
  <Override PartName="/xl/charts/style12.xml" ContentType="application/vnd.ms-office.chart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style11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olors3.xml" ContentType="application/vnd.ms-office.chartcolor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3.xml" ContentType="application/vnd.ms-office.chartstyle+xml"/>
  <Override PartName="/xl/charts/style1.xml" ContentType="application/vnd.ms-office.chartstyle+xml"/>
  <Override PartName="/xl/charts/colors8.xml" ContentType="application/vnd.ms-office.chartcolorstyle+xml"/>
  <Override PartName="/xl/charts/style15.xml" ContentType="application/vnd.ms-office.chartstyle+xml"/>
  <Override PartName="/xl/charts/colors14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style13.xml" ContentType="application/vnd.ms-office.chartstyle+xml"/>
  <Override PartName="/xl/charts/colors6.xml" ContentType="application/vnd.ms-office.chartcolor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440" windowHeight="7755" activeTab="3"/>
  </bookViews>
  <sheets>
    <sheet name="West" sheetId="2" r:id="rId1"/>
    <sheet name="Algarve" sheetId="3" r:id="rId2"/>
    <sheet name="CADIZ" sheetId="1" r:id="rId3"/>
    <sheet name="9a S" sheetId="7" r:id="rId4"/>
    <sheet name="Portugal" sheetId="6" r:id="rId5"/>
    <sheet name="Total (Portugal_Cadiz)" sheetId="4" r:id="rId6"/>
    <sheet name="PELAGO15_ALKs" sheetId="5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O45" i="7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3"/>
  <c r="J45"/>
  <c r="K45"/>
  <c r="D45"/>
  <c r="E45"/>
  <c r="D15"/>
  <c r="AN38"/>
  <c r="AO38"/>
  <c r="AM38"/>
  <c r="N45"/>
  <c r="E44" i="2"/>
  <c r="AN34" i="7" l="1"/>
  <c r="AO34"/>
  <c r="AP34"/>
  <c r="AM34"/>
  <c r="AP33"/>
  <c r="AM33"/>
  <c r="AN33"/>
  <c r="AO33"/>
  <c r="AM7"/>
  <c r="AP7" s="1"/>
  <c r="AN7"/>
  <c r="AO7"/>
  <c r="AM8"/>
  <c r="AP8" s="1"/>
  <c r="AN8"/>
  <c r="AO8"/>
  <c r="AM9"/>
  <c r="AP9" s="1"/>
  <c r="AN9"/>
  <c r="AO9"/>
  <c r="AM10"/>
  <c r="AP10" s="1"/>
  <c r="AN10"/>
  <c r="AO10"/>
  <c r="AM11"/>
  <c r="AP11" s="1"/>
  <c r="AN11"/>
  <c r="AO11"/>
  <c r="AM12"/>
  <c r="AP12" s="1"/>
  <c r="AN12"/>
  <c r="AO12"/>
  <c r="AM13"/>
  <c r="AP13" s="1"/>
  <c r="AN13"/>
  <c r="AO13"/>
  <c r="AM14"/>
  <c r="AP14" s="1"/>
  <c r="AN14"/>
  <c r="AO14"/>
  <c r="AM15"/>
  <c r="AP15" s="1"/>
  <c r="AN15"/>
  <c r="AO15"/>
  <c r="AM16"/>
  <c r="AP16" s="1"/>
  <c r="AN16"/>
  <c r="AO16"/>
  <c r="AM17"/>
  <c r="AP17" s="1"/>
  <c r="AN17"/>
  <c r="AO17"/>
  <c r="AM18"/>
  <c r="AP18" s="1"/>
  <c r="AN18"/>
  <c r="AO18"/>
  <c r="AM19"/>
  <c r="AP19" s="1"/>
  <c r="AN19"/>
  <c r="AO19"/>
  <c r="AM20"/>
  <c r="AP20" s="1"/>
  <c r="AN20"/>
  <c r="AO20"/>
  <c r="AM21"/>
  <c r="AP21" s="1"/>
  <c r="AN21"/>
  <c r="AO21"/>
  <c r="AM22"/>
  <c r="AP22" s="1"/>
  <c r="AN22"/>
  <c r="AO22"/>
  <c r="AM23"/>
  <c r="AP23" s="1"/>
  <c r="AN23"/>
  <c r="AO23"/>
  <c r="AM24"/>
  <c r="AP24" s="1"/>
  <c r="AN24"/>
  <c r="AO24"/>
  <c r="AM25"/>
  <c r="AP25" s="1"/>
  <c r="AN25"/>
  <c r="AO25"/>
  <c r="AM26"/>
  <c r="AP26" s="1"/>
  <c r="AN26"/>
  <c r="AO26"/>
  <c r="AM27"/>
  <c r="AP27" s="1"/>
  <c r="AN27"/>
  <c r="AO27"/>
  <c r="AM28"/>
  <c r="AP28" s="1"/>
  <c r="AN28"/>
  <c r="AO28"/>
  <c r="AM29"/>
  <c r="AP29" s="1"/>
  <c r="AN29"/>
  <c r="AO29"/>
  <c r="AM30"/>
  <c r="AP30" s="1"/>
  <c r="AN30"/>
  <c r="AO30"/>
  <c r="AM31"/>
  <c r="AP31" s="1"/>
  <c r="AN31"/>
  <c r="AO31"/>
  <c r="AM32"/>
  <c r="AP32" s="1"/>
  <c r="AN32"/>
  <c r="AO32"/>
  <c r="AP6"/>
  <c r="AN6"/>
  <c r="AO6"/>
  <c r="AM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3"/>
  <c r="I45"/>
  <c r="H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3"/>
  <c r="C45"/>
  <c r="B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4"/>
  <c r="D13"/>
  <c r="D12"/>
  <c r="D11"/>
  <c r="D10"/>
  <c r="D9"/>
  <c r="D8"/>
  <c r="D7"/>
  <c r="D6"/>
  <c r="D5"/>
  <c r="D4"/>
  <c r="D3"/>
  <c r="AK6" i="2"/>
  <c r="AL6"/>
  <c r="AM6"/>
  <c r="AN6"/>
  <c r="AK7"/>
  <c r="AL7"/>
  <c r="AM7"/>
  <c r="AN7"/>
  <c r="AK8"/>
  <c r="AL8"/>
  <c r="AM8"/>
  <c r="AN8"/>
  <c r="AK9"/>
  <c r="AL9"/>
  <c r="AM9"/>
  <c r="AN9"/>
  <c r="AK10"/>
  <c r="AL10"/>
  <c r="AM10"/>
  <c r="AN10"/>
  <c r="AK11"/>
  <c r="AL11"/>
  <c r="AM11"/>
  <c r="AN11"/>
  <c r="AK12"/>
  <c r="AL12"/>
  <c r="AM12"/>
  <c r="AN12"/>
  <c r="AK13"/>
  <c r="AL13"/>
  <c r="AM13"/>
  <c r="AN13"/>
  <c r="AK14"/>
  <c r="AL14"/>
  <c r="AM14"/>
  <c r="AN14"/>
  <c r="AK15"/>
  <c r="AL15"/>
  <c r="AM15"/>
  <c r="AN15"/>
  <c r="AK16"/>
  <c r="AL16"/>
  <c r="AM16"/>
  <c r="AN16"/>
  <c r="AK17"/>
  <c r="AL17"/>
  <c r="AM17"/>
  <c r="AN17"/>
  <c r="AK18"/>
  <c r="AL18"/>
  <c r="AM18"/>
  <c r="AN18"/>
  <c r="AK19"/>
  <c r="AL19"/>
  <c r="AM19"/>
  <c r="AN19"/>
  <c r="AK20"/>
  <c r="AL20"/>
  <c r="AM20"/>
  <c r="AN20"/>
  <c r="AK21"/>
  <c r="AL21"/>
  <c r="AM21"/>
  <c r="AN21"/>
  <c r="AK22"/>
  <c r="AL22"/>
  <c r="AM22"/>
  <c r="AN22"/>
  <c r="AK23"/>
  <c r="AL23"/>
  <c r="AM23"/>
  <c r="AN23"/>
  <c r="AK24"/>
  <c r="AL24"/>
  <c r="AM24"/>
  <c r="AN24"/>
  <c r="AK25"/>
  <c r="AL25"/>
  <c r="AM25"/>
  <c r="AN25"/>
  <c r="AK26"/>
  <c r="AL26"/>
  <c r="AM26"/>
  <c r="AN26"/>
  <c r="AK27"/>
  <c r="AL27"/>
  <c r="AM27"/>
  <c r="AN27"/>
  <c r="AK28"/>
  <c r="AL28"/>
  <c r="AM28"/>
  <c r="AN28"/>
  <c r="AK29"/>
  <c r="AL29"/>
  <c r="AM29"/>
  <c r="AN29"/>
  <c r="AK30"/>
  <c r="AL30"/>
  <c r="AM30"/>
  <c r="AN30"/>
  <c r="AK31"/>
  <c r="AL31"/>
  <c r="AM31"/>
  <c r="AN31"/>
  <c r="AK32"/>
  <c r="AL32"/>
  <c r="AM32"/>
  <c r="AN32"/>
  <c r="AL5"/>
  <c r="AM5"/>
  <c r="AN5"/>
  <c r="AK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2"/>
  <c r="D3"/>
  <c r="AH37" i="6"/>
  <c r="AG37"/>
  <c r="AF37"/>
  <c r="AE37"/>
  <c r="AH34"/>
  <c r="AG34"/>
  <c r="AE33"/>
  <c r="AE6"/>
  <c r="AE5"/>
  <c r="Z32"/>
  <c r="Y32"/>
  <c r="X32"/>
  <c r="AA32"/>
  <c r="AA22"/>
  <c r="AA23"/>
  <c r="AA24"/>
  <c r="AA25"/>
  <c r="AA26"/>
  <c r="AA27"/>
  <c r="AA28"/>
  <c r="AA29"/>
  <c r="AA30"/>
  <c r="AA31"/>
  <c r="AA6"/>
  <c r="AA7"/>
  <c r="AA8"/>
  <c r="AA9"/>
  <c r="AA10"/>
  <c r="AA11"/>
  <c r="AA12"/>
  <c r="AA13"/>
  <c r="AA14"/>
  <c r="Y6"/>
  <c r="AF6" s="1"/>
  <c r="Z6"/>
  <c r="Y7"/>
  <c r="AF7" s="1"/>
  <c r="Z7"/>
  <c r="Y8"/>
  <c r="Z8"/>
  <c r="Y9"/>
  <c r="Z9"/>
  <c r="Y10"/>
  <c r="AF10" s="1"/>
  <c r="Z10"/>
  <c r="Y11"/>
  <c r="AF11" s="1"/>
  <c r="Z11"/>
  <c r="Y12"/>
  <c r="Z12"/>
  <c r="Y13"/>
  <c r="Z13"/>
  <c r="Y14"/>
  <c r="AF14" s="1"/>
  <c r="Z14"/>
  <c r="Y15"/>
  <c r="Z15"/>
  <c r="Y16"/>
  <c r="Z16"/>
  <c r="Y17"/>
  <c r="AF17" s="1"/>
  <c r="Z17"/>
  <c r="Y18"/>
  <c r="AF18" s="1"/>
  <c r="Z18"/>
  <c r="Y19"/>
  <c r="Z19"/>
  <c r="Y20"/>
  <c r="Z20"/>
  <c r="Y21"/>
  <c r="AF21" s="1"/>
  <c r="Z21"/>
  <c r="Y22"/>
  <c r="AF22" s="1"/>
  <c r="Z22"/>
  <c r="Y23"/>
  <c r="Z23"/>
  <c r="Y24"/>
  <c r="AF24" s="1"/>
  <c r="Z24"/>
  <c r="Y25"/>
  <c r="Z25"/>
  <c r="Y26"/>
  <c r="AF26" s="1"/>
  <c r="Z26"/>
  <c r="Y27"/>
  <c r="Z27"/>
  <c r="Y28"/>
  <c r="AF28" s="1"/>
  <c r="Z28"/>
  <c r="Y29"/>
  <c r="Z29"/>
  <c r="Y30"/>
  <c r="AF30" s="1"/>
  <c r="Z30"/>
  <c r="Y31"/>
  <c r="Z31"/>
  <c r="X22"/>
  <c r="X23"/>
  <c r="X24"/>
  <c r="X25"/>
  <c r="X26"/>
  <c r="X27"/>
  <c r="X28"/>
  <c r="X29"/>
  <c r="X30"/>
  <c r="X31"/>
  <c r="X6"/>
  <c r="X7"/>
  <c r="AE7" s="1"/>
  <c r="X8"/>
  <c r="X9"/>
  <c r="AE9" s="1"/>
  <c r="X10"/>
  <c r="X11"/>
  <c r="AE11" s="1"/>
  <c r="X12"/>
  <c r="X13"/>
  <c r="AE13" s="1"/>
  <c r="X14"/>
  <c r="AG31"/>
  <c r="AF31"/>
  <c r="AE31"/>
  <c r="AG30"/>
  <c r="AE30"/>
  <c r="AG29"/>
  <c r="AF29"/>
  <c r="AE29"/>
  <c r="AG28"/>
  <c r="AE28"/>
  <c r="AG27"/>
  <c r="AF27"/>
  <c r="AE27"/>
  <c r="AG26"/>
  <c r="AE26"/>
  <c r="AG25"/>
  <c r="AF25"/>
  <c r="AE25"/>
  <c r="AG24"/>
  <c r="AE24"/>
  <c r="AG23"/>
  <c r="AF23"/>
  <c r="AE23"/>
  <c r="AG22"/>
  <c r="AE22"/>
  <c r="AG21"/>
  <c r="AE21"/>
  <c r="X21"/>
  <c r="AA21" s="1"/>
  <c r="AG20"/>
  <c r="AF20"/>
  <c r="X20"/>
  <c r="AG19"/>
  <c r="AE19"/>
  <c r="AF19"/>
  <c r="X19"/>
  <c r="AG18"/>
  <c r="X18"/>
  <c r="AA18" s="1"/>
  <c r="AG17"/>
  <c r="AE17"/>
  <c r="X17"/>
  <c r="AA17" s="1"/>
  <c r="AG16"/>
  <c r="AF16"/>
  <c r="X16"/>
  <c r="AG15"/>
  <c r="AE15"/>
  <c r="AF15"/>
  <c r="X15"/>
  <c r="AG14"/>
  <c r="AG13"/>
  <c r="AF13"/>
  <c r="AG12"/>
  <c r="AF12"/>
  <c r="AE12"/>
  <c r="AG11"/>
  <c r="AG10"/>
  <c r="AE10"/>
  <c r="AG9"/>
  <c r="AF9"/>
  <c r="AG8"/>
  <c r="AF8"/>
  <c r="AE8"/>
  <c r="AG7"/>
  <c r="AG6"/>
  <c r="AG5"/>
  <c r="AG32" s="1"/>
  <c r="AF5"/>
  <c r="D4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2"/>
  <c r="C44"/>
  <c r="B44"/>
  <c r="AH83" i="4"/>
  <c r="AG83"/>
  <c r="AF83"/>
  <c r="AE83"/>
  <c r="AH37" i="1"/>
  <c r="AF37"/>
  <c r="AE37"/>
  <c r="AH37" i="3"/>
  <c r="AF37"/>
  <c r="AE37"/>
  <c r="AH37" i="2"/>
  <c r="AG37"/>
  <c r="AF37"/>
  <c r="AE37"/>
  <c r="E134" i="5"/>
  <c r="AH6" i="6" l="1"/>
  <c r="AH10"/>
  <c r="AH17"/>
  <c r="AH21"/>
  <c r="AH22"/>
  <c r="AH24"/>
  <c r="AH26"/>
  <c r="AH28"/>
  <c r="AH30"/>
  <c r="AH13"/>
  <c r="AH11"/>
  <c r="AH9"/>
  <c r="AH7"/>
  <c r="AH8"/>
  <c r="AH12"/>
  <c r="AA15"/>
  <c r="AH15"/>
  <c r="AA16"/>
  <c r="AA19"/>
  <c r="AH19"/>
  <c r="AA20"/>
  <c r="AH23"/>
  <c r="AH25"/>
  <c r="AH27"/>
  <c r="AH29"/>
  <c r="AH31"/>
  <c r="AE14"/>
  <c r="AH14" s="1"/>
  <c r="AE16"/>
  <c r="AH16" s="1"/>
  <c r="AE18"/>
  <c r="AH18" s="1"/>
  <c r="AE20"/>
  <c r="AH20" s="1"/>
  <c r="AF32"/>
  <c r="AH80" i="4"/>
  <c r="AF80"/>
  <c r="AG80"/>
  <c r="AE80"/>
  <c r="AF79"/>
  <c r="AG79"/>
  <c r="AH79"/>
  <c r="AE79"/>
  <c r="AG78"/>
  <c r="AF78"/>
  <c r="AE78"/>
  <c r="AF55"/>
  <c r="AE52"/>
  <c r="X52"/>
  <c r="AA32" i="1"/>
  <c r="AA78" i="4"/>
  <c r="AA68"/>
  <c r="AA69"/>
  <c r="AA70"/>
  <c r="AA71"/>
  <c r="AA72"/>
  <c r="AA73"/>
  <c r="AA74"/>
  <c r="AA75"/>
  <c r="AA76"/>
  <c r="AA77"/>
  <c r="AA52"/>
  <c r="AA53"/>
  <c r="AA54"/>
  <c r="AA55"/>
  <c r="AA56"/>
  <c r="AA57"/>
  <c r="AA58"/>
  <c r="AA59"/>
  <c r="AA60"/>
  <c r="X68"/>
  <c r="Y68"/>
  <c r="AF68" s="1"/>
  <c r="X69"/>
  <c r="Y69"/>
  <c r="AF69" s="1"/>
  <c r="X70"/>
  <c r="Y70"/>
  <c r="X71"/>
  <c r="Y71"/>
  <c r="X72"/>
  <c r="Y72"/>
  <c r="AF72" s="1"/>
  <c r="X73"/>
  <c r="Y73"/>
  <c r="AF73" s="1"/>
  <c r="X74"/>
  <c r="Y74"/>
  <c r="X75"/>
  <c r="Y75"/>
  <c r="X76"/>
  <c r="Y76"/>
  <c r="AF76" s="1"/>
  <c r="X77"/>
  <c r="Y77"/>
  <c r="AF77" s="1"/>
  <c r="Z61"/>
  <c r="Z62"/>
  <c r="Z63"/>
  <c r="Z64"/>
  <c r="Z65"/>
  <c r="Z66"/>
  <c r="Z67"/>
  <c r="Z68"/>
  <c r="AG68" s="1"/>
  <c r="Z69"/>
  <c r="Z70"/>
  <c r="AG70" s="1"/>
  <c r="Z71"/>
  <c r="Z72"/>
  <c r="AG72" s="1"/>
  <c r="Z73"/>
  <c r="Z74"/>
  <c r="AG74" s="1"/>
  <c r="Z75"/>
  <c r="Z76"/>
  <c r="AG76" s="1"/>
  <c r="Z77"/>
  <c r="Y52"/>
  <c r="Z52"/>
  <c r="Y53"/>
  <c r="Z53"/>
  <c r="AG53" s="1"/>
  <c r="Y54"/>
  <c r="Z54"/>
  <c r="AG54" s="1"/>
  <c r="Y55"/>
  <c r="Z55"/>
  <c r="Y56"/>
  <c r="Z56"/>
  <c r="Y57"/>
  <c r="Z57"/>
  <c r="AG57" s="1"/>
  <c r="Y58"/>
  <c r="Z58"/>
  <c r="AG58" s="1"/>
  <c r="Y59"/>
  <c r="Z59"/>
  <c r="Y60"/>
  <c r="Z60"/>
  <c r="X53"/>
  <c r="X54"/>
  <c r="AE54" s="1"/>
  <c r="X55"/>
  <c r="X56"/>
  <c r="AE56" s="1"/>
  <c r="X57"/>
  <c r="X58"/>
  <c r="AE58" s="1"/>
  <c r="X59"/>
  <c r="Z78"/>
  <c r="Y78"/>
  <c r="X78"/>
  <c r="AG77"/>
  <c r="AE77"/>
  <c r="AE76"/>
  <c r="AG75"/>
  <c r="AF75"/>
  <c r="AE75"/>
  <c r="AF74"/>
  <c r="AE74"/>
  <c r="AG73"/>
  <c r="AE73"/>
  <c r="AE72"/>
  <c r="AG71"/>
  <c r="AF71"/>
  <c r="AE71"/>
  <c r="AF70"/>
  <c r="AE70"/>
  <c r="AG69"/>
  <c r="AE69"/>
  <c r="AE68"/>
  <c r="AG67"/>
  <c r="AF67"/>
  <c r="Y67"/>
  <c r="X67"/>
  <c r="AE67" s="1"/>
  <c r="AG66"/>
  <c r="AE66"/>
  <c r="Y66"/>
  <c r="AF66" s="1"/>
  <c r="X66"/>
  <c r="AG65"/>
  <c r="AF65"/>
  <c r="Y65"/>
  <c r="X65"/>
  <c r="AE65" s="1"/>
  <c r="AG64"/>
  <c r="AE64"/>
  <c r="Y64"/>
  <c r="AF64" s="1"/>
  <c r="X64"/>
  <c r="AG63"/>
  <c r="AF63"/>
  <c r="Y63"/>
  <c r="X63"/>
  <c r="AE63" s="1"/>
  <c r="AG62"/>
  <c r="AE62"/>
  <c r="Y62"/>
  <c r="AF62" s="1"/>
  <c r="X62"/>
  <c r="AG61"/>
  <c r="AF61"/>
  <c r="Y61"/>
  <c r="X61"/>
  <c r="AE61" s="1"/>
  <c r="AG60"/>
  <c r="AE60"/>
  <c r="AF60"/>
  <c r="X60"/>
  <c r="AG59"/>
  <c r="AF59"/>
  <c r="AE59"/>
  <c r="AF58"/>
  <c r="AF57"/>
  <c r="AE57"/>
  <c r="AG56"/>
  <c r="AF56"/>
  <c r="AG55"/>
  <c r="AE55"/>
  <c r="AF54"/>
  <c r="AF53"/>
  <c r="AE53"/>
  <c r="AG52"/>
  <c r="AF52"/>
  <c r="AG51"/>
  <c r="AF51"/>
  <c r="AE51"/>
  <c r="E168" i="5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D168"/>
  <c r="B141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C134"/>
  <c r="D134"/>
  <c r="B134"/>
  <c r="D133"/>
  <c r="C133"/>
  <c r="C167" s="1"/>
  <c r="D132"/>
  <c r="C132"/>
  <c r="C166" s="1"/>
  <c r="D131"/>
  <c r="C131"/>
  <c r="C165" s="1"/>
  <c r="D130"/>
  <c r="C130"/>
  <c r="C164" s="1"/>
  <c r="D129"/>
  <c r="C129"/>
  <c r="C163" s="1"/>
  <c r="D128"/>
  <c r="C128"/>
  <c r="C162" s="1"/>
  <c r="D127"/>
  <c r="C127"/>
  <c r="C161" s="1"/>
  <c r="D126"/>
  <c r="C126"/>
  <c r="C160" s="1"/>
  <c r="D125"/>
  <c r="C125"/>
  <c r="C159" s="1"/>
  <c r="D124"/>
  <c r="C124"/>
  <c r="C158" s="1"/>
  <c r="D123"/>
  <c r="C123"/>
  <c r="C157" s="1"/>
  <c r="D122"/>
  <c r="C122"/>
  <c r="C156" s="1"/>
  <c r="D121"/>
  <c r="C121"/>
  <c r="C155" s="1"/>
  <c r="D120"/>
  <c r="C120"/>
  <c r="C154" s="1"/>
  <c r="D119"/>
  <c r="C119"/>
  <c r="C153" s="1"/>
  <c r="D118"/>
  <c r="C118"/>
  <c r="C152" s="1"/>
  <c r="D117"/>
  <c r="C117"/>
  <c r="C151" s="1"/>
  <c r="D116"/>
  <c r="C116"/>
  <c r="C150" s="1"/>
  <c r="D115"/>
  <c r="C115"/>
  <c r="C149" s="1"/>
  <c r="D114"/>
  <c r="C114"/>
  <c r="C148" s="1"/>
  <c r="D113"/>
  <c r="C113"/>
  <c r="C147" s="1"/>
  <c r="D112"/>
  <c r="C112"/>
  <c r="C146" s="1"/>
  <c r="D111"/>
  <c r="C111"/>
  <c r="C145" s="1"/>
  <c r="D110"/>
  <c r="C110"/>
  <c r="C144" s="1"/>
  <c r="D109"/>
  <c r="C109"/>
  <c r="C143" s="1"/>
  <c r="D108"/>
  <c r="C108"/>
  <c r="C142" s="1"/>
  <c r="D107"/>
  <c r="C107"/>
  <c r="C141" s="1"/>
  <c r="C168" s="1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AH14" i="1"/>
  <c r="Y14"/>
  <c r="X14"/>
  <c r="Y32"/>
  <c r="X32"/>
  <c r="AA14"/>
  <c r="AA15"/>
  <c r="AA16"/>
  <c r="Y15"/>
  <c r="Y16"/>
  <c r="X15"/>
  <c r="X16"/>
  <c r="Z32"/>
  <c r="AG31"/>
  <c r="AF31"/>
  <c r="AE31"/>
  <c r="AH31" s="1"/>
  <c r="AG30"/>
  <c r="AF30"/>
  <c r="AE30"/>
  <c r="AH30" s="1"/>
  <c r="AG29"/>
  <c r="AF29"/>
  <c r="AE29"/>
  <c r="AH29" s="1"/>
  <c r="AG28"/>
  <c r="AF28"/>
  <c r="AE28"/>
  <c r="AH28" s="1"/>
  <c r="AG27"/>
  <c r="AF27"/>
  <c r="AE27"/>
  <c r="AH27" s="1"/>
  <c r="AG26"/>
  <c r="AF26"/>
  <c r="AE26"/>
  <c r="AH26" s="1"/>
  <c r="AG25"/>
  <c r="AF25"/>
  <c r="AE25"/>
  <c r="AG24"/>
  <c r="AF24"/>
  <c r="AE24"/>
  <c r="AH24" s="1"/>
  <c r="AG23"/>
  <c r="AF23"/>
  <c r="AE23"/>
  <c r="AG22"/>
  <c r="AF22"/>
  <c r="AE22"/>
  <c r="AH22" s="1"/>
  <c r="AG21"/>
  <c r="Y21"/>
  <c r="AF21" s="1"/>
  <c r="X21"/>
  <c r="AE21" s="1"/>
  <c r="AH21" s="1"/>
  <c r="AG20"/>
  <c r="Y20"/>
  <c r="AF20" s="1"/>
  <c r="X20"/>
  <c r="AE20" s="1"/>
  <c r="AG19"/>
  <c r="Y19"/>
  <c r="AF19" s="1"/>
  <c r="X19"/>
  <c r="AE19" s="1"/>
  <c r="AH19" s="1"/>
  <c r="AG18"/>
  <c r="Y18"/>
  <c r="AF18" s="1"/>
  <c r="X18"/>
  <c r="AE18" s="1"/>
  <c r="AG17"/>
  <c r="Y17"/>
  <c r="AF17" s="1"/>
  <c r="X17"/>
  <c r="AE17" s="1"/>
  <c r="AH17" s="1"/>
  <c r="AG16"/>
  <c r="AF16"/>
  <c r="AE16"/>
  <c r="AG15"/>
  <c r="AF15"/>
  <c r="AE15"/>
  <c r="AH15" s="1"/>
  <c r="AG14"/>
  <c r="AF14"/>
  <c r="AE14"/>
  <c r="AG13"/>
  <c r="AF13"/>
  <c r="AE13"/>
  <c r="AG12"/>
  <c r="AF12"/>
  <c r="AE12"/>
  <c r="AH12" s="1"/>
  <c r="AG11"/>
  <c r="AF11"/>
  <c r="AE11"/>
  <c r="AH11" s="1"/>
  <c r="AG10"/>
  <c r="AF10"/>
  <c r="AE10"/>
  <c r="AH10" s="1"/>
  <c r="AG9"/>
  <c r="AF9"/>
  <c r="AE9"/>
  <c r="AH9" s="1"/>
  <c r="AG8"/>
  <c r="AF8"/>
  <c r="AE8"/>
  <c r="AH8" s="1"/>
  <c r="AG7"/>
  <c r="AF7"/>
  <c r="AE7"/>
  <c r="AH7" s="1"/>
  <c r="AG6"/>
  <c r="AF6"/>
  <c r="AE6"/>
  <c r="AH6" s="1"/>
  <c r="AG5"/>
  <c r="AF5"/>
  <c r="AE5"/>
  <c r="J100" i="5"/>
  <c r="I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AH32" i="3"/>
  <c r="AH26"/>
  <c r="AF34"/>
  <c r="AE34"/>
  <c r="AE32"/>
  <c r="AF17"/>
  <c r="AE17"/>
  <c r="Z32"/>
  <c r="Y32"/>
  <c r="X32"/>
  <c r="AA17"/>
  <c r="E66" i="5"/>
  <c r="D66"/>
  <c r="C66"/>
  <c r="B66"/>
  <c r="AA32" i="3"/>
  <c r="AG31"/>
  <c r="AF31"/>
  <c r="AE31"/>
  <c r="AH31" s="1"/>
  <c r="AG30"/>
  <c r="AF30"/>
  <c r="AE30"/>
  <c r="AG29"/>
  <c r="AF29"/>
  <c r="AE29"/>
  <c r="AH29" s="1"/>
  <c r="AG28"/>
  <c r="AF28"/>
  <c r="AE28"/>
  <c r="AH28" s="1"/>
  <c r="AG27"/>
  <c r="AE27"/>
  <c r="Z26"/>
  <c r="AG26" s="1"/>
  <c r="Y26"/>
  <c r="AF26" s="1"/>
  <c r="X26"/>
  <c r="AE26" s="1"/>
  <c r="Z25"/>
  <c r="AG25" s="1"/>
  <c r="Y25"/>
  <c r="AF25" s="1"/>
  <c r="X25"/>
  <c r="AE25" s="1"/>
  <c r="Z24"/>
  <c r="AG24" s="1"/>
  <c r="Y24"/>
  <c r="AF24" s="1"/>
  <c r="X24"/>
  <c r="AE24" s="1"/>
  <c r="Z23"/>
  <c r="AG23" s="1"/>
  <c r="Y23"/>
  <c r="AF23" s="1"/>
  <c r="X23"/>
  <c r="AE23" s="1"/>
  <c r="Z22"/>
  <c r="AG22" s="1"/>
  <c r="Y22"/>
  <c r="AF22" s="1"/>
  <c r="X22"/>
  <c r="AE22" s="1"/>
  <c r="Z21"/>
  <c r="AG21" s="1"/>
  <c r="Y21"/>
  <c r="AF21" s="1"/>
  <c r="X21"/>
  <c r="AE21" s="1"/>
  <c r="Z20"/>
  <c r="AG20" s="1"/>
  <c r="Y20"/>
  <c r="AF20" s="1"/>
  <c r="X20"/>
  <c r="AE20" s="1"/>
  <c r="Z19"/>
  <c r="AG19" s="1"/>
  <c r="Y19"/>
  <c r="X19"/>
  <c r="AE19" s="1"/>
  <c r="Z18"/>
  <c r="AG18" s="1"/>
  <c r="Y18"/>
  <c r="AF18" s="1"/>
  <c r="X18"/>
  <c r="AE18" s="1"/>
  <c r="Z17"/>
  <c r="AG17" s="1"/>
  <c r="Y17"/>
  <c r="X17"/>
  <c r="AG16"/>
  <c r="AF16"/>
  <c r="AE16"/>
  <c r="AH16" s="1"/>
  <c r="AG15"/>
  <c r="AF15"/>
  <c r="AE15"/>
  <c r="AH15" s="1"/>
  <c r="AG14"/>
  <c r="AF14"/>
  <c r="AE14"/>
  <c r="AH14" s="1"/>
  <c r="AG13"/>
  <c r="AF13"/>
  <c r="AE13"/>
  <c r="AH13" s="1"/>
  <c r="AG12"/>
  <c r="AF12"/>
  <c r="AE12"/>
  <c r="AH12" s="1"/>
  <c r="AG11"/>
  <c r="AF11"/>
  <c r="AE11"/>
  <c r="AH11" s="1"/>
  <c r="AG10"/>
  <c r="AF10"/>
  <c r="AE10"/>
  <c r="AH10" s="1"/>
  <c r="AG9"/>
  <c r="AF9"/>
  <c r="AE9"/>
  <c r="AH9" s="1"/>
  <c r="AG8"/>
  <c r="AF8"/>
  <c r="AE8"/>
  <c r="AH8" s="1"/>
  <c r="AG7"/>
  <c r="AF7"/>
  <c r="AE7"/>
  <c r="AH7" s="1"/>
  <c r="AG6"/>
  <c r="AF6"/>
  <c r="AE6"/>
  <c r="AH6" s="1"/>
  <c r="AG5"/>
  <c r="AF5"/>
  <c r="AE5"/>
  <c r="J66" i="5"/>
  <c r="I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AG34" i="2"/>
  <c r="AF34"/>
  <c r="AE34"/>
  <c r="AH34"/>
  <c r="AF33"/>
  <c r="AG33"/>
  <c r="AH33"/>
  <c r="AE33"/>
  <c r="AF32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H28" s="1"/>
  <c r="AG29"/>
  <c r="AG30"/>
  <c r="AH30" s="1"/>
  <c r="AG31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6"/>
  <c r="AG6"/>
  <c r="AF5"/>
  <c r="AG5"/>
  <c r="AG32"/>
  <c r="AE32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H31"/>
  <c r="AH29"/>
  <c r="Y32"/>
  <c r="Z32"/>
  <c r="AA32"/>
  <c r="X32"/>
  <c r="AA28"/>
  <c r="AA29"/>
  <c r="AA30"/>
  <c r="AA31"/>
  <c r="Z6"/>
  <c r="Z7"/>
  <c r="Z8"/>
  <c r="Z9"/>
  <c r="Z10"/>
  <c r="Z11"/>
  <c r="Y11"/>
  <c r="Y10"/>
  <c r="Y9"/>
  <c r="Y8"/>
  <c r="Y7"/>
  <c r="Y6"/>
  <c r="Y20"/>
  <c r="Y12"/>
  <c r="Z12"/>
  <c r="Y13"/>
  <c r="Z13"/>
  <c r="Y14"/>
  <c r="Z14"/>
  <c r="Y15"/>
  <c r="Z15"/>
  <c r="Y16"/>
  <c r="Z16"/>
  <c r="Y17"/>
  <c r="Z17"/>
  <c r="Y18"/>
  <c r="Z18"/>
  <c r="Y19"/>
  <c r="Z19"/>
  <c r="Z20"/>
  <c r="Y21"/>
  <c r="Z21"/>
  <c r="Y22"/>
  <c r="Z22"/>
  <c r="Y23"/>
  <c r="Z23"/>
  <c r="Y24"/>
  <c r="Z24"/>
  <c r="Y25"/>
  <c r="Z25"/>
  <c r="Y26"/>
  <c r="Z26"/>
  <c r="Y27"/>
  <c r="Z27"/>
  <c r="Y28"/>
  <c r="Z28"/>
  <c r="Y29"/>
  <c r="Z29"/>
  <c r="Y30"/>
  <c r="Z30"/>
  <c r="Y31"/>
  <c r="Z31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6"/>
  <c r="AA6" s="1"/>
  <c r="X7"/>
  <c r="X8"/>
  <c r="AA8" s="1"/>
  <c r="X9"/>
  <c r="X10"/>
  <c r="AA10" s="1"/>
  <c r="X11"/>
  <c r="X12"/>
  <c r="D32" i="5"/>
  <c r="C32"/>
  <c r="B32"/>
  <c r="E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AH32" i="6" l="1"/>
  <c r="AH33"/>
  <c r="AE32"/>
  <c r="AF34"/>
  <c r="AH51" i="4"/>
  <c r="AH68"/>
  <c r="AH70"/>
  <c r="AH72"/>
  <c r="AH74"/>
  <c r="AH76"/>
  <c r="AH61"/>
  <c r="AA62"/>
  <c r="AH62"/>
  <c r="AH63"/>
  <c r="AA64"/>
  <c r="AH64"/>
  <c r="AH65"/>
  <c r="AA66"/>
  <c r="AH66"/>
  <c r="AH67"/>
  <c r="AH69"/>
  <c r="AH71"/>
  <c r="AH73"/>
  <c r="AH75"/>
  <c r="AH77"/>
  <c r="AH60"/>
  <c r="AH54"/>
  <c r="AH56"/>
  <c r="AH58"/>
  <c r="AH53"/>
  <c r="AH55"/>
  <c r="AH57"/>
  <c r="AH59"/>
  <c r="AH52"/>
  <c r="AA61"/>
  <c r="AA63"/>
  <c r="AA65"/>
  <c r="AA67"/>
  <c r="AH13" i="1"/>
  <c r="AH16"/>
  <c r="AG32"/>
  <c r="AH23"/>
  <c r="AH25"/>
  <c r="AH18"/>
  <c r="AH20"/>
  <c r="AE34"/>
  <c r="AA17"/>
  <c r="AA18"/>
  <c r="AA19"/>
  <c r="AA20"/>
  <c r="AA21"/>
  <c r="AF32"/>
  <c r="AE32"/>
  <c r="AH30" i="3"/>
  <c r="AA26"/>
  <c r="AH18"/>
  <c r="AA19"/>
  <c r="AH20"/>
  <c r="AH22"/>
  <c r="AH24"/>
  <c r="AG32"/>
  <c r="AH17"/>
  <c r="AH21"/>
  <c r="AH23"/>
  <c r="AH25"/>
  <c r="AA18"/>
  <c r="AF19"/>
  <c r="AH19" s="1"/>
  <c r="AA20"/>
  <c r="AA21"/>
  <c r="AA23"/>
  <c r="AA24"/>
  <c r="AA25"/>
  <c r="AF27"/>
  <c r="AH27" s="1"/>
  <c r="AA22"/>
  <c r="AH11" i="2"/>
  <c r="AH9"/>
  <c r="AH7"/>
  <c r="AA27"/>
  <c r="AA25"/>
  <c r="AA23"/>
  <c r="AA21"/>
  <c r="AA19"/>
  <c r="AA17"/>
  <c r="AA15"/>
  <c r="AA13"/>
  <c r="AA11"/>
  <c r="AA9"/>
  <c r="AA7"/>
  <c r="AH6"/>
  <c r="AH8"/>
  <c r="AH10"/>
  <c r="AH12"/>
  <c r="AH14"/>
  <c r="AH16"/>
  <c r="AH18"/>
  <c r="AH20"/>
  <c r="AH22"/>
  <c r="AH24"/>
  <c r="AH26"/>
  <c r="AA26"/>
  <c r="AA24"/>
  <c r="AA22"/>
  <c r="AA20"/>
  <c r="AA18"/>
  <c r="AA16"/>
  <c r="AA14"/>
  <c r="AA12"/>
  <c r="AH13"/>
  <c r="AH15"/>
  <c r="AH17"/>
  <c r="AH19"/>
  <c r="AH21"/>
  <c r="AH23"/>
  <c r="AH25"/>
  <c r="AH27"/>
  <c r="AF33" i="6" l="1"/>
  <c r="AG33"/>
  <c r="AE34"/>
  <c r="AH78" i="4"/>
  <c r="AH32" i="1"/>
  <c r="AH34"/>
  <c r="AH33"/>
  <c r="AG33"/>
  <c r="AF33"/>
  <c r="AE33"/>
  <c r="AF34"/>
  <c r="AH33" i="3"/>
  <c r="AH34"/>
  <c r="AG33"/>
  <c r="AE33"/>
  <c r="AF32"/>
  <c r="AF33" s="1"/>
  <c r="AH32" i="2"/>
  <c r="D3" i="1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2"/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2"/>
  <c r="J3" i="4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2"/>
  <c r="B44"/>
  <c r="C44"/>
  <c r="D44"/>
  <c r="E44"/>
  <c r="G44"/>
  <c r="F44"/>
  <c r="C44" i="3"/>
  <c r="B44"/>
  <c r="C44" i="1"/>
  <c r="B44"/>
  <c r="J44" i="4" l="1"/>
  <c r="I44"/>
</calcChain>
</file>

<file path=xl/sharedStrings.xml><?xml version="1.0" encoding="utf-8"?>
<sst xmlns="http://schemas.openxmlformats.org/spreadsheetml/2006/main" count="214" uniqueCount="30">
  <si>
    <t>L</t>
  </si>
  <si>
    <t>mil</t>
  </si>
  <si>
    <t>ton</t>
  </si>
  <si>
    <t>totalN</t>
  </si>
  <si>
    <t>totalB</t>
  </si>
  <si>
    <t>WEST COAST (OCN+OCS)</t>
  </si>
  <si>
    <t>L_CLASS</t>
  </si>
  <si>
    <t>AGE GROUP</t>
  </si>
  <si>
    <t>TOTAL</t>
  </si>
  <si>
    <t>IXa-S (ALG)</t>
  </si>
  <si>
    <t>IXa-S (CAD)</t>
  </si>
  <si>
    <t>PORTUGAL (OCN+OCS+ALG)</t>
  </si>
  <si>
    <t>TOTAL AREA (PORTUGAL+CADIZ)</t>
  </si>
  <si>
    <t>WEST COAST</t>
  </si>
  <si>
    <t>%Número</t>
  </si>
  <si>
    <t>%</t>
  </si>
  <si>
    <t>Lmed</t>
  </si>
  <si>
    <t>(Distribution amplified to the estimated abundance)</t>
  </si>
  <si>
    <t>ALGARVE</t>
  </si>
  <si>
    <t>ALG</t>
  </si>
  <si>
    <t>CAD</t>
  </si>
  <si>
    <t>IXaS</t>
  </si>
  <si>
    <t>Millones</t>
  </si>
  <si>
    <t>IXa-S (millones)</t>
  </si>
  <si>
    <t>SD</t>
  </si>
  <si>
    <t>ALG (millions)</t>
  </si>
  <si>
    <t>CAD (millions)</t>
  </si>
  <si>
    <t>N</t>
  </si>
  <si>
    <t>B</t>
  </si>
  <si>
    <t>Tonnes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</si>
</sst>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16" fillId="33" borderId="13" xfId="0" applyFont="1" applyFill="1" applyBorder="1" applyAlignment="1">
      <alignment horizontal="center" vertical="center"/>
    </xf>
    <xf numFmtId="164" fontId="16" fillId="33" borderId="14" xfId="0" applyNumberFormat="1" applyFont="1" applyFill="1" applyBorder="1"/>
    <xf numFmtId="0" fontId="16" fillId="33" borderId="14" xfId="0" applyFont="1" applyFill="1" applyBorder="1"/>
    <xf numFmtId="0" fontId="16" fillId="33" borderId="11" xfId="0" applyFont="1" applyFill="1" applyBorder="1"/>
    <xf numFmtId="0" fontId="16" fillId="33" borderId="15" xfId="0" applyFont="1" applyFill="1" applyBorder="1"/>
    <xf numFmtId="0" fontId="16" fillId="0" borderId="13" xfId="0" applyFont="1" applyBorder="1" applyAlignment="1">
      <alignment horizontal="center" vertical="center"/>
    </xf>
    <xf numFmtId="164" fontId="16" fillId="0" borderId="14" xfId="0" applyNumberFormat="1" applyFont="1" applyBorder="1"/>
    <xf numFmtId="0" fontId="16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/>
    <xf numFmtId="0" fontId="16" fillId="0" borderId="15" xfId="0" applyFont="1" applyBorder="1" applyAlignment="1">
      <alignment horizontal="center" vertical="center"/>
    </xf>
    <xf numFmtId="0" fontId="16" fillId="0" borderId="11" xfId="0" applyFont="1" applyBorder="1"/>
    <xf numFmtId="0" fontId="16" fillId="0" borderId="15" xfId="0" applyFont="1" applyBorder="1"/>
    <xf numFmtId="0" fontId="16" fillId="0" borderId="16" xfId="0" applyFont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6" xfId="0" applyFont="1" applyFill="1" applyBorder="1"/>
    <xf numFmtId="0" fontId="16" fillId="33" borderId="17" xfId="0" applyFont="1" applyFill="1" applyBorder="1"/>
    <xf numFmtId="164" fontId="0" fillId="0" borderId="0" xfId="0" applyNumberFormat="1"/>
    <xf numFmtId="0" fontId="16" fillId="0" borderId="0" xfId="0" applyFont="1"/>
    <xf numFmtId="0" fontId="16" fillId="0" borderId="0" xfId="0" applyFont="1" applyFill="1" applyBorder="1"/>
    <xf numFmtId="0" fontId="0" fillId="0" borderId="0" xfId="0" applyFill="1"/>
    <xf numFmtId="0" fontId="16" fillId="0" borderId="13" xfId="0" applyFont="1" applyFill="1" applyBorder="1" applyAlignment="1">
      <alignment horizontal="center" vertical="center"/>
    </xf>
    <xf numFmtId="164" fontId="16" fillId="0" borderId="14" xfId="0" applyNumberFormat="1" applyFont="1" applyFill="1" applyBorder="1"/>
    <xf numFmtId="0" fontId="16" fillId="0" borderId="14" xfId="0" applyFont="1" applyFill="1" applyBorder="1"/>
    <xf numFmtId="0" fontId="16" fillId="0" borderId="15" xfId="0" applyFont="1" applyFill="1" applyBorder="1" applyAlignment="1">
      <alignment horizontal="center" vertical="center"/>
    </xf>
    <xf numFmtId="0" fontId="16" fillId="0" borderId="11" xfId="0" applyFont="1" applyFill="1" applyBorder="1"/>
    <xf numFmtId="0" fontId="16" fillId="0" borderId="15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19" xfId="0" applyFont="1" applyBorder="1"/>
    <xf numFmtId="0" fontId="16" fillId="0" borderId="20" xfId="0" applyFont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16" fillId="0" borderId="16" xfId="0" applyFont="1" applyBorder="1"/>
    <xf numFmtId="0" fontId="16" fillId="0" borderId="17" xfId="0" applyFont="1" applyBorder="1"/>
    <xf numFmtId="0" fontId="0" fillId="0" borderId="14" xfId="0" applyBorder="1"/>
    <xf numFmtId="164" fontId="16" fillId="0" borderId="19" xfId="0" applyNumberFormat="1" applyFont="1" applyFill="1" applyBorder="1"/>
    <xf numFmtId="0" fontId="0" fillId="0" borderId="21" xfId="0" applyBorder="1"/>
    <xf numFmtId="0" fontId="16" fillId="0" borderId="18" xfId="0" applyFont="1" applyBorder="1"/>
    <xf numFmtId="0" fontId="16" fillId="0" borderId="10" xfId="0" applyFont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164" fontId="16" fillId="0" borderId="10" xfId="0" applyNumberFormat="1" applyFont="1" applyFill="1" applyBorder="1"/>
    <xf numFmtId="0" fontId="16" fillId="0" borderId="0" xfId="0" applyFont="1" applyAlignment="1">
      <alignment horizontal="center" vertical="center"/>
    </xf>
    <xf numFmtId="164" fontId="16" fillId="0" borderId="0" xfId="0" applyNumberFormat="1" applyFont="1" applyFill="1" applyBorder="1"/>
    <xf numFmtId="0" fontId="16" fillId="34" borderId="16" xfId="0" applyFont="1" applyFill="1" applyBorder="1"/>
    <xf numFmtId="0" fontId="16" fillId="34" borderId="11" xfId="0" applyFont="1" applyFill="1" applyBorder="1"/>
    <xf numFmtId="0" fontId="16" fillId="34" borderId="17" xfId="0" applyFont="1" applyFill="1" applyBorder="1"/>
    <xf numFmtId="164" fontId="16" fillId="34" borderId="10" xfId="0" applyNumberFormat="1" applyFont="1" applyFill="1" applyBorder="1"/>
    <xf numFmtId="0" fontId="0" fillId="34" borderId="0" xfId="0" applyFill="1" applyBorder="1"/>
    <xf numFmtId="0" fontId="16" fillId="34" borderId="10" xfId="0" applyFont="1" applyFill="1" applyBorder="1" applyAlignment="1">
      <alignment horizontal="center"/>
    </xf>
    <xf numFmtId="164" fontId="16" fillId="34" borderId="14" xfId="0" applyNumberFormat="1" applyFont="1" applyFill="1" applyBorder="1"/>
    <xf numFmtId="0" fontId="0" fillId="34" borderId="14" xfId="0" applyFill="1" applyBorder="1"/>
    <xf numFmtId="0" fontId="16" fillId="34" borderId="15" xfId="0" applyFont="1" applyFill="1" applyBorder="1" applyAlignment="1">
      <alignment horizontal="center" vertical="center"/>
    </xf>
    <xf numFmtId="0" fontId="16" fillId="34" borderId="15" xfId="0" applyFont="1" applyFill="1" applyBorder="1"/>
    <xf numFmtId="164" fontId="16" fillId="34" borderId="11" xfId="0" applyNumberFormat="1" applyFont="1" applyFill="1" applyBorder="1"/>
    <xf numFmtId="164" fontId="16" fillId="34" borderId="15" xfId="0" applyNumberFormat="1" applyFont="1" applyFill="1" applyBorder="1"/>
    <xf numFmtId="164" fontId="16" fillId="0" borderId="0" xfId="0" applyNumberFormat="1" applyFont="1" applyBorder="1"/>
    <xf numFmtId="0" fontId="18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164" fontId="16" fillId="34" borderId="16" xfId="0" applyNumberFormat="1" applyFont="1" applyFill="1" applyBorder="1"/>
    <xf numFmtId="164" fontId="16" fillId="34" borderId="21" xfId="0" applyNumberFormat="1" applyFont="1" applyFill="1" applyBorder="1"/>
    <xf numFmtId="164" fontId="16" fillId="34" borderId="22" xfId="0" applyNumberFormat="1" applyFont="1" applyFill="1" applyBorder="1"/>
    <xf numFmtId="164" fontId="16" fillId="34" borderId="18" xfId="0" applyNumberFormat="1" applyFont="1" applyFill="1" applyBorder="1"/>
    <xf numFmtId="0" fontId="19" fillId="33" borderId="0" xfId="0" applyFont="1" applyFill="1"/>
    <xf numFmtId="0" fontId="19" fillId="0" borderId="0" xfId="0" applyFont="1"/>
    <xf numFmtId="0" fontId="20" fillId="0" borderId="14" xfId="0" applyFont="1" applyBorder="1"/>
    <xf numFmtId="2" fontId="0" fillId="0" borderId="0" xfId="0" applyNumberFormat="1" applyFont="1" applyFill="1" applyBorder="1"/>
    <xf numFmtId="0" fontId="18" fillId="0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6" fillId="34" borderId="13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6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 West</a:t>
            </a:r>
          </a:p>
        </c:rich>
      </c:tx>
      <c:layout>
        <c:manualLayout>
          <c:xMode val="edge"/>
          <c:yMode val="edge"/>
          <c:x val="0.19782633420822396"/>
          <c:y val="0.20833333333333348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numRef>
              <c:f>West!$A$3:$A$28</c:f>
              <c:numCache>
                <c:formatCode>General</c:formatCode>
                <c:ptCount val="2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</c:numCache>
            </c:numRef>
          </c:cat>
          <c:val>
            <c:numRef>
              <c:f>West!$D$3:$D$28</c:f>
              <c:numCache>
                <c:formatCode>General</c:formatCode>
                <c:ptCount val="26"/>
                <c:pt idx="0">
                  <c:v>1.3962861890230184E-4</c:v>
                </c:pt>
                <c:pt idx="1">
                  <c:v>1.3962861890230184E-4</c:v>
                </c:pt>
                <c:pt idx="2">
                  <c:v>7.6640597486374578E-4</c:v>
                </c:pt>
                <c:pt idx="3">
                  <c:v>1.1837404024717369E-3</c:v>
                </c:pt>
                <c:pt idx="4">
                  <c:v>1.6739919977287077E-3</c:v>
                </c:pt>
                <c:pt idx="5">
                  <c:v>1.8120691875320952E-3</c:v>
                </c:pt>
                <c:pt idx="6">
                  <c:v>2.2309550442390007E-3</c:v>
                </c:pt>
                <c:pt idx="7">
                  <c:v>3.9732099223199454E-3</c:v>
                </c:pt>
                <c:pt idx="8">
                  <c:v>6.3996450330221681E-3</c:v>
                </c:pt>
                <c:pt idx="9">
                  <c:v>1.1946004061641381E-2</c:v>
                </c:pt>
                <c:pt idx="10">
                  <c:v>0.12089511253290969</c:v>
                </c:pt>
                <c:pt idx="11">
                  <c:v>0.1775579575125627</c:v>
                </c:pt>
                <c:pt idx="12">
                  <c:v>0.14778603310439412</c:v>
                </c:pt>
                <c:pt idx="13">
                  <c:v>0.14305262292360607</c:v>
                </c:pt>
                <c:pt idx="14">
                  <c:v>9.6892952943604005E-2</c:v>
                </c:pt>
                <c:pt idx="15">
                  <c:v>7.3793725089866535E-2</c:v>
                </c:pt>
                <c:pt idx="16">
                  <c:v>7.0394543934144932E-2</c:v>
                </c:pt>
                <c:pt idx="17">
                  <c:v>5.4323289898489995E-2</c:v>
                </c:pt>
                <c:pt idx="18">
                  <c:v>2.8645586882356681E-2</c:v>
                </c:pt>
                <c:pt idx="19">
                  <c:v>2.0691409892222221E-2</c:v>
                </c:pt>
                <c:pt idx="20">
                  <c:v>1.7880220364989211E-2</c:v>
                </c:pt>
                <c:pt idx="21">
                  <c:v>1.0554372159915107E-2</c:v>
                </c:pt>
                <c:pt idx="22">
                  <c:v>2.9663324371244572E-3</c:v>
                </c:pt>
                <c:pt idx="23">
                  <c:v>3.3821154356335338E-3</c:v>
                </c:pt>
                <c:pt idx="24">
                  <c:v>4.1733442760799112E-4</c:v>
                </c:pt>
                <c:pt idx="25">
                  <c:v>5.0111159894937224E-4</c:v>
                </c:pt>
              </c:numCache>
            </c:numRef>
          </c:val>
        </c:ser>
        <c:gapWidth val="50"/>
        <c:axId val="70164864"/>
        <c:axId val="70166400"/>
      </c:barChart>
      <c:catAx>
        <c:axId val="70164864"/>
        <c:scaling>
          <c:orientation val="minMax"/>
        </c:scaling>
        <c:axPos val="b"/>
        <c:numFmt formatCode="General" sourceLinked="1"/>
        <c:tickLblPos val="nextTo"/>
        <c:crossAx val="70166400"/>
        <c:crosses val="autoZero"/>
        <c:auto val="1"/>
        <c:lblAlgn val="ctr"/>
        <c:lblOffset val="100"/>
      </c:catAx>
      <c:valAx>
        <c:axId val="70166400"/>
        <c:scaling>
          <c:orientation val="minMax"/>
        </c:scaling>
        <c:axPos val="l"/>
        <c:numFmt formatCode="General" sourceLinked="1"/>
        <c:tickLblPos val="nextTo"/>
        <c:crossAx val="70164864"/>
        <c:crosses val="autoZero"/>
        <c:crossBetween val="between"/>
      </c:valAx>
      <c:spPr>
        <a:noFill/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ALGARVE</a:t>
            </a:r>
            <a:endParaRPr lang="en-US" sz="1200" b="1" baseline="0"/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Algarve!$AE$3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West!$AE$33:$AG$33</c:f>
              <c:numCache>
                <c:formatCode>0.0</c:formatCode>
                <c:ptCount val="3"/>
                <c:pt idx="0">
                  <c:v>91.938519957453522</c:v>
                </c:pt>
                <c:pt idx="1">
                  <c:v>7.1261990935819295</c:v>
                </c:pt>
                <c:pt idx="2">
                  <c:v>0.9352809489645536</c:v>
                </c:pt>
              </c:numCache>
            </c:numRef>
          </c:val>
        </c:ser>
        <c:gapWidth val="77"/>
        <c:overlap val="-27"/>
        <c:axId val="92381184"/>
        <c:axId val="92383104"/>
      </c:barChart>
      <c:catAx>
        <c:axId val="923811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3104"/>
        <c:crosses val="autoZero"/>
        <c:auto val="1"/>
        <c:lblAlgn val="ctr"/>
        <c:lblOffset val="100"/>
      </c:catAx>
      <c:valAx>
        <c:axId val="92383104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118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ALGARVE</a:t>
            </a:r>
            <a:endParaRPr lang="en-US" sz="1400" b="1" baseline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Algarve!$AE$37:$AG$37</c:f>
              <c:numCache>
                <c:formatCode>General</c:formatCode>
                <c:ptCount val="3"/>
                <c:pt idx="0">
                  <c:v>137.64929999999998</c:v>
                </c:pt>
                <c:pt idx="1">
                  <c:v>20.018699999999999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92419584"/>
        <c:axId val="92421504"/>
      </c:barChart>
      <c:catAx>
        <c:axId val="924195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421504"/>
        <c:crosses val="autoZero"/>
        <c:auto val="1"/>
        <c:lblAlgn val="ctr"/>
        <c:lblOffset val="100"/>
      </c:catAx>
      <c:valAx>
        <c:axId val="92421504"/>
        <c:scaling>
          <c:orientation val="minMax"/>
          <c:max val="60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41958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 Cadiz</a:t>
            </a:r>
          </a:p>
        </c:rich>
      </c:tx>
      <c:layout>
        <c:manualLayout>
          <c:xMode val="edge"/>
          <c:yMode val="edge"/>
          <c:x val="0.55800000000000005"/>
          <c:y val="0.19907407407407407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anchovy Cadiz</c:v>
          </c:tx>
          <c:cat>
            <c:numRef>
              <c:f>CADIZ!$A$9:$A$20</c:f>
              <c:numCache>
                <c:formatCode>General</c:formatCode>
                <c:ptCount val="12"/>
                <c:pt idx="0">
                  <c:v>8.5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11.5</c:v>
                </c:pt>
                <c:pt idx="7">
                  <c:v>12</c:v>
                </c:pt>
                <c:pt idx="8">
                  <c:v>12.5</c:v>
                </c:pt>
                <c:pt idx="9">
                  <c:v>13</c:v>
                </c:pt>
                <c:pt idx="10">
                  <c:v>13.5</c:v>
                </c:pt>
                <c:pt idx="11">
                  <c:v>14</c:v>
                </c:pt>
              </c:numCache>
            </c:numRef>
          </c:cat>
          <c:val>
            <c:numRef>
              <c:f>CADIZ!$D$9:$D$20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6.2653907058826189E-2</c:v>
                </c:pt>
                <c:pt idx="3">
                  <c:v>0.14362997514832845</c:v>
                </c:pt>
                <c:pt idx="4">
                  <c:v>0.27824442309914166</c:v>
                </c:pt>
                <c:pt idx="5">
                  <c:v>0.19771804113551977</c:v>
                </c:pt>
                <c:pt idx="6">
                  <c:v>0.14340258348643806</c:v>
                </c:pt>
                <c:pt idx="7">
                  <c:v>9.2298360514613098E-2</c:v>
                </c:pt>
                <c:pt idx="8">
                  <c:v>6.8610265983113553E-2</c:v>
                </c:pt>
                <c:pt idx="9">
                  <c:v>1.3442443574019242E-2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92432640"/>
        <c:axId val="92483584"/>
      </c:barChart>
      <c:catAx>
        <c:axId val="92432640"/>
        <c:scaling>
          <c:orientation val="minMax"/>
        </c:scaling>
        <c:axPos val="b"/>
        <c:numFmt formatCode="General" sourceLinked="1"/>
        <c:tickLblPos val="nextTo"/>
        <c:crossAx val="92483584"/>
        <c:crosses val="autoZero"/>
        <c:auto val="1"/>
        <c:lblAlgn val="ctr"/>
        <c:lblOffset val="100"/>
      </c:catAx>
      <c:valAx>
        <c:axId val="92483584"/>
        <c:scaling>
          <c:orientation val="minMax"/>
        </c:scaling>
        <c:axPos val="l"/>
        <c:numFmt formatCode="General" sourceLinked="1"/>
        <c:tickLblPos val="nextTo"/>
        <c:crossAx val="92432640"/>
        <c:crosses val="autoZero"/>
        <c:crossBetween val="between"/>
      </c:valAx>
      <c:spPr>
        <a:noFill/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CADIZ</a:t>
            </a:r>
            <a:endParaRPr lang="en-US" sz="1200" b="1" baseline="0"/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CADIZ!$AE$3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CADIZ!$AE$32:$AG$32</c:f>
              <c:numCache>
                <c:formatCode>General</c:formatCode>
                <c:ptCount val="3"/>
                <c:pt idx="0">
                  <c:v>3257930.5767810089</c:v>
                </c:pt>
                <c:pt idx="1">
                  <c:v>273421.42321899114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92508544"/>
        <c:axId val="92510464"/>
      </c:barChart>
      <c:catAx>
        <c:axId val="925085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10464"/>
        <c:crosses val="autoZero"/>
        <c:auto val="1"/>
        <c:lblAlgn val="ctr"/>
        <c:lblOffset val="100"/>
      </c:catAx>
      <c:valAx>
        <c:axId val="92510464"/>
        <c:scaling>
          <c:orientation val="minMax"/>
          <c:max val="4000000"/>
          <c:min val="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08544"/>
        <c:crosses val="autoZero"/>
        <c:crossBetween val="between"/>
        <c:majorUnit val="25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CADIZ</a:t>
            </a:r>
            <a:endParaRPr lang="en-US" sz="1200" b="1" baseline="0"/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CADIZ!$AE$3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CADIZ!$AE$33:$AG$33</c:f>
              <c:numCache>
                <c:formatCode>0.0</c:formatCode>
                <c:ptCount val="3"/>
                <c:pt idx="0">
                  <c:v>92.257316086898413</c:v>
                </c:pt>
                <c:pt idx="1">
                  <c:v>7.7426839131015859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94533504"/>
        <c:axId val="94539776"/>
      </c:barChart>
      <c:catAx>
        <c:axId val="945335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39776"/>
        <c:crosses val="autoZero"/>
        <c:auto val="1"/>
        <c:lblAlgn val="ctr"/>
        <c:lblOffset val="100"/>
      </c:catAx>
      <c:valAx>
        <c:axId val="94539776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3350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CÁDIS</a:t>
            </a:r>
            <a:endParaRPr lang="en-US" sz="1400" b="1" baseline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CADIZ!$AE$37:$AG$37</c:f>
              <c:numCache>
                <c:formatCode>General</c:formatCode>
                <c:ptCount val="3"/>
                <c:pt idx="0">
                  <c:v>3257.9305767810097</c:v>
                </c:pt>
                <c:pt idx="1">
                  <c:v>273.42142321899104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94547328"/>
        <c:axId val="94574080"/>
      </c:barChart>
      <c:catAx>
        <c:axId val="945473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74080"/>
        <c:crosses val="autoZero"/>
        <c:auto val="1"/>
        <c:lblAlgn val="ctr"/>
        <c:lblOffset val="100"/>
      </c:catAx>
      <c:valAx>
        <c:axId val="94574080"/>
        <c:scaling>
          <c:orientation val="minMax"/>
          <c:max val="350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47328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IXa S . ABUNDANCE</a:t>
            </a:r>
          </a:p>
        </c:rich>
      </c:tx>
      <c:layout>
        <c:manualLayout>
          <c:xMode val="edge"/>
          <c:yMode val="edge"/>
          <c:x val="0.27498898460098903"/>
          <c:y val="5.092592592592592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'9a S'!$N$2</c:f>
              <c:strCache>
                <c:ptCount val="1"/>
                <c:pt idx="0">
                  <c:v>Millones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</c:spPr>
          <c:cat>
            <c:numRef>
              <c:f>'9a S'!$M$4:$M$29</c:f>
              <c:numCache>
                <c:formatCode>General</c:formatCode>
                <c:ptCount val="2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</c:numCache>
            </c:numRef>
          </c:cat>
          <c:val>
            <c:numRef>
              <c:f>'9a S'!$N$4:$N$29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221.25299999999999</c:v>
                </c:pt>
                <c:pt idx="9">
                  <c:v>507.20800000000003</c:v>
                </c:pt>
                <c:pt idx="10">
                  <c:v>982.57899999999995</c:v>
                </c:pt>
                <c:pt idx="11">
                  <c:v>701.33399999999995</c:v>
                </c:pt>
                <c:pt idx="12">
                  <c:v>525.92399999999998</c:v>
                </c:pt>
                <c:pt idx="13">
                  <c:v>375.93399999999997</c:v>
                </c:pt>
                <c:pt idx="14">
                  <c:v>283.61200000000002</c:v>
                </c:pt>
                <c:pt idx="15">
                  <c:v>60.131</c:v>
                </c:pt>
                <c:pt idx="16">
                  <c:v>16.744</c:v>
                </c:pt>
                <c:pt idx="17">
                  <c:v>8.9870000000000001</c:v>
                </c:pt>
                <c:pt idx="18">
                  <c:v>3.2639999999999998</c:v>
                </c:pt>
                <c:pt idx="19">
                  <c:v>1.64</c:v>
                </c:pt>
                <c:pt idx="20">
                  <c:v>0.41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gapWidth val="50"/>
        <c:axId val="94741248"/>
        <c:axId val="94743168"/>
      </c:barChart>
      <c:catAx>
        <c:axId val="9474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Size</a:t>
                </a:r>
                <a:r>
                  <a:rPr lang="es-ES" sz="1100" baseline="0"/>
                  <a:t> class (cm)</a:t>
                </a:r>
                <a:endParaRPr lang="es-ES" sz="1100"/>
              </a:p>
            </c:rich>
          </c:tx>
          <c:layout/>
        </c:title>
        <c:numFmt formatCode="General" sourceLinked="1"/>
        <c:minorTickMark val="out"/>
        <c:tickLblPos val="nextTo"/>
        <c:crossAx val="94743168"/>
        <c:crosses val="autoZero"/>
        <c:auto val="1"/>
        <c:lblAlgn val="ctr"/>
        <c:lblOffset val="100"/>
        <c:tickLblSkip val="2"/>
      </c:catAx>
      <c:valAx>
        <c:axId val="947431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ES" sz="1100"/>
                  <a:t>Number of fish (millions)</a:t>
                </a:r>
              </a:p>
            </c:rich>
          </c:tx>
          <c:layout/>
        </c:title>
        <c:numFmt formatCode="General" sourceLinked="1"/>
        <c:tickLblPos val="nextTo"/>
        <c:crossAx val="9474124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</c:chart>
  <c:spPr>
    <a:solidFill>
      <a:schemeClr val="bg1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IXa S. ABUNDANCE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'9a S'!$AM$4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cat>
            <c:numRef>
              <c:f>'9a S'!$AM$5:$AO$5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 S'!$AM$33:$AO$33</c:f>
              <c:numCache>
                <c:formatCode>General</c:formatCode>
                <c:ptCount val="3"/>
                <c:pt idx="0">
                  <c:v>3395.5798767810093</c:v>
                </c:pt>
                <c:pt idx="1">
                  <c:v>293.44012321899118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94637440"/>
        <c:axId val="94660096"/>
      </c:barChart>
      <c:catAx>
        <c:axId val="946374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Age Group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60096"/>
        <c:crosses val="autoZero"/>
        <c:auto val="1"/>
        <c:lblAlgn val="ctr"/>
        <c:lblOffset val="100"/>
      </c:catAx>
      <c:valAx>
        <c:axId val="94660096"/>
        <c:scaling>
          <c:orientation val="minMax"/>
          <c:max val="400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fish (millions)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37440"/>
        <c:crosses val="autoZero"/>
        <c:crossBetween val="between"/>
        <c:majorUnit val="1000"/>
        <c:minorUnit val="5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PORTUGAL</a:t>
            </a:r>
            <a:endParaRPr lang="en-US" sz="1200" b="1" baseline="0"/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Portugal!$AE$3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Portugal!$AE$32:$AG$32</c:f>
              <c:numCache>
                <c:formatCode>General</c:formatCode>
                <c:ptCount val="3"/>
                <c:pt idx="0">
                  <c:v>722780.56660532462</c:v>
                </c:pt>
                <c:pt idx="1">
                  <c:v>73628.906600417133</c:v>
                </c:pt>
                <c:pt idx="2">
                  <c:v>5825.5267942583732</c:v>
                </c:pt>
              </c:numCache>
            </c:numRef>
          </c:val>
        </c:ser>
        <c:gapWidth val="77"/>
        <c:overlap val="-27"/>
        <c:axId val="94783360"/>
        <c:axId val="94806016"/>
      </c:barChart>
      <c:catAx>
        <c:axId val="947833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06016"/>
        <c:crosses val="autoZero"/>
        <c:auto val="1"/>
        <c:lblAlgn val="ctr"/>
        <c:lblOffset val="100"/>
      </c:catAx>
      <c:valAx>
        <c:axId val="94806016"/>
        <c:scaling>
          <c:orientation val="minMax"/>
          <c:max val="750000"/>
          <c:min val="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83360"/>
        <c:crosses val="autoZero"/>
        <c:crossBetween val="between"/>
        <c:majorUnit val="10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PORTUGAL</a:t>
            </a:r>
            <a:endParaRPr lang="en-US" sz="1200" b="1" baseline="0"/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Portugal!$AE$3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Portugal!$AE$33:$AG$33</c:f>
              <c:numCache>
                <c:formatCode>0.0</c:formatCode>
                <c:ptCount val="3"/>
                <c:pt idx="0">
                  <c:v>90.095865501420974</c:v>
                </c:pt>
                <c:pt idx="1">
                  <c:v>9.177972364758098</c:v>
                </c:pt>
                <c:pt idx="2">
                  <c:v>0.72616213382093442</c:v>
                </c:pt>
              </c:numCache>
            </c:numRef>
          </c:val>
        </c:ser>
        <c:gapWidth val="77"/>
        <c:overlap val="-27"/>
        <c:axId val="94821760"/>
        <c:axId val="94905856"/>
      </c:barChart>
      <c:catAx>
        <c:axId val="948217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05856"/>
        <c:crosses val="autoZero"/>
        <c:auto val="1"/>
        <c:lblAlgn val="ctr"/>
        <c:lblOffset val="100"/>
      </c:catAx>
      <c:valAx>
        <c:axId val="94905856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1760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Portuguese</a:t>
            </a:r>
            <a:r>
              <a:rPr lang="en-US" sz="1200" b="1" baseline="0"/>
              <a:t> West Coast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West!$AE$32:$AG$32</c:f>
              <c:numCache>
                <c:formatCode>General</c:formatCode>
                <c:ptCount val="3"/>
                <c:pt idx="0">
                  <c:v>592605.35993415944</c:v>
                </c:pt>
                <c:pt idx="1">
                  <c:v>45933.127711528236</c:v>
                </c:pt>
                <c:pt idx="2">
                  <c:v>6028.5123543123545</c:v>
                </c:pt>
              </c:numCache>
            </c:numRef>
          </c:val>
        </c:ser>
        <c:gapWidth val="77"/>
        <c:overlap val="-27"/>
        <c:axId val="84155008"/>
        <c:axId val="86778624"/>
      </c:barChart>
      <c:catAx>
        <c:axId val="841550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78624"/>
        <c:crosses val="autoZero"/>
        <c:auto val="1"/>
        <c:lblAlgn val="ctr"/>
        <c:lblOffset val="100"/>
      </c:catAx>
      <c:valAx>
        <c:axId val="86778624"/>
        <c:scaling>
          <c:orientation val="minMax"/>
          <c:max val="60000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55008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PORTUGAL</a:t>
            </a:r>
            <a:endParaRPr lang="en-US" sz="1400" b="1" baseline="0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Portugal!$AE$37:$AG$37</c:f>
              <c:numCache>
                <c:formatCode>General</c:formatCode>
                <c:ptCount val="3"/>
                <c:pt idx="0">
                  <c:v>722.78056660532502</c:v>
                </c:pt>
                <c:pt idx="1">
                  <c:v>73.62890660041711</c:v>
                </c:pt>
                <c:pt idx="2">
                  <c:v>5.8255267942583693</c:v>
                </c:pt>
              </c:numCache>
            </c:numRef>
          </c:val>
        </c:ser>
        <c:gapWidth val="77"/>
        <c:overlap val="-27"/>
        <c:axId val="94917760"/>
        <c:axId val="94919680"/>
      </c:barChart>
      <c:catAx>
        <c:axId val="949177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19680"/>
        <c:crosses val="autoZero"/>
        <c:auto val="1"/>
        <c:lblAlgn val="ctr"/>
        <c:lblOffset val="100"/>
      </c:catAx>
      <c:valAx>
        <c:axId val="94919680"/>
        <c:scaling>
          <c:orientation val="minMax"/>
          <c:max val="100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17760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Portugal</a:t>
            </a:r>
          </a:p>
        </c:rich>
      </c:tx>
      <c:layout>
        <c:manualLayout>
          <c:xMode val="edge"/>
          <c:yMode val="edge"/>
          <c:x val="0.41633333333333333"/>
          <c:y val="3.240740740740743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Anchovy Portugal</c:v>
          </c:tx>
          <c:cat>
            <c:numRef>
              <c:f>Portugal!$A$2:$A$28</c:f>
              <c:numCache>
                <c:formatCode>General</c:formatCode>
                <c:ptCount val="27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</c:numCache>
            </c:numRef>
          </c:cat>
          <c:val>
            <c:numRef>
              <c:f>Portugal!$D$2:$D$28</c:f>
              <c:numCache>
                <c:formatCode>General</c:formatCode>
                <c:ptCount val="27"/>
                <c:pt idx="0">
                  <c:v>0</c:v>
                </c:pt>
                <c:pt idx="1">
                  <c:v>1.121865787456294E-4</c:v>
                </c:pt>
                <c:pt idx="2">
                  <c:v>1.121865787456294E-4</c:v>
                </c:pt>
                <c:pt idx="3">
                  <c:v>6.1577966555934353E-4</c:v>
                </c:pt>
                <c:pt idx="4">
                  <c:v>9.5109288425461371E-4</c:v>
                </c:pt>
                <c:pt idx="5">
                  <c:v>1.3449924274059346E-3</c:v>
                </c:pt>
                <c:pt idx="6">
                  <c:v>1.455932488609946E-3</c:v>
                </c:pt>
                <c:pt idx="7">
                  <c:v>1.7924922248468342E-3</c:v>
                </c:pt>
                <c:pt idx="8">
                  <c:v>3.1923314240839655E-3</c:v>
                </c:pt>
                <c:pt idx="9">
                  <c:v>5.1418848591746804E-3</c:v>
                </c:pt>
                <c:pt idx="10">
                  <c:v>9.5981850704594043E-3</c:v>
                </c:pt>
                <c:pt idx="11">
                  <c:v>9.7134879430590793E-2</c:v>
                </c:pt>
                <c:pt idx="12">
                  <c:v>0.14655306736804052</c:v>
                </c:pt>
                <c:pt idx="13">
                  <c:v>0.14307154387430118</c:v>
                </c:pt>
                <c:pt idx="14">
                  <c:v>0.17725853397071931</c:v>
                </c:pt>
                <c:pt idx="15">
                  <c:v>0.12936234395158525</c:v>
                </c:pt>
                <c:pt idx="16">
                  <c:v>7.5072765461491955E-2</c:v>
                </c:pt>
                <c:pt idx="17">
                  <c:v>7.7431176650233413E-2</c:v>
                </c:pt>
                <c:pt idx="18">
                  <c:v>5.4849264866279827E-2</c:v>
                </c:pt>
                <c:pt idx="19">
                  <c:v>2.7084333144278171E-2</c:v>
                </c:pt>
                <c:pt idx="20">
                  <c:v>1.8669093220814351E-2</c:v>
                </c:pt>
                <c:pt idx="21">
                  <c:v>1.4877186859212077E-2</c:v>
                </c:pt>
                <c:pt idx="22">
                  <c:v>8.4800588356279648E-3</c:v>
                </c:pt>
                <c:pt idx="23">
                  <c:v>2.3833415395738155E-3</c:v>
                </c:pt>
                <c:pt idx="24">
                  <c:v>2.7174082407274676E-3</c:v>
                </c:pt>
                <c:pt idx="25">
                  <c:v>3.3531321869527007E-4</c:v>
                </c:pt>
                <c:pt idx="26">
                  <c:v>4.0262516594264774E-4</c:v>
                </c:pt>
              </c:numCache>
            </c:numRef>
          </c:val>
        </c:ser>
        <c:gapWidth val="50"/>
        <c:axId val="94852608"/>
        <c:axId val="94854144"/>
      </c:barChart>
      <c:catAx>
        <c:axId val="94852608"/>
        <c:scaling>
          <c:orientation val="minMax"/>
        </c:scaling>
        <c:axPos val="b"/>
        <c:numFmt formatCode="#,##0.0" sourceLinked="0"/>
        <c:tickLblPos val="nextTo"/>
        <c:crossAx val="94854144"/>
        <c:crosses val="autoZero"/>
        <c:auto val="1"/>
        <c:lblAlgn val="ctr"/>
        <c:lblOffset val="100"/>
        <c:tickLblSkip val="1"/>
      </c:catAx>
      <c:valAx>
        <c:axId val="94854144"/>
        <c:scaling>
          <c:orientation val="minMax"/>
        </c:scaling>
        <c:axPos val="l"/>
        <c:numFmt formatCode="#,##0.00" sourceLinked="0"/>
        <c:tickLblPos val="nextTo"/>
        <c:crossAx val="94852608"/>
        <c:crosses val="autoZero"/>
        <c:crossBetween val="between"/>
      </c:valAx>
      <c:spPr>
        <a:noFill/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TOTAL AREA (PORTUGAL+CADIZ)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'Total (Portugal_Cadiz)'!$AE$49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'Total (Portugal_Cadiz)'!$AE$78:$AG$78</c:f>
              <c:numCache>
                <c:formatCode>General</c:formatCode>
                <c:ptCount val="3"/>
                <c:pt idx="0">
                  <c:v>4108248.3773967898</c:v>
                </c:pt>
                <c:pt idx="1">
                  <c:v>219513.09580895162</c:v>
                </c:pt>
                <c:pt idx="2">
                  <c:v>5825.5267942583732</c:v>
                </c:pt>
              </c:numCache>
            </c:numRef>
          </c:val>
        </c:ser>
        <c:gapWidth val="77"/>
        <c:overlap val="-27"/>
        <c:axId val="94961664"/>
        <c:axId val="94963584"/>
      </c:barChart>
      <c:catAx>
        <c:axId val="949616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63584"/>
        <c:crosses val="autoZero"/>
        <c:auto val="1"/>
        <c:lblAlgn val="ctr"/>
        <c:lblOffset val="100"/>
      </c:catAx>
      <c:valAx>
        <c:axId val="94963584"/>
        <c:scaling>
          <c:orientation val="minMax"/>
          <c:max val="4200000"/>
          <c:min val="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61664"/>
        <c:crosses val="autoZero"/>
        <c:crossBetween val="between"/>
        <c:majorUnit val="25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TOTAL AREA (PORTUGAL+CADIZ)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'Total (Portugal_Cadiz)'!$AE$49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'Total (Portugal_Cadiz)'!$AE$79:$AG$79</c:f>
              <c:numCache>
                <c:formatCode>0.0</c:formatCode>
                <c:ptCount val="3"/>
                <c:pt idx="0">
                  <c:v>94.80018232925265</c:v>
                </c:pt>
                <c:pt idx="1">
                  <c:v>5.0653903062048045</c:v>
                </c:pt>
                <c:pt idx="2">
                  <c:v>0.13442736454254578</c:v>
                </c:pt>
              </c:numCache>
            </c:numRef>
          </c:val>
        </c:ser>
        <c:gapWidth val="77"/>
        <c:overlap val="-27"/>
        <c:axId val="94987776"/>
        <c:axId val="94989696"/>
      </c:barChart>
      <c:catAx>
        <c:axId val="949877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89696"/>
        <c:crosses val="autoZero"/>
        <c:auto val="1"/>
        <c:lblAlgn val="ctr"/>
        <c:lblOffset val="100"/>
      </c:catAx>
      <c:valAx>
        <c:axId val="94989696"/>
        <c:scaling>
          <c:orientation val="minMax"/>
          <c:max val="100"/>
          <c:min val="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87776"/>
        <c:crosses val="autoZero"/>
        <c:crossBetween val="between"/>
        <c:majorUnit val="1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</a:t>
            </a:r>
            <a:r>
              <a:rPr lang="en-US" sz="1400" b="1" baseline="0"/>
              <a:t> PORTUGAL+CÁDIS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'Total (Portugal_Cadiz)'!$AE$83:$AG$83</c:f>
              <c:numCache>
                <c:formatCode>General</c:formatCode>
                <c:ptCount val="3"/>
                <c:pt idx="0">
                  <c:v>4108.2483773967897</c:v>
                </c:pt>
                <c:pt idx="1">
                  <c:v>219.51309580895199</c:v>
                </c:pt>
                <c:pt idx="2">
                  <c:v>5.8255267942583693</c:v>
                </c:pt>
              </c:numCache>
            </c:numRef>
          </c:val>
        </c:ser>
        <c:gapWidth val="77"/>
        <c:overlap val="-27"/>
        <c:axId val="94997504"/>
        <c:axId val="95429760"/>
      </c:barChart>
      <c:catAx>
        <c:axId val="949975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29760"/>
        <c:crosses val="autoZero"/>
        <c:auto val="1"/>
        <c:lblAlgn val="ctr"/>
        <c:lblOffset val="100"/>
      </c:catAx>
      <c:valAx>
        <c:axId val="95429760"/>
        <c:scaling>
          <c:orientation val="minMax"/>
          <c:max val="4200"/>
          <c:min val="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9750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Portugal + Cadiz</a:t>
            </a:r>
          </a:p>
        </c:rich>
      </c:tx>
      <c:layout>
        <c:manualLayout>
          <c:xMode val="edge"/>
          <c:yMode val="edge"/>
          <c:x val="0.36367020549720352"/>
          <c:y val="4.027377108834850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"Anchovy Portugal+Cadiz"</c:v>
          </c:tx>
          <c:cat>
            <c:numRef>
              <c:f>'Total (Portugal_Cadiz)'!$A$48:$A$74</c:f>
              <c:numCache>
                <c:formatCode>General</c:formatCode>
                <c:ptCount val="27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</c:numCache>
            </c:numRef>
          </c:cat>
          <c:val>
            <c:numRef>
              <c:f>'Total (Portugal_Cadiz)'!$C$48:$C$74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1215</c:v>
                </c:pt>
                <c:pt idx="10">
                  <c:v>3294</c:v>
                </c:pt>
                <c:pt idx="11">
                  <c:v>7979</c:v>
                </c:pt>
                <c:pt idx="12">
                  <c:v>7168</c:v>
                </c:pt>
                <c:pt idx="13">
                  <c:v>6330</c:v>
                </c:pt>
                <c:pt idx="14">
                  <c:v>5499</c:v>
                </c:pt>
                <c:pt idx="15">
                  <c:v>4658</c:v>
                </c:pt>
                <c:pt idx="16">
                  <c:v>1653</c:v>
                </c:pt>
                <c:pt idx="17">
                  <c:v>1083</c:v>
                </c:pt>
                <c:pt idx="18">
                  <c:v>865</c:v>
                </c:pt>
                <c:pt idx="19">
                  <c:v>481</c:v>
                </c:pt>
                <c:pt idx="20">
                  <c:v>371</c:v>
                </c:pt>
                <c:pt idx="21">
                  <c:v>330</c:v>
                </c:pt>
                <c:pt idx="22">
                  <c:v>210</c:v>
                </c:pt>
                <c:pt idx="23">
                  <c:v>66</c:v>
                </c:pt>
                <c:pt idx="24">
                  <c:v>82</c:v>
                </c:pt>
                <c:pt idx="25">
                  <c:v>11</c:v>
                </c:pt>
                <c:pt idx="26">
                  <c:v>15</c:v>
                </c:pt>
              </c:numCache>
            </c:numRef>
          </c:val>
        </c:ser>
        <c:gapWidth val="50"/>
        <c:axId val="95436160"/>
        <c:axId val="95077504"/>
      </c:barChart>
      <c:catAx>
        <c:axId val="95436160"/>
        <c:scaling>
          <c:orientation val="minMax"/>
        </c:scaling>
        <c:axPos val="b"/>
        <c:numFmt formatCode="#,##0.0" sourceLinked="0"/>
        <c:tickLblPos val="nextTo"/>
        <c:crossAx val="95077504"/>
        <c:crosses val="autoZero"/>
        <c:auto val="1"/>
        <c:lblAlgn val="ctr"/>
        <c:lblOffset val="100"/>
        <c:tickLblSkip val="1"/>
      </c:catAx>
      <c:valAx>
        <c:axId val="95077504"/>
        <c:scaling>
          <c:orientation val="minMax"/>
        </c:scaling>
        <c:axPos val="l"/>
        <c:numFmt formatCode="#,##0.00" sourceLinked="0"/>
        <c:tickLblPos val="nextTo"/>
        <c:crossAx val="95436160"/>
        <c:crosses val="autoZero"/>
        <c:crossBetween val="between"/>
      </c:valAx>
      <c:spPr>
        <a:noFill/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Portuguese</a:t>
            </a:r>
            <a:r>
              <a:rPr lang="en-US" sz="1200" b="1" baseline="0"/>
              <a:t> West Coast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West!$AE$33:$AG$33</c:f>
              <c:numCache>
                <c:formatCode>0.0</c:formatCode>
                <c:ptCount val="3"/>
                <c:pt idx="0">
                  <c:v>91.938519957453522</c:v>
                </c:pt>
                <c:pt idx="1">
                  <c:v>7.1261990935819295</c:v>
                </c:pt>
                <c:pt idx="2">
                  <c:v>0.9352809489645536</c:v>
                </c:pt>
              </c:numCache>
            </c:numRef>
          </c:val>
        </c:ser>
        <c:gapWidth val="77"/>
        <c:overlap val="-27"/>
        <c:axId val="86802816"/>
        <c:axId val="86804736"/>
      </c:barChart>
      <c:catAx>
        <c:axId val="868028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04736"/>
        <c:crosses val="autoZero"/>
        <c:auto val="1"/>
        <c:lblAlgn val="ctr"/>
        <c:lblOffset val="100"/>
      </c:catAx>
      <c:valAx>
        <c:axId val="86804736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02816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3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Costa Oeste Portuguesa</a:t>
            </a:r>
            <a:endParaRPr lang="en-US" sz="1400" b="1" baseline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West!$AE$37:$AG$37</c:f>
              <c:numCache>
                <c:formatCode>General</c:formatCode>
                <c:ptCount val="3"/>
                <c:pt idx="0">
                  <c:v>592.60535993415897</c:v>
                </c:pt>
                <c:pt idx="1">
                  <c:v>45.933127711528201</c:v>
                </c:pt>
                <c:pt idx="2">
                  <c:v>6.0285123543123502</c:v>
                </c:pt>
              </c:numCache>
            </c:numRef>
          </c:val>
        </c:ser>
        <c:gapWidth val="77"/>
        <c:overlap val="-27"/>
        <c:axId val="86854656"/>
        <c:axId val="86860928"/>
      </c:barChart>
      <c:catAx>
        <c:axId val="868546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60928"/>
        <c:crosses val="autoZero"/>
        <c:auto val="1"/>
        <c:lblAlgn val="ctr"/>
        <c:lblOffset val="100"/>
      </c:catAx>
      <c:valAx>
        <c:axId val="86860928"/>
        <c:scaling>
          <c:orientation val="minMax"/>
          <c:max val="60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Número de indivíduos </a:t>
                </a:r>
                <a:r>
                  <a:rPr lang="en-US" sz="1200" b="1"/>
                  <a:t> (milhões)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54656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IXa CN. ABUNDANCE</a:t>
            </a:r>
          </a:p>
        </c:rich>
      </c:tx>
      <c:layout>
        <c:manualLayout>
          <c:xMode val="edge"/>
          <c:yMode val="edge"/>
          <c:x val="0.28393744531933507"/>
          <c:y val="5.0925925925925923E-2"/>
        </c:manualLayout>
      </c:layout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</c:spPr>
          <c:cat>
            <c:numRef>
              <c:f>West!$A$3:$A$28</c:f>
              <c:numCache>
                <c:formatCode>General</c:formatCode>
                <c:ptCount val="2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</c:numCache>
            </c:numRef>
          </c:cat>
          <c:val>
            <c:numRef>
              <c:f>West!$E$3:$E$28</c:f>
              <c:numCache>
                <c:formatCode>General</c:formatCode>
                <c:ptCount val="26"/>
                <c:pt idx="0">
                  <c:v>0.09</c:v>
                </c:pt>
                <c:pt idx="1">
                  <c:v>0.09</c:v>
                </c:pt>
                <c:pt idx="2">
                  <c:v>0.49399999999999999</c:v>
                </c:pt>
                <c:pt idx="3">
                  <c:v>0.76300000000000001</c:v>
                </c:pt>
                <c:pt idx="4">
                  <c:v>1.079</c:v>
                </c:pt>
                <c:pt idx="5">
                  <c:v>1.1679999999999999</c:v>
                </c:pt>
                <c:pt idx="6">
                  <c:v>1.4379999999999999</c:v>
                </c:pt>
                <c:pt idx="7">
                  <c:v>2.5609999999999999</c:v>
                </c:pt>
                <c:pt idx="8">
                  <c:v>4.125</c:v>
                </c:pt>
                <c:pt idx="9">
                  <c:v>7.7</c:v>
                </c:pt>
                <c:pt idx="10">
                  <c:v>77.924999999999997</c:v>
                </c:pt>
                <c:pt idx="11">
                  <c:v>114.44799999999999</c:v>
                </c:pt>
                <c:pt idx="12">
                  <c:v>95.257999999999996</c:v>
                </c:pt>
                <c:pt idx="13">
                  <c:v>92.206999999999994</c:v>
                </c:pt>
                <c:pt idx="14">
                  <c:v>62.454000000000001</c:v>
                </c:pt>
                <c:pt idx="15">
                  <c:v>47.564999999999998</c:v>
                </c:pt>
                <c:pt idx="16">
                  <c:v>45.374000000000002</c:v>
                </c:pt>
                <c:pt idx="17">
                  <c:v>35.015000000000001</c:v>
                </c:pt>
                <c:pt idx="18">
                  <c:v>18.463999999999999</c:v>
                </c:pt>
                <c:pt idx="19">
                  <c:v>13.337</c:v>
                </c:pt>
                <c:pt idx="20">
                  <c:v>11.525</c:v>
                </c:pt>
                <c:pt idx="21">
                  <c:v>6.8029999999999999</c:v>
                </c:pt>
                <c:pt idx="22">
                  <c:v>1.9119999999999999</c:v>
                </c:pt>
                <c:pt idx="23">
                  <c:v>2.1800000000000002</c:v>
                </c:pt>
                <c:pt idx="24">
                  <c:v>0.26900000000000002</c:v>
                </c:pt>
                <c:pt idx="25">
                  <c:v>0.32300000000000001</c:v>
                </c:pt>
              </c:numCache>
            </c:numRef>
          </c:val>
        </c:ser>
        <c:gapWidth val="50"/>
        <c:axId val="86867328"/>
        <c:axId val="86889984"/>
      </c:barChart>
      <c:catAx>
        <c:axId val="8686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Size</a:t>
                </a:r>
                <a:r>
                  <a:rPr lang="es-ES" baseline="0"/>
                  <a:t> class (cm)</a:t>
                </a:r>
                <a:endParaRPr lang="es-ES"/>
              </a:p>
            </c:rich>
          </c:tx>
          <c:layout/>
        </c:title>
        <c:numFmt formatCode="General" sourceLinked="1"/>
        <c:minorTickMark val="out"/>
        <c:tickLblPos val="nextTo"/>
        <c:crossAx val="86889984"/>
        <c:crosses val="autoZero"/>
        <c:auto val="1"/>
        <c:lblAlgn val="ctr"/>
        <c:lblOffset val="100"/>
        <c:tickLblSkip val="2"/>
      </c:catAx>
      <c:valAx>
        <c:axId val="868899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Number of fish (millions)</a:t>
                </a:r>
              </a:p>
            </c:rich>
          </c:tx>
          <c:layout/>
        </c:title>
        <c:numFmt formatCode="General" sourceLinked="1"/>
        <c:tickLblPos val="nextTo"/>
        <c:crossAx val="8686732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</c:chart>
  <c:spPr>
    <a:solidFill>
      <a:schemeClr val="bg1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IXa CN. ABUNDANCE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West!$AK$32:$AM$32</c:f>
              <c:numCache>
                <c:formatCode>General</c:formatCode>
                <c:ptCount val="3"/>
                <c:pt idx="0">
                  <c:v>592.60535993415942</c:v>
                </c:pt>
                <c:pt idx="1">
                  <c:v>45.933127711528236</c:v>
                </c:pt>
                <c:pt idx="2">
                  <c:v>6.0285123543123547</c:v>
                </c:pt>
              </c:numCache>
            </c:numRef>
          </c:val>
        </c:ser>
        <c:gapWidth val="77"/>
        <c:overlap val="-27"/>
        <c:axId val="85551360"/>
        <c:axId val="85569920"/>
      </c:barChart>
      <c:catAx>
        <c:axId val="855513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Age Group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69920"/>
        <c:crosses val="autoZero"/>
        <c:auto val="1"/>
        <c:lblAlgn val="ctr"/>
        <c:lblOffset val="100"/>
      </c:catAx>
      <c:valAx>
        <c:axId val="85569920"/>
        <c:scaling>
          <c:orientation val="minMax"/>
          <c:max val="80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fish (millions)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51360"/>
        <c:crosses val="autoZero"/>
        <c:crossBetween val="between"/>
        <c:minorUnit val="5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IXa CN. ABUNDANCE</a:t>
            </a:r>
          </a:p>
        </c:rich>
      </c:tx>
      <c:layout>
        <c:manualLayout>
          <c:xMode val="edge"/>
          <c:yMode val="edge"/>
          <c:x val="0.28393744531933507"/>
          <c:y val="5.0925925925925923E-2"/>
        </c:manualLayout>
      </c:layout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</c:spPr>
          <c:cat>
            <c:numRef>
              <c:f>West!$A$3:$A$28</c:f>
              <c:numCache>
                <c:formatCode>General</c:formatCode>
                <c:ptCount val="2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</c:numCache>
            </c:numRef>
          </c:cat>
          <c:val>
            <c:numRef>
              <c:f>West!$E$3:$E$28</c:f>
              <c:numCache>
                <c:formatCode>General</c:formatCode>
                <c:ptCount val="26"/>
                <c:pt idx="0">
                  <c:v>0.09</c:v>
                </c:pt>
                <c:pt idx="1">
                  <c:v>0.09</c:v>
                </c:pt>
                <c:pt idx="2">
                  <c:v>0.49399999999999999</c:v>
                </c:pt>
                <c:pt idx="3">
                  <c:v>0.76300000000000001</c:v>
                </c:pt>
                <c:pt idx="4">
                  <c:v>1.079</c:v>
                </c:pt>
                <c:pt idx="5">
                  <c:v>1.1679999999999999</c:v>
                </c:pt>
                <c:pt idx="6">
                  <c:v>1.4379999999999999</c:v>
                </c:pt>
                <c:pt idx="7">
                  <c:v>2.5609999999999999</c:v>
                </c:pt>
                <c:pt idx="8">
                  <c:v>4.125</c:v>
                </c:pt>
                <c:pt idx="9">
                  <c:v>7.7</c:v>
                </c:pt>
                <c:pt idx="10">
                  <c:v>77.924999999999997</c:v>
                </c:pt>
                <c:pt idx="11">
                  <c:v>114.44799999999999</c:v>
                </c:pt>
                <c:pt idx="12">
                  <c:v>95.257999999999996</c:v>
                </c:pt>
                <c:pt idx="13">
                  <c:v>92.206999999999994</c:v>
                </c:pt>
                <c:pt idx="14">
                  <c:v>62.454000000000001</c:v>
                </c:pt>
                <c:pt idx="15">
                  <c:v>47.564999999999998</c:v>
                </c:pt>
                <c:pt idx="16">
                  <c:v>45.374000000000002</c:v>
                </c:pt>
                <c:pt idx="17">
                  <c:v>35.015000000000001</c:v>
                </c:pt>
                <c:pt idx="18">
                  <c:v>18.463999999999999</c:v>
                </c:pt>
                <c:pt idx="19">
                  <c:v>13.337</c:v>
                </c:pt>
                <c:pt idx="20">
                  <c:v>11.525</c:v>
                </c:pt>
                <c:pt idx="21">
                  <c:v>6.8029999999999999</c:v>
                </c:pt>
                <c:pt idx="22">
                  <c:v>1.9119999999999999</c:v>
                </c:pt>
                <c:pt idx="23">
                  <c:v>2.1800000000000002</c:v>
                </c:pt>
                <c:pt idx="24">
                  <c:v>0.26900000000000002</c:v>
                </c:pt>
                <c:pt idx="25">
                  <c:v>0.32300000000000001</c:v>
                </c:pt>
              </c:numCache>
            </c:numRef>
          </c:val>
        </c:ser>
        <c:gapWidth val="50"/>
        <c:axId val="85580416"/>
        <c:axId val="90194688"/>
      </c:barChart>
      <c:catAx>
        <c:axId val="8558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Size</a:t>
                </a:r>
                <a:r>
                  <a:rPr lang="es-ES" sz="1100" baseline="0"/>
                  <a:t> class (cm)</a:t>
                </a:r>
                <a:endParaRPr lang="es-ES" sz="1100"/>
              </a:p>
            </c:rich>
          </c:tx>
        </c:title>
        <c:numFmt formatCode="General" sourceLinked="1"/>
        <c:minorTickMark val="out"/>
        <c:tickLblPos val="nextTo"/>
        <c:crossAx val="90194688"/>
        <c:crosses val="autoZero"/>
        <c:auto val="1"/>
        <c:lblAlgn val="ctr"/>
        <c:lblOffset val="100"/>
        <c:tickLblSkip val="2"/>
      </c:catAx>
      <c:valAx>
        <c:axId val="901946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ES" sz="1100"/>
                  <a:t>Number of fish (millions)</a:t>
                </a:r>
              </a:p>
            </c:rich>
          </c:tx>
        </c:title>
        <c:numFmt formatCode="General" sourceLinked="1"/>
        <c:tickLblPos val="nextTo"/>
        <c:crossAx val="8558041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</c:chart>
  <c:spPr>
    <a:solidFill>
      <a:schemeClr val="bg1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 Algarve</a:t>
            </a:r>
          </a:p>
        </c:rich>
      </c:tx>
      <c:layout>
        <c:manualLayout>
          <c:xMode val="edge"/>
          <c:yMode val="edge"/>
          <c:x val="0.57361111111111152"/>
          <c:y val="0.20370370370370369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ahnchovy Algarve</c:v>
          </c:tx>
          <c:cat>
            <c:numRef>
              <c:f>Algarve!$A$12:$A$25</c:f>
              <c:numCache>
                <c:formatCode>General</c:formatCode>
                <c:ptCount val="14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</c:numCache>
            </c:numRef>
          </c:cat>
          <c:val>
            <c:numRef>
              <c:f>Algarve!$D$12:$D$25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1.9801101047771268E-2</c:v>
                </c:pt>
                <c:pt idx="3">
                  <c:v>0.12379810741558211</c:v>
                </c:pt>
                <c:pt idx="4">
                  <c:v>0.31709668417180403</c:v>
                </c:pt>
                <c:pt idx="5">
                  <c:v>0.26210137757820229</c:v>
                </c:pt>
                <c:pt idx="6">
                  <c:v>8.0301646497704035E-2</c:v>
                </c:pt>
                <c:pt idx="7">
                  <c:v>0.1061978334221275</c:v>
                </c:pt>
                <c:pt idx="8">
                  <c:v>5.6999517974478019E-2</c:v>
                </c:pt>
                <c:pt idx="9">
                  <c:v>2.0701727680949845E-2</c:v>
                </c:pt>
                <c:pt idx="10">
                  <c:v>1.0401603369104701E-2</c:v>
                </c:pt>
                <c:pt idx="11">
                  <c:v>2.6004008422761751E-3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90235264"/>
        <c:axId val="90236800"/>
      </c:barChart>
      <c:catAx>
        <c:axId val="90235264"/>
        <c:scaling>
          <c:orientation val="minMax"/>
        </c:scaling>
        <c:axPos val="b"/>
        <c:numFmt formatCode="General" sourceLinked="1"/>
        <c:tickLblPos val="nextTo"/>
        <c:crossAx val="90236800"/>
        <c:crosses val="autoZero"/>
        <c:auto val="1"/>
        <c:lblAlgn val="ctr"/>
        <c:lblOffset val="100"/>
      </c:catAx>
      <c:valAx>
        <c:axId val="90236800"/>
        <c:scaling>
          <c:orientation val="minMax"/>
        </c:scaling>
        <c:axPos val="l"/>
        <c:numFmt formatCode="General" sourceLinked="1"/>
        <c:tickLblPos val="nextTo"/>
        <c:crossAx val="90235264"/>
        <c:crosses val="autoZero"/>
        <c:crossBetween val="between"/>
      </c:valAx>
      <c:spPr>
        <a:noFill/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ALGARVE</a:t>
            </a:r>
            <a:endParaRPr lang="en-US" sz="1200" b="1" baseline="0"/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Algarve!$AE$3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cat>
            <c:numRef>
              <c:f>'[1]costa oeste'!$U$7:$X$7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Algarve!$AE$32:$AG$32</c:f>
              <c:numCache>
                <c:formatCode>General</c:formatCode>
                <c:ptCount val="3"/>
                <c:pt idx="0">
                  <c:v>137649.30000000002</c:v>
                </c:pt>
                <c:pt idx="1">
                  <c:v>20018.7</c:v>
                </c:pt>
                <c:pt idx="2">
                  <c:v>0</c:v>
                </c:pt>
              </c:numCache>
            </c:numRef>
          </c:val>
        </c:ser>
        <c:gapWidth val="77"/>
        <c:overlap val="-27"/>
        <c:axId val="86952192"/>
        <c:axId val="86962560"/>
      </c:barChart>
      <c:catAx>
        <c:axId val="869521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62560"/>
        <c:crosses val="autoZero"/>
        <c:auto val="1"/>
        <c:lblAlgn val="ctr"/>
        <c:lblOffset val="100"/>
      </c:catAx>
      <c:valAx>
        <c:axId val="86962560"/>
        <c:scaling>
          <c:orientation val="minMax"/>
          <c:max val="150000"/>
          <c:min val="0"/>
        </c:scaling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52192"/>
        <c:crosses val="autoZero"/>
        <c:crossBetween val="between"/>
        <c:majorUnit val="25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133350</xdr:rowOff>
    </xdr:from>
    <xdr:to>
      <xdr:col>13</xdr:col>
      <xdr:colOff>285750</xdr:colOff>
      <xdr:row>20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1</xdr:row>
      <xdr:rowOff>0</xdr:rowOff>
    </xdr:from>
    <xdr:to>
      <xdr:col>50</xdr:col>
      <xdr:colOff>142875</xdr:colOff>
      <xdr:row>21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50</xdr:col>
      <xdr:colOff>142876</xdr:colOff>
      <xdr:row>43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60</xdr:col>
      <xdr:colOff>142876</xdr:colOff>
      <xdr:row>21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304800</xdr:colOff>
      <xdr:row>36</xdr:row>
      <xdr:rowOff>76200</xdr:rowOff>
    </xdr:to>
    <xdr:graphicFrame macro="">
      <xdr:nvGraphicFramePr>
        <xdr:cNvPr id="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38101</xdr:colOff>
      <xdr:row>37</xdr:row>
      <xdr:rowOff>38101</xdr:rowOff>
    </xdr:from>
    <xdr:to>
      <xdr:col>28</xdr:col>
      <xdr:colOff>28575</xdr:colOff>
      <xdr:row>51</xdr:row>
      <xdr:rowOff>171450</xdr:rowOff>
    </xdr:to>
    <xdr:graphicFrame macro="">
      <xdr:nvGraphicFramePr>
        <xdr:cNvPr id="7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37</xdr:row>
      <xdr:rowOff>19050</xdr:rowOff>
    </xdr:from>
    <xdr:to>
      <xdr:col>21</xdr:col>
      <xdr:colOff>1</xdr:colOff>
      <xdr:row>51</xdr:row>
      <xdr:rowOff>95250</xdr:rowOff>
    </xdr:to>
    <xdr:graphicFrame macro="">
      <xdr:nvGraphicFramePr>
        <xdr:cNvPr id="8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10</xdr:row>
      <xdr:rowOff>19050</xdr:rowOff>
    </xdr:from>
    <xdr:to>
      <xdr:col>14</xdr:col>
      <xdr:colOff>533400</xdr:colOff>
      <xdr:row>24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44</xdr:col>
      <xdr:colOff>142876</xdr:colOff>
      <xdr:row>21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44</xdr:col>
      <xdr:colOff>142876</xdr:colOff>
      <xdr:row>43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54</xdr:col>
      <xdr:colOff>142876</xdr:colOff>
      <xdr:row>21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10</xdr:row>
      <xdr:rowOff>19050</xdr:rowOff>
    </xdr:from>
    <xdr:to>
      <xdr:col>14</xdr:col>
      <xdr:colOff>533400</xdr:colOff>
      <xdr:row>24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44</xdr:col>
      <xdr:colOff>142876</xdr:colOff>
      <xdr:row>21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44</xdr:col>
      <xdr:colOff>142876</xdr:colOff>
      <xdr:row>43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54</xdr:col>
      <xdr:colOff>142876</xdr:colOff>
      <xdr:row>21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21</xdr:col>
      <xdr:colOff>447676</xdr:colOff>
      <xdr:row>21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22</xdr:row>
      <xdr:rowOff>0</xdr:rowOff>
    </xdr:from>
    <xdr:to>
      <xdr:col>21</xdr:col>
      <xdr:colOff>514349</xdr:colOff>
      <xdr:row>36</xdr:row>
      <xdr:rowOff>133349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1</xdr:row>
      <xdr:rowOff>0</xdr:rowOff>
    </xdr:from>
    <xdr:to>
      <xdr:col>44</xdr:col>
      <xdr:colOff>142876</xdr:colOff>
      <xdr:row>21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44</xdr:col>
      <xdr:colOff>142876</xdr:colOff>
      <xdr:row>43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54</xdr:col>
      <xdr:colOff>142876</xdr:colOff>
      <xdr:row>21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609599</xdr:colOff>
      <xdr:row>5</xdr:row>
      <xdr:rowOff>190499</xdr:rowOff>
    </xdr:from>
    <xdr:to>
      <xdr:col>14</xdr:col>
      <xdr:colOff>428624</xdr:colOff>
      <xdr:row>22</xdr:row>
      <xdr:rowOff>180974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46</xdr:row>
      <xdr:rowOff>0</xdr:rowOff>
    </xdr:from>
    <xdr:to>
      <xdr:col>44</xdr:col>
      <xdr:colOff>142876</xdr:colOff>
      <xdr:row>65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68</xdr:row>
      <xdr:rowOff>0</xdr:rowOff>
    </xdr:from>
    <xdr:to>
      <xdr:col>44</xdr:col>
      <xdr:colOff>142876</xdr:colOff>
      <xdr:row>88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46</xdr:row>
      <xdr:rowOff>0</xdr:rowOff>
    </xdr:from>
    <xdr:to>
      <xdr:col>55</xdr:col>
      <xdr:colOff>142876</xdr:colOff>
      <xdr:row>65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13</xdr:col>
      <xdr:colOff>428625</xdr:colOff>
      <xdr:row>65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PIMAR\ICES_WG\ICES_WG2014\WGHANSA%202014\Anchovy\PELAGO14_ANE_ALK_WCOA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a oeste"/>
      <sheetName val="ALKs"/>
    </sheetNames>
    <sheetDataSet>
      <sheetData sheetId="0">
        <row r="7">
          <cell r="U7">
            <v>1</v>
          </cell>
          <cell r="V7">
            <v>2</v>
          </cell>
          <cell r="W7">
            <v>3</v>
          </cell>
          <cell r="X7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4"/>
  <sheetViews>
    <sheetView topLeftCell="AV1" zoomScaleNormal="100" workbookViewId="0">
      <selection activeCell="C44" sqref="C44"/>
    </sheetView>
  </sheetViews>
  <sheetFormatPr baseColWidth="10" defaultColWidth="9.140625" defaultRowHeight="15"/>
  <cols>
    <col min="28" max="28" width="9.140625" style="2"/>
    <col min="30" max="35" width="10.140625" customWidth="1"/>
    <col min="37" max="40" width="9.140625" style="2"/>
  </cols>
  <sheetData>
    <row r="1" spans="1:40" ht="21">
      <c r="A1" s="1" t="s">
        <v>0</v>
      </c>
      <c r="B1" s="1" t="s">
        <v>1</v>
      </c>
      <c r="C1" s="1" t="s">
        <v>2</v>
      </c>
      <c r="Q1" s="72" t="s">
        <v>5</v>
      </c>
      <c r="R1" s="72"/>
      <c r="S1" s="72"/>
      <c r="T1" s="72"/>
      <c r="U1" s="72"/>
      <c r="W1" s="72" t="s">
        <v>5</v>
      </c>
      <c r="X1" s="72"/>
      <c r="Y1" s="72"/>
      <c r="Z1" s="72"/>
      <c r="AA1" s="72"/>
      <c r="AB1" s="22"/>
      <c r="AD1" s="73" t="s">
        <v>5</v>
      </c>
      <c r="AE1" s="73"/>
      <c r="AF1" s="73"/>
      <c r="AG1" s="73"/>
      <c r="AH1" s="73"/>
    </row>
    <row r="2" spans="1:40">
      <c r="A2" s="1">
        <v>5</v>
      </c>
      <c r="B2" s="1">
        <v>0</v>
      </c>
      <c r="C2" s="1">
        <v>0</v>
      </c>
      <c r="D2">
        <f>B2/644567</f>
        <v>0</v>
      </c>
      <c r="E2">
        <f>B2/1000</f>
        <v>0</v>
      </c>
      <c r="Q2" s="24"/>
      <c r="R2" s="24"/>
      <c r="S2" s="24"/>
      <c r="T2" s="24"/>
      <c r="U2" s="24"/>
      <c r="W2" s="22"/>
      <c r="X2" s="22"/>
      <c r="Y2" s="47" t="s">
        <v>15</v>
      </c>
      <c r="Z2" s="22"/>
      <c r="AA2" s="22"/>
      <c r="AB2" s="22"/>
      <c r="AD2" s="74" t="s">
        <v>17</v>
      </c>
      <c r="AE2" s="74"/>
      <c r="AF2" s="74"/>
      <c r="AG2" s="74"/>
      <c r="AH2" s="74"/>
    </row>
    <row r="3" spans="1:40">
      <c r="A3" s="1">
        <v>5.5</v>
      </c>
      <c r="B3" s="1">
        <v>90</v>
      </c>
      <c r="C3" s="1">
        <v>0</v>
      </c>
      <c r="D3" s="2">
        <f>B3/644567</f>
        <v>1.3962861890230184E-4</v>
      </c>
      <c r="E3" s="2">
        <f t="shared" ref="E3:E43" si="0">B3/1000</f>
        <v>0.09</v>
      </c>
      <c r="Q3" s="75" t="s">
        <v>6</v>
      </c>
      <c r="R3" s="77" t="s">
        <v>7</v>
      </c>
      <c r="S3" s="77"/>
      <c r="T3" s="77"/>
      <c r="U3" s="75" t="s">
        <v>8</v>
      </c>
      <c r="W3" s="75" t="s">
        <v>6</v>
      </c>
      <c r="X3" s="78" t="s">
        <v>7</v>
      </c>
      <c r="Y3" s="79"/>
      <c r="Z3" s="79"/>
      <c r="AA3" s="75" t="s">
        <v>8</v>
      </c>
      <c r="AB3" s="45"/>
      <c r="AD3" s="80" t="s">
        <v>6</v>
      </c>
      <c r="AE3" s="82" t="s">
        <v>7</v>
      </c>
      <c r="AF3" s="83"/>
      <c r="AG3" s="83"/>
      <c r="AH3" s="80" t="s">
        <v>8</v>
      </c>
      <c r="AJ3" s="80" t="s">
        <v>6</v>
      </c>
      <c r="AK3" s="82" t="s">
        <v>7</v>
      </c>
      <c r="AL3" s="83"/>
      <c r="AM3" s="83"/>
      <c r="AN3" s="80" t="s">
        <v>8</v>
      </c>
    </row>
    <row r="4" spans="1:40">
      <c r="A4" s="1">
        <v>6</v>
      </c>
      <c r="B4" s="1">
        <v>90</v>
      </c>
      <c r="C4" s="1">
        <v>0</v>
      </c>
      <c r="D4" s="2">
        <f t="shared" ref="D4:D43" si="1">B4/644567</f>
        <v>1.3962861890230184E-4</v>
      </c>
      <c r="E4" s="2">
        <f t="shared" si="0"/>
        <v>0.09</v>
      </c>
      <c r="Q4" s="76"/>
      <c r="R4" s="25">
        <v>1</v>
      </c>
      <c r="S4" s="25">
        <v>2</v>
      </c>
      <c r="T4" s="25">
        <v>3</v>
      </c>
      <c r="U4" s="76"/>
      <c r="W4" s="76"/>
      <c r="X4" s="33">
        <v>1</v>
      </c>
      <c r="Y4" s="15">
        <v>2</v>
      </c>
      <c r="Z4" s="31">
        <v>3</v>
      </c>
      <c r="AA4" s="76"/>
      <c r="AB4" s="45"/>
      <c r="AD4" s="81"/>
      <c r="AE4" s="49">
        <v>1</v>
      </c>
      <c r="AF4" s="50">
        <v>2</v>
      </c>
      <c r="AG4" s="51">
        <v>3</v>
      </c>
      <c r="AH4" s="81"/>
      <c r="AJ4" s="81"/>
      <c r="AK4" s="49">
        <v>1</v>
      </c>
      <c r="AL4" s="50">
        <v>2</v>
      </c>
      <c r="AM4" s="51">
        <v>3</v>
      </c>
      <c r="AN4" s="81"/>
    </row>
    <row r="5" spans="1:40">
      <c r="A5" s="1">
        <v>6.5</v>
      </c>
      <c r="B5" s="1">
        <v>494</v>
      </c>
      <c r="C5" s="1">
        <v>1</v>
      </c>
      <c r="D5" s="2">
        <f t="shared" si="1"/>
        <v>7.6640597486374578E-4</v>
      </c>
      <c r="E5" s="2">
        <f t="shared" si="0"/>
        <v>0.49399999999999999</v>
      </c>
      <c r="Q5" s="26">
        <v>5</v>
      </c>
      <c r="R5" s="24"/>
      <c r="S5" s="24"/>
      <c r="T5" s="24"/>
      <c r="U5" s="27"/>
      <c r="W5" s="41">
        <v>5</v>
      </c>
      <c r="X5" s="42"/>
      <c r="Y5" s="36"/>
      <c r="Z5" s="43"/>
      <c r="AA5" s="44"/>
      <c r="AB5" s="32"/>
      <c r="AC5">
        <v>5.25</v>
      </c>
      <c r="AD5" s="52">
        <v>5</v>
      </c>
      <c r="AE5" s="53">
        <f>+X5*$B2</f>
        <v>0</v>
      </c>
      <c r="AF5" s="53">
        <f t="shared" ref="AF5:AG20" si="2">+Y5*$B2</f>
        <v>0</v>
      </c>
      <c r="AG5" s="53">
        <f t="shared" si="2"/>
        <v>0</v>
      </c>
      <c r="AH5" s="54"/>
      <c r="AJ5" s="52">
        <v>5</v>
      </c>
      <c r="AK5" s="2">
        <f>AE5/1000</f>
        <v>0</v>
      </c>
      <c r="AL5" s="2">
        <f t="shared" ref="AL5:AN5" si="3">AF5/1000</f>
        <v>0</v>
      </c>
      <c r="AM5" s="2">
        <f t="shared" si="3"/>
        <v>0</v>
      </c>
      <c r="AN5" s="2">
        <f t="shared" si="3"/>
        <v>0</v>
      </c>
    </row>
    <row r="6" spans="1:40">
      <c r="A6" s="1">
        <v>7</v>
      </c>
      <c r="B6" s="1">
        <v>763</v>
      </c>
      <c r="C6" s="1">
        <v>2</v>
      </c>
      <c r="D6" s="2">
        <f t="shared" si="1"/>
        <v>1.1837404024717369E-3</v>
      </c>
      <c r="E6" s="2">
        <f t="shared" si="0"/>
        <v>0.76300000000000001</v>
      </c>
      <c r="Q6" s="26">
        <v>5.5</v>
      </c>
      <c r="R6" s="24">
        <v>1</v>
      </c>
      <c r="S6" s="24"/>
      <c r="T6" s="24"/>
      <c r="U6" s="27">
        <v>1</v>
      </c>
      <c r="W6" s="41">
        <v>5.5</v>
      </c>
      <c r="X6" s="35">
        <f t="shared" ref="X6:X11" si="4">+R6/$U6</f>
        <v>1</v>
      </c>
      <c r="Y6" s="36">
        <f t="shared" ref="Y6:Z11" si="5">+S6/$U6</f>
        <v>0</v>
      </c>
      <c r="Z6" s="37">
        <f t="shared" si="5"/>
        <v>0</v>
      </c>
      <c r="AA6" s="40">
        <f>SUM(X6:Z6)</f>
        <v>1</v>
      </c>
      <c r="AB6" s="36"/>
      <c r="AC6">
        <v>5.75</v>
      </c>
      <c r="AD6" s="55">
        <v>5.5</v>
      </c>
      <c r="AE6" s="53">
        <f t="shared" ref="AE6:AG31" si="6">+X6*$B3</f>
        <v>90</v>
      </c>
      <c r="AF6" s="53">
        <f t="shared" si="2"/>
        <v>0</v>
      </c>
      <c r="AG6" s="53">
        <f t="shared" si="2"/>
        <v>0</v>
      </c>
      <c r="AH6" s="56">
        <f>SUM(AE6:AG6)</f>
        <v>90</v>
      </c>
      <c r="AJ6" s="55">
        <v>5.5</v>
      </c>
      <c r="AK6" s="2">
        <f t="shared" ref="AK6:AK32" si="7">AE6/1000</f>
        <v>0.09</v>
      </c>
      <c r="AL6" s="2">
        <f t="shared" ref="AL6:AL32" si="8">AF6/1000</f>
        <v>0</v>
      </c>
      <c r="AM6" s="2">
        <f t="shared" ref="AM6:AM32" si="9">AG6/1000</f>
        <v>0</v>
      </c>
      <c r="AN6" s="2">
        <f t="shared" ref="AN6:AN32" si="10">AH6/1000</f>
        <v>0.09</v>
      </c>
    </row>
    <row r="7" spans="1:40">
      <c r="A7" s="1">
        <v>7.5</v>
      </c>
      <c r="B7" s="1">
        <v>1079</v>
      </c>
      <c r="C7" s="1">
        <v>3</v>
      </c>
      <c r="D7" s="2">
        <f t="shared" si="1"/>
        <v>1.6739919977287077E-3</v>
      </c>
      <c r="E7" s="2">
        <f t="shared" si="0"/>
        <v>1.079</v>
      </c>
      <c r="Q7" s="26">
        <v>6</v>
      </c>
      <c r="R7" s="24">
        <v>1</v>
      </c>
      <c r="S7" s="24"/>
      <c r="T7" s="24"/>
      <c r="U7" s="27">
        <v>1</v>
      </c>
      <c r="W7" s="41">
        <v>6</v>
      </c>
      <c r="X7" s="35">
        <f t="shared" si="4"/>
        <v>1</v>
      </c>
      <c r="Y7" s="36">
        <f t="shared" si="5"/>
        <v>0</v>
      </c>
      <c r="Z7" s="37">
        <f t="shared" si="5"/>
        <v>0</v>
      </c>
      <c r="AA7" s="40">
        <f t="shared" ref="AA7:AA31" si="11">SUM(X7:Z7)</f>
        <v>1</v>
      </c>
      <c r="AB7" s="36"/>
      <c r="AC7" s="2">
        <v>6.25</v>
      </c>
      <c r="AD7" s="55">
        <v>6</v>
      </c>
      <c r="AE7" s="53">
        <f t="shared" si="6"/>
        <v>90</v>
      </c>
      <c r="AF7" s="53">
        <f t="shared" si="2"/>
        <v>0</v>
      </c>
      <c r="AG7" s="53">
        <f t="shared" si="2"/>
        <v>0</v>
      </c>
      <c r="AH7" s="56">
        <f t="shared" ref="AH7:AH31" si="12">SUM(AE7:AG7)</f>
        <v>90</v>
      </c>
      <c r="AJ7" s="55">
        <v>6</v>
      </c>
      <c r="AK7" s="2">
        <f t="shared" si="7"/>
        <v>0.09</v>
      </c>
      <c r="AL7" s="2">
        <f t="shared" si="8"/>
        <v>0</v>
      </c>
      <c r="AM7" s="2">
        <f t="shared" si="9"/>
        <v>0</v>
      </c>
      <c r="AN7" s="2">
        <f t="shared" si="10"/>
        <v>0.09</v>
      </c>
    </row>
    <row r="8" spans="1:40">
      <c r="A8" s="1">
        <v>8</v>
      </c>
      <c r="B8" s="1">
        <v>1168</v>
      </c>
      <c r="C8" s="1">
        <v>4</v>
      </c>
      <c r="D8" s="2">
        <f t="shared" si="1"/>
        <v>1.8120691875320952E-3</v>
      </c>
      <c r="E8" s="2">
        <f t="shared" si="0"/>
        <v>1.1679999999999999</v>
      </c>
      <c r="Q8" s="26">
        <v>6.5</v>
      </c>
      <c r="R8" s="24">
        <v>8</v>
      </c>
      <c r="S8" s="24"/>
      <c r="T8" s="24"/>
      <c r="U8" s="27">
        <v>8</v>
      </c>
      <c r="W8" s="41">
        <v>6.5</v>
      </c>
      <c r="X8" s="35">
        <f t="shared" si="4"/>
        <v>1</v>
      </c>
      <c r="Y8" s="36">
        <f t="shared" si="5"/>
        <v>0</v>
      </c>
      <c r="Z8" s="37">
        <f t="shared" si="5"/>
        <v>0</v>
      </c>
      <c r="AA8" s="40">
        <f t="shared" si="11"/>
        <v>1</v>
      </c>
      <c r="AB8" s="36"/>
      <c r="AC8" s="2">
        <v>6.75</v>
      </c>
      <c r="AD8" s="55">
        <v>6.5</v>
      </c>
      <c r="AE8" s="53">
        <f t="shared" si="6"/>
        <v>494</v>
      </c>
      <c r="AF8" s="53">
        <f t="shared" si="2"/>
        <v>0</v>
      </c>
      <c r="AG8" s="53">
        <f t="shared" si="2"/>
        <v>0</v>
      </c>
      <c r="AH8" s="56">
        <f t="shared" si="12"/>
        <v>494</v>
      </c>
      <c r="AJ8" s="55">
        <v>6.5</v>
      </c>
      <c r="AK8" s="2">
        <f t="shared" si="7"/>
        <v>0.49399999999999999</v>
      </c>
      <c r="AL8" s="2">
        <f t="shared" si="8"/>
        <v>0</v>
      </c>
      <c r="AM8" s="2">
        <f t="shared" si="9"/>
        <v>0</v>
      </c>
      <c r="AN8" s="2">
        <f t="shared" si="10"/>
        <v>0.49399999999999999</v>
      </c>
    </row>
    <row r="9" spans="1:40">
      <c r="A9" s="1">
        <v>8.5</v>
      </c>
      <c r="B9" s="1">
        <v>1438</v>
      </c>
      <c r="C9" s="1">
        <v>5</v>
      </c>
      <c r="D9" s="2">
        <f t="shared" si="1"/>
        <v>2.2309550442390007E-3</v>
      </c>
      <c r="E9" s="2">
        <f t="shared" si="0"/>
        <v>1.4379999999999999</v>
      </c>
      <c r="Q9" s="26">
        <v>7</v>
      </c>
      <c r="R9" s="24">
        <v>8</v>
      </c>
      <c r="S9" s="24"/>
      <c r="T9" s="24"/>
      <c r="U9" s="27">
        <v>8</v>
      </c>
      <c r="W9" s="41">
        <v>7</v>
      </c>
      <c r="X9" s="35">
        <f t="shared" si="4"/>
        <v>1</v>
      </c>
      <c r="Y9" s="36">
        <f t="shared" si="5"/>
        <v>0</v>
      </c>
      <c r="Z9" s="37">
        <f t="shared" si="5"/>
        <v>0</v>
      </c>
      <c r="AA9" s="40">
        <f t="shared" si="11"/>
        <v>1</v>
      </c>
      <c r="AB9" s="36"/>
      <c r="AC9" s="2">
        <v>7.25</v>
      </c>
      <c r="AD9" s="55">
        <v>7</v>
      </c>
      <c r="AE9" s="53">
        <f t="shared" si="6"/>
        <v>763</v>
      </c>
      <c r="AF9" s="53">
        <f t="shared" si="2"/>
        <v>0</v>
      </c>
      <c r="AG9" s="53">
        <f t="shared" si="2"/>
        <v>0</v>
      </c>
      <c r="AH9" s="56">
        <f t="shared" si="12"/>
        <v>763</v>
      </c>
      <c r="AJ9" s="55">
        <v>7</v>
      </c>
      <c r="AK9" s="2">
        <f t="shared" si="7"/>
        <v>0.76300000000000001</v>
      </c>
      <c r="AL9" s="2">
        <f t="shared" si="8"/>
        <v>0</v>
      </c>
      <c r="AM9" s="2">
        <f t="shared" si="9"/>
        <v>0</v>
      </c>
      <c r="AN9" s="2">
        <f t="shared" si="10"/>
        <v>0.76300000000000001</v>
      </c>
    </row>
    <row r="10" spans="1:40">
      <c r="A10" s="1">
        <v>9</v>
      </c>
      <c r="B10" s="1">
        <v>2561</v>
      </c>
      <c r="C10" s="1">
        <v>12</v>
      </c>
      <c r="D10" s="2">
        <f t="shared" si="1"/>
        <v>3.9732099223199454E-3</v>
      </c>
      <c r="E10" s="2">
        <f t="shared" si="0"/>
        <v>2.5609999999999999</v>
      </c>
      <c r="Q10" s="26">
        <v>7.5</v>
      </c>
      <c r="R10" s="24">
        <v>7</v>
      </c>
      <c r="S10" s="24"/>
      <c r="T10" s="24"/>
      <c r="U10" s="27">
        <v>7</v>
      </c>
      <c r="W10" s="41">
        <v>7.5</v>
      </c>
      <c r="X10" s="35">
        <f t="shared" si="4"/>
        <v>1</v>
      </c>
      <c r="Y10" s="36">
        <f t="shared" si="5"/>
        <v>0</v>
      </c>
      <c r="Z10" s="37">
        <f t="shared" si="5"/>
        <v>0</v>
      </c>
      <c r="AA10" s="40">
        <f t="shared" si="11"/>
        <v>1</v>
      </c>
      <c r="AB10" s="36"/>
      <c r="AC10" s="2">
        <v>7.75</v>
      </c>
      <c r="AD10" s="55">
        <v>7.5</v>
      </c>
      <c r="AE10" s="53">
        <f t="shared" si="6"/>
        <v>1079</v>
      </c>
      <c r="AF10" s="53">
        <f t="shared" si="2"/>
        <v>0</v>
      </c>
      <c r="AG10" s="53">
        <f t="shared" si="2"/>
        <v>0</v>
      </c>
      <c r="AH10" s="56">
        <f t="shared" si="12"/>
        <v>1079</v>
      </c>
      <c r="AJ10" s="55">
        <v>7.5</v>
      </c>
      <c r="AK10" s="2">
        <f t="shared" si="7"/>
        <v>1.079</v>
      </c>
      <c r="AL10" s="2">
        <f t="shared" si="8"/>
        <v>0</v>
      </c>
      <c r="AM10" s="2">
        <f t="shared" si="9"/>
        <v>0</v>
      </c>
      <c r="AN10" s="2">
        <f t="shared" si="10"/>
        <v>1.079</v>
      </c>
    </row>
    <row r="11" spans="1:40">
      <c r="A11" s="1">
        <v>9.5</v>
      </c>
      <c r="B11" s="1">
        <v>4125</v>
      </c>
      <c r="C11" s="1">
        <v>22</v>
      </c>
      <c r="D11" s="2">
        <f t="shared" si="1"/>
        <v>6.3996450330221681E-3</v>
      </c>
      <c r="E11" s="2">
        <f t="shared" si="0"/>
        <v>4.125</v>
      </c>
      <c r="Q11" s="26">
        <v>8</v>
      </c>
      <c r="R11" s="24">
        <v>8</v>
      </c>
      <c r="S11" s="24"/>
      <c r="T11" s="24"/>
      <c r="U11" s="27">
        <v>8</v>
      </c>
      <c r="W11" s="41">
        <v>8</v>
      </c>
      <c r="X11" s="35">
        <f t="shared" si="4"/>
        <v>1</v>
      </c>
      <c r="Y11" s="36">
        <f t="shared" si="5"/>
        <v>0</v>
      </c>
      <c r="Z11" s="37">
        <f t="shared" si="5"/>
        <v>0</v>
      </c>
      <c r="AA11" s="40">
        <f t="shared" si="11"/>
        <v>1</v>
      </c>
      <c r="AB11" s="36"/>
      <c r="AC11" s="2">
        <v>8.25</v>
      </c>
      <c r="AD11" s="55">
        <v>8</v>
      </c>
      <c r="AE11" s="53">
        <f t="shared" si="6"/>
        <v>1168</v>
      </c>
      <c r="AF11" s="53">
        <f t="shared" si="2"/>
        <v>0</v>
      </c>
      <c r="AG11" s="53">
        <f t="shared" si="2"/>
        <v>0</v>
      </c>
      <c r="AH11" s="56">
        <f t="shared" si="12"/>
        <v>1168</v>
      </c>
      <c r="AJ11" s="55">
        <v>8</v>
      </c>
      <c r="AK11" s="2">
        <f t="shared" si="7"/>
        <v>1.1679999999999999</v>
      </c>
      <c r="AL11" s="2">
        <f t="shared" si="8"/>
        <v>0</v>
      </c>
      <c r="AM11" s="2">
        <f t="shared" si="9"/>
        <v>0</v>
      </c>
      <c r="AN11" s="2">
        <f t="shared" si="10"/>
        <v>1.1679999999999999</v>
      </c>
    </row>
    <row r="12" spans="1:40">
      <c r="A12" s="1">
        <v>10</v>
      </c>
      <c r="B12" s="1">
        <v>7700</v>
      </c>
      <c r="C12" s="1">
        <v>49</v>
      </c>
      <c r="D12" s="2">
        <f t="shared" si="1"/>
        <v>1.1946004061641381E-2</v>
      </c>
      <c r="E12" s="2">
        <f t="shared" si="0"/>
        <v>7.7</v>
      </c>
      <c r="Q12" s="26">
        <v>8.5</v>
      </c>
      <c r="R12" s="24">
        <v>10</v>
      </c>
      <c r="S12" s="24"/>
      <c r="T12" s="24"/>
      <c r="U12" s="27">
        <v>10</v>
      </c>
      <c r="W12" s="41">
        <v>8.5</v>
      </c>
      <c r="X12" s="35">
        <f>+R12/$U12</f>
        <v>1</v>
      </c>
      <c r="Y12" s="36">
        <f t="shared" ref="Y12:Z27" si="13">+S12/$U12</f>
        <v>0</v>
      </c>
      <c r="Z12" s="37">
        <f t="shared" si="13"/>
        <v>0</v>
      </c>
      <c r="AA12" s="40">
        <f t="shared" si="11"/>
        <v>1</v>
      </c>
      <c r="AB12" s="36"/>
      <c r="AC12" s="2">
        <v>8.75</v>
      </c>
      <c r="AD12" s="55">
        <v>8.5</v>
      </c>
      <c r="AE12" s="53">
        <f t="shared" si="6"/>
        <v>1438</v>
      </c>
      <c r="AF12" s="53">
        <f t="shared" si="2"/>
        <v>0</v>
      </c>
      <c r="AG12" s="53">
        <f t="shared" si="2"/>
        <v>0</v>
      </c>
      <c r="AH12" s="56">
        <f t="shared" si="12"/>
        <v>1438</v>
      </c>
      <c r="AJ12" s="55">
        <v>8.5</v>
      </c>
      <c r="AK12" s="2">
        <f t="shared" si="7"/>
        <v>1.4379999999999999</v>
      </c>
      <c r="AL12" s="2">
        <f t="shared" si="8"/>
        <v>0</v>
      </c>
      <c r="AM12" s="2">
        <f t="shared" si="9"/>
        <v>0</v>
      </c>
      <c r="AN12" s="2">
        <f t="shared" si="10"/>
        <v>1.4379999999999999</v>
      </c>
    </row>
    <row r="13" spans="1:40">
      <c r="A13" s="1">
        <v>10.5</v>
      </c>
      <c r="B13" s="1">
        <v>77925</v>
      </c>
      <c r="C13" s="1">
        <v>586</v>
      </c>
      <c r="D13" s="2">
        <f t="shared" si="1"/>
        <v>0.12089511253290969</v>
      </c>
      <c r="E13" s="2">
        <f t="shared" si="0"/>
        <v>77.924999999999997</v>
      </c>
      <c r="Q13" s="26">
        <v>9</v>
      </c>
      <c r="R13" s="24">
        <v>10</v>
      </c>
      <c r="S13" s="24"/>
      <c r="T13" s="24"/>
      <c r="U13" s="27">
        <v>10</v>
      </c>
      <c r="W13" s="41">
        <v>9</v>
      </c>
      <c r="X13" s="35">
        <f t="shared" ref="X13:X31" si="14">+R13/$U13</f>
        <v>1</v>
      </c>
      <c r="Y13" s="36">
        <f t="shared" si="13"/>
        <v>0</v>
      </c>
      <c r="Z13" s="37">
        <f t="shared" si="13"/>
        <v>0</v>
      </c>
      <c r="AA13" s="40">
        <f t="shared" si="11"/>
        <v>1</v>
      </c>
      <c r="AB13" s="36"/>
      <c r="AC13" s="2">
        <v>9.25</v>
      </c>
      <c r="AD13" s="55">
        <v>9</v>
      </c>
      <c r="AE13" s="53">
        <f t="shared" si="6"/>
        <v>2561</v>
      </c>
      <c r="AF13" s="53">
        <f t="shared" si="2"/>
        <v>0</v>
      </c>
      <c r="AG13" s="53">
        <f t="shared" si="2"/>
        <v>0</v>
      </c>
      <c r="AH13" s="56">
        <f t="shared" si="12"/>
        <v>2561</v>
      </c>
      <c r="AJ13" s="55">
        <v>9</v>
      </c>
      <c r="AK13" s="2">
        <f t="shared" si="7"/>
        <v>2.5609999999999999</v>
      </c>
      <c r="AL13" s="2">
        <f t="shared" si="8"/>
        <v>0</v>
      </c>
      <c r="AM13" s="2">
        <f t="shared" si="9"/>
        <v>0</v>
      </c>
      <c r="AN13" s="2">
        <f t="shared" si="10"/>
        <v>2.5609999999999999</v>
      </c>
    </row>
    <row r="14" spans="1:40">
      <c r="A14" s="1">
        <v>11</v>
      </c>
      <c r="B14" s="1">
        <v>114448</v>
      </c>
      <c r="C14" s="1">
        <v>1006</v>
      </c>
      <c r="D14" s="2">
        <f t="shared" si="1"/>
        <v>0.1775579575125627</v>
      </c>
      <c r="E14" s="2">
        <f t="shared" si="0"/>
        <v>114.44799999999999</v>
      </c>
      <c r="Q14" s="26">
        <v>9.5</v>
      </c>
      <c r="R14" s="24">
        <v>17</v>
      </c>
      <c r="S14" s="24"/>
      <c r="T14" s="24"/>
      <c r="U14" s="27">
        <v>17</v>
      </c>
      <c r="W14" s="41">
        <v>9.5</v>
      </c>
      <c r="X14" s="35">
        <f t="shared" si="14"/>
        <v>1</v>
      </c>
      <c r="Y14" s="36">
        <f t="shared" si="13"/>
        <v>0</v>
      </c>
      <c r="Z14" s="37">
        <f t="shared" si="13"/>
        <v>0</v>
      </c>
      <c r="AA14" s="40">
        <f t="shared" si="11"/>
        <v>1</v>
      </c>
      <c r="AB14" s="36"/>
      <c r="AC14" s="2">
        <v>9.75</v>
      </c>
      <c r="AD14" s="55">
        <v>9.5</v>
      </c>
      <c r="AE14" s="53">
        <f t="shared" si="6"/>
        <v>4125</v>
      </c>
      <c r="AF14" s="53">
        <f t="shared" si="2"/>
        <v>0</v>
      </c>
      <c r="AG14" s="53">
        <f t="shared" si="2"/>
        <v>0</v>
      </c>
      <c r="AH14" s="56">
        <f t="shared" si="12"/>
        <v>4125</v>
      </c>
      <c r="AJ14" s="55">
        <v>9.5</v>
      </c>
      <c r="AK14" s="2">
        <f t="shared" si="7"/>
        <v>4.125</v>
      </c>
      <c r="AL14" s="2">
        <f t="shared" si="8"/>
        <v>0</v>
      </c>
      <c r="AM14" s="2">
        <f t="shared" si="9"/>
        <v>0</v>
      </c>
      <c r="AN14" s="2">
        <f t="shared" si="10"/>
        <v>4.125</v>
      </c>
    </row>
    <row r="15" spans="1:40">
      <c r="A15" s="1">
        <v>11.5</v>
      </c>
      <c r="B15" s="1">
        <v>95258</v>
      </c>
      <c r="C15" s="1">
        <v>971</v>
      </c>
      <c r="D15" s="2">
        <f t="shared" si="1"/>
        <v>0.14778603310439412</v>
      </c>
      <c r="E15" s="2">
        <f t="shared" si="0"/>
        <v>95.257999999999996</v>
      </c>
      <c r="Q15" s="26">
        <v>10</v>
      </c>
      <c r="R15" s="24">
        <v>20</v>
      </c>
      <c r="S15" s="24"/>
      <c r="T15" s="24"/>
      <c r="U15" s="27">
        <v>20</v>
      </c>
      <c r="W15" s="41">
        <v>10</v>
      </c>
      <c r="X15" s="35">
        <f t="shared" si="14"/>
        <v>1</v>
      </c>
      <c r="Y15" s="36">
        <f t="shared" si="13"/>
        <v>0</v>
      </c>
      <c r="Z15" s="37">
        <f t="shared" si="13"/>
        <v>0</v>
      </c>
      <c r="AA15" s="40">
        <f t="shared" si="11"/>
        <v>1</v>
      </c>
      <c r="AB15" s="36"/>
      <c r="AC15" s="2">
        <v>10.25</v>
      </c>
      <c r="AD15" s="55">
        <v>10</v>
      </c>
      <c r="AE15" s="53">
        <f t="shared" si="6"/>
        <v>7700</v>
      </c>
      <c r="AF15" s="53">
        <f t="shared" si="2"/>
        <v>0</v>
      </c>
      <c r="AG15" s="53">
        <f t="shared" si="2"/>
        <v>0</v>
      </c>
      <c r="AH15" s="56">
        <f t="shared" si="12"/>
        <v>7700</v>
      </c>
      <c r="AJ15" s="55">
        <v>10</v>
      </c>
      <c r="AK15" s="2">
        <f t="shared" si="7"/>
        <v>7.7</v>
      </c>
      <c r="AL15" s="2">
        <f t="shared" si="8"/>
        <v>0</v>
      </c>
      <c r="AM15" s="2">
        <f t="shared" si="9"/>
        <v>0</v>
      </c>
      <c r="AN15" s="2">
        <f t="shared" si="10"/>
        <v>7.7</v>
      </c>
    </row>
    <row r="16" spans="1:40">
      <c r="A16" s="1">
        <v>12</v>
      </c>
      <c r="B16" s="1">
        <v>92207</v>
      </c>
      <c r="C16" s="1">
        <v>1084</v>
      </c>
      <c r="D16" s="2">
        <f t="shared" si="1"/>
        <v>0.14305262292360607</v>
      </c>
      <c r="E16" s="2">
        <f t="shared" si="0"/>
        <v>92.206999999999994</v>
      </c>
      <c r="Q16" s="26">
        <v>10.5</v>
      </c>
      <c r="R16" s="24">
        <v>29</v>
      </c>
      <c r="S16" s="24"/>
      <c r="T16" s="24"/>
      <c r="U16" s="27">
        <v>29</v>
      </c>
      <c r="W16" s="41">
        <v>10.5</v>
      </c>
      <c r="X16" s="35">
        <f t="shared" si="14"/>
        <v>1</v>
      </c>
      <c r="Y16" s="36">
        <f t="shared" si="13"/>
        <v>0</v>
      </c>
      <c r="Z16" s="37">
        <f t="shared" si="13"/>
        <v>0</v>
      </c>
      <c r="AA16" s="40">
        <f t="shared" si="11"/>
        <v>1</v>
      </c>
      <c r="AB16" s="36"/>
      <c r="AC16" s="2">
        <v>10.75</v>
      </c>
      <c r="AD16" s="55">
        <v>10.5</v>
      </c>
      <c r="AE16" s="53">
        <f t="shared" si="6"/>
        <v>77925</v>
      </c>
      <c r="AF16" s="53">
        <f t="shared" si="2"/>
        <v>0</v>
      </c>
      <c r="AG16" s="53">
        <f t="shared" si="2"/>
        <v>0</v>
      </c>
      <c r="AH16" s="56">
        <f t="shared" si="12"/>
        <v>77925</v>
      </c>
      <c r="AJ16" s="55">
        <v>10.5</v>
      </c>
      <c r="AK16" s="2">
        <f t="shared" si="7"/>
        <v>77.924999999999997</v>
      </c>
      <c r="AL16" s="2">
        <f t="shared" si="8"/>
        <v>0</v>
      </c>
      <c r="AM16" s="2">
        <f t="shared" si="9"/>
        <v>0</v>
      </c>
      <c r="AN16" s="2">
        <f t="shared" si="10"/>
        <v>77.924999999999997</v>
      </c>
    </row>
    <row r="17" spans="1:40">
      <c r="A17" s="1">
        <v>12.5</v>
      </c>
      <c r="B17" s="1">
        <v>62454</v>
      </c>
      <c r="C17" s="1">
        <v>841</v>
      </c>
      <c r="D17" s="2">
        <f t="shared" si="1"/>
        <v>9.6892952943604005E-2</v>
      </c>
      <c r="E17" s="2">
        <f t="shared" si="0"/>
        <v>62.454000000000001</v>
      </c>
      <c r="Q17" s="26">
        <v>11</v>
      </c>
      <c r="R17" s="24">
        <v>21</v>
      </c>
      <c r="S17" s="24"/>
      <c r="T17" s="24"/>
      <c r="U17" s="27">
        <v>21</v>
      </c>
      <c r="W17" s="41">
        <v>11</v>
      </c>
      <c r="X17" s="35">
        <f t="shared" si="14"/>
        <v>1</v>
      </c>
      <c r="Y17" s="36">
        <f t="shared" si="13"/>
        <v>0</v>
      </c>
      <c r="Z17" s="37">
        <f t="shared" si="13"/>
        <v>0</v>
      </c>
      <c r="AA17" s="40">
        <f t="shared" si="11"/>
        <v>1</v>
      </c>
      <c r="AB17" s="36"/>
      <c r="AC17" s="2">
        <v>11.25</v>
      </c>
      <c r="AD17" s="55">
        <v>11</v>
      </c>
      <c r="AE17" s="53">
        <f t="shared" si="6"/>
        <v>114448</v>
      </c>
      <c r="AF17" s="53">
        <f t="shared" si="2"/>
        <v>0</v>
      </c>
      <c r="AG17" s="53">
        <f t="shared" si="2"/>
        <v>0</v>
      </c>
      <c r="AH17" s="56">
        <f t="shared" si="12"/>
        <v>114448</v>
      </c>
      <c r="AJ17" s="55">
        <v>11</v>
      </c>
      <c r="AK17" s="2">
        <f t="shared" si="7"/>
        <v>114.44799999999999</v>
      </c>
      <c r="AL17" s="2">
        <f t="shared" si="8"/>
        <v>0</v>
      </c>
      <c r="AM17" s="2">
        <f t="shared" si="9"/>
        <v>0</v>
      </c>
      <c r="AN17" s="2">
        <f t="shared" si="10"/>
        <v>114.44799999999999</v>
      </c>
    </row>
    <row r="18" spans="1:40">
      <c r="A18" s="1">
        <v>13</v>
      </c>
      <c r="B18" s="1">
        <v>47565</v>
      </c>
      <c r="C18" s="1">
        <v>730</v>
      </c>
      <c r="D18" s="2">
        <f t="shared" si="1"/>
        <v>7.3793725089866535E-2</v>
      </c>
      <c r="E18" s="2">
        <f t="shared" si="0"/>
        <v>47.564999999999998</v>
      </c>
      <c r="Q18" s="26">
        <v>11.5</v>
      </c>
      <c r="R18" s="24">
        <v>21</v>
      </c>
      <c r="S18" s="24"/>
      <c r="T18" s="24"/>
      <c r="U18" s="27">
        <v>21</v>
      </c>
      <c r="W18" s="41">
        <v>11.5</v>
      </c>
      <c r="X18" s="35">
        <f t="shared" si="14"/>
        <v>1</v>
      </c>
      <c r="Y18" s="36">
        <f t="shared" si="13"/>
        <v>0</v>
      </c>
      <c r="Z18" s="37">
        <f t="shared" si="13"/>
        <v>0</v>
      </c>
      <c r="AA18" s="40">
        <f t="shared" si="11"/>
        <v>1</v>
      </c>
      <c r="AB18" s="36"/>
      <c r="AC18" s="2">
        <v>11.75</v>
      </c>
      <c r="AD18" s="55">
        <v>11.5</v>
      </c>
      <c r="AE18" s="53">
        <f t="shared" si="6"/>
        <v>95258</v>
      </c>
      <c r="AF18" s="53">
        <f t="shared" si="2"/>
        <v>0</v>
      </c>
      <c r="AG18" s="53">
        <f t="shared" si="2"/>
        <v>0</v>
      </c>
      <c r="AH18" s="56">
        <f t="shared" si="12"/>
        <v>95258</v>
      </c>
      <c r="AJ18" s="55">
        <v>11.5</v>
      </c>
      <c r="AK18" s="2">
        <f t="shared" si="7"/>
        <v>95.257999999999996</v>
      </c>
      <c r="AL18" s="2">
        <f t="shared" si="8"/>
        <v>0</v>
      </c>
      <c r="AM18" s="2">
        <f t="shared" si="9"/>
        <v>0</v>
      </c>
      <c r="AN18" s="2">
        <f t="shared" si="10"/>
        <v>95.257999999999996</v>
      </c>
    </row>
    <row r="19" spans="1:40">
      <c r="A19" s="1">
        <v>13.5</v>
      </c>
      <c r="B19" s="1">
        <v>45374</v>
      </c>
      <c r="C19" s="1">
        <v>791</v>
      </c>
      <c r="D19" s="2">
        <f t="shared" si="1"/>
        <v>7.0394543934144932E-2</v>
      </c>
      <c r="E19" s="2">
        <f t="shared" si="0"/>
        <v>45.374000000000002</v>
      </c>
      <c r="Q19" s="26">
        <v>12</v>
      </c>
      <c r="R19" s="24">
        <v>21</v>
      </c>
      <c r="S19" s="24"/>
      <c r="T19" s="24"/>
      <c r="U19" s="27">
        <v>21</v>
      </c>
      <c r="W19" s="41">
        <v>12</v>
      </c>
      <c r="X19" s="35">
        <f t="shared" si="14"/>
        <v>1</v>
      </c>
      <c r="Y19" s="36">
        <f t="shared" si="13"/>
        <v>0</v>
      </c>
      <c r="Z19" s="37">
        <f t="shared" si="13"/>
        <v>0</v>
      </c>
      <c r="AA19" s="40">
        <f t="shared" si="11"/>
        <v>1</v>
      </c>
      <c r="AB19" s="36"/>
      <c r="AC19" s="2">
        <v>12.25</v>
      </c>
      <c r="AD19" s="55">
        <v>12</v>
      </c>
      <c r="AE19" s="53">
        <f t="shared" si="6"/>
        <v>92207</v>
      </c>
      <c r="AF19" s="53">
        <f t="shared" si="2"/>
        <v>0</v>
      </c>
      <c r="AG19" s="53">
        <f t="shared" si="2"/>
        <v>0</v>
      </c>
      <c r="AH19" s="56">
        <f t="shared" si="12"/>
        <v>92207</v>
      </c>
      <c r="AJ19" s="55">
        <v>12</v>
      </c>
      <c r="AK19" s="2">
        <f t="shared" si="7"/>
        <v>92.206999999999994</v>
      </c>
      <c r="AL19" s="2">
        <f t="shared" si="8"/>
        <v>0</v>
      </c>
      <c r="AM19" s="2">
        <f t="shared" si="9"/>
        <v>0</v>
      </c>
      <c r="AN19" s="2">
        <f t="shared" si="10"/>
        <v>92.206999999999994</v>
      </c>
    </row>
    <row r="20" spans="1:40">
      <c r="A20" s="1">
        <v>14</v>
      </c>
      <c r="B20" s="1">
        <v>35015</v>
      </c>
      <c r="C20" s="1">
        <v>688</v>
      </c>
      <c r="D20" s="2">
        <f t="shared" si="1"/>
        <v>5.4323289898489995E-2</v>
      </c>
      <c r="E20" s="2">
        <f t="shared" si="0"/>
        <v>35.015000000000001</v>
      </c>
      <c r="Q20" s="26">
        <v>12.5</v>
      </c>
      <c r="R20" s="24">
        <v>24</v>
      </c>
      <c r="S20" s="24">
        <v>1</v>
      </c>
      <c r="T20" s="24"/>
      <c r="U20" s="27">
        <v>25</v>
      </c>
      <c r="W20" s="41">
        <v>12.5</v>
      </c>
      <c r="X20" s="35">
        <f t="shared" si="14"/>
        <v>0.96</v>
      </c>
      <c r="Y20" s="36">
        <f t="shared" si="13"/>
        <v>0.04</v>
      </c>
      <c r="Z20" s="37">
        <f t="shared" si="13"/>
        <v>0</v>
      </c>
      <c r="AA20" s="40">
        <f t="shared" si="11"/>
        <v>1</v>
      </c>
      <c r="AB20" s="36"/>
      <c r="AC20" s="2">
        <v>12.75</v>
      </c>
      <c r="AD20" s="55">
        <v>12.5</v>
      </c>
      <c r="AE20" s="53">
        <f t="shared" si="6"/>
        <v>59955.839999999997</v>
      </c>
      <c r="AF20" s="53">
        <f t="shared" si="2"/>
        <v>2498.16</v>
      </c>
      <c r="AG20" s="53">
        <f t="shared" si="2"/>
        <v>0</v>
      </c>
      <c r="AH20" s="56">
        <f t="shared" si="12"/>
        <v>62454</v>
      </c>
      <c r="AJ20" s="55">
        <v>12.5</v>
      </c>
      <c r="AK20" s="2">
        <f t="shared" si="7"/>
        <v>59.955839999999995</v>
      </c>
      <c r="AL20" s="2">
        <f t="shared" si="8"/>
        <v>2.4981599999999999</v>
      </c>
      <c r="AM20" s="2">
        <f t="shared" si="9"/>
        <v>0</v>
      </c>
      <c r="AN20" s="2">
        <f t="shared" si="10"/>
        <v>62.454000000000001</v>
      </c>
    </row>
    <row r="21" spans="1:40">
      <c r="A21" s="1">
        <v>14.5</v>
      </c>
      <c r="B21" s="1">
        <v>18464</v>
      </c>
      <c r="C21" s="1">
        <v>409</v>
      </c>
      <c r="D21" s="2">
        <f t="shared" si="1"/>
        <v>2.8645586882356681E-2</v>
      </c>
      <c r="E21" s="2">
        <f t="shared" si="0"/>
        <v>18.463999999999999</v>
      </c>
      <c r="Q21" s="26">
        <v>13</v>
      </c>
      <c r="R21" s="24">
        <v>18</v>
      </c>
      <c r="S21" s="24">
        <v>2</v>
      </c>
      <c r="T21" s="24"/>
      <c r="U21" s="27">
        <v>20</v>
      </c>
      <c r="W21" s="41">
        <v>13</v>
      </c>
      <c r="X21" s="35">
        <f t="shared" si="14"/>
        <v>0.9</v>
      </c>
      <c r="Y21" s="36">
        <f t="shared" si="13"/>
        <v>0.1</v>
      </c>
      <c r="Z21" s="37">
        <f t="shared" si="13"/>
        <v>0</v>
      </c>
      <c r="AA21" s="40">
        <f t="shared" si="11"/>
        <v>1</v>
      </c>
      <c r="AB21" s="36"/>
      <c r="AC21" s="2">
        <v>13.25</v>
      </c>
      <c r="AD21" s="55">
        <v>13</v>
      </c>
      <c r="AE21" s="53">
        <f t="shared" si="6"/>
        <v>42808.5</v>
      </c>
      <c r="AF21" s="53">
        <f t="shared" si="6"/>
        <v>4756.5</v>
      </c>
      <c r="AG21" s="53">
        <f t="shared" si="6"/>
        <v>0</v>
      </c>
      <c r="AH21" s="56">
        <f t="shared" si="12"/>
        <v>47565</v>
      </c>
      <c r="AJ21" s="55">
        <v>13</v>
      </c>
      <c r="AK21" s="2">
        <f t="shared" si="7"/>
        <v>42.808500000000002</v>
      </c>
      <c r="AL21" s="2">
        <f t="shared" si="8"/>
        <v>4.7565</v>
      </c>
      <c r="AM21" s="2">
        <f t="shared" si="9"/>
        <v>0</v>
      </c>
      <c r="AN21" s="2">
        <f t="shared" si="10"/>
        <v>47.564999999999998</v>
      </c>
    </row>
    <row r="22" spans="1:40">
      <c r="A22" s="1">
        <v>15</v>
      </c>
      <c r="B22" s="1">
        <v>13337</v>
      </c>
      <c r="C22" s="1">
        <v>330</v>
      </c>
      <c r="D22" s="2">
        <f t="shared" si="1"/>
        <v>2.0691409892222221E-2</v>
      </c>
      <c r="E22" s="2">
        <f t="shared" si="0"/>
        <v>13.337</v>
      </c>
      <c r="Q22" s="26">
        <v>13.5</v>
      </c>
      <c r="R22" s="24">
        <v>15</v>
      </c>
      <c r="S22" s="24">
        <v>4</v>
      </c>
      <c r="T22" s="24"/>
      <c r="U22" s="27">
        <v>19</v>
      </c>
      <c r="W22" s="41">
        <v>13.5</v>
      </c>
      <c r="X22" s="35">
        <f t="shared" si="14"/>
        <v>0.78947368421052633</v>
      </c>
      <c r="Y22" s="36">
        <f t="shared" si="13"/>
        <v>0.21052631578947367</v>
      </c>
      <c r="Z22" s="37">
        <f t="shared" si="13"/>
        <v>0</v>
      </c>
      <c r="AA22" s="40">
        <f t="shared" si="11"/>
        <v>1</v>
      </c>
      <c r="AB22" s="36"/>
      <c r="AC22" s="2">
        <v>13.75</v>
      </c>
      <c r="AD22" s="55">
        <v>13.5</v>
      </c>
      <c r="AE22" s="53">
        <f t="shared" si="6"/>
        <v>35821.57894736842</v>
      </c>
      <c r="AF22" s="53">
        <f t="shared" si="6"/>
        <v>9552.4210526315783</v>
      </c>
      <c r="AG22" s="53">
        <f t="shared" si="6"/>
        <v>0</v>
      </c>
      <c r="AH22" s="56">
        <f t="shared" si="12"/>
        <v>45374</v>
      </c>
      <c r="AJ22" s="55">
        <v>13.5</v>
      </c>
      <c r="AK22" s="2">
        <f t="shared" si="7"/>
        <v>35.821578947368423</v>
      </c>
      <c r="AL22" s="2">
        <f t="shared" si="8"/>
        <v>9.552421052631578</v>
      </c>
      <c r="AM22" s="2">
        <f t="shared" si="9"/>
        <v>0</v>
      </c>
      <c r="AN22" s="2">
        <f t="shared" si="10"/>
        <v>45.374000000000002</v>
      </c>
    </row>
    <row r="23" spans="1:40">
      <c r="A23" s="1">
        <v>15.5</v>
      </c>
      <c r="B23" s="1">
        <v>11525</v>
      </c>
      <c r="C23" s="1">
        <v>319</v>
      </c>
      <c r="D23" s="2">
        <f t="shared" si="1"/>
        <v>1.7880220364989211E-2</v>
      </c>
      <c r="E23" s="2">
        <f t="shared" si="0"/>
        <v>11.525</v>
      </c>
      <c r="Q23" s="26">
        <v>14</v>
      </c>
      <c r="R23" s="24">
        <v>17</v>
      </c>
      <c r="S23" s="24">
        <v>3</v>
      </c>
      <c r="T23" s="24"/>
      <c r="U23" s="27">
        <v>20</v>
      </c>
      <c r="W23" s="41">
        <v>14</v>
      </c>
      <c r="X23" s="35">
        <f t="shared" si="14"/>
        <v>0.85</v>
      </c>
      <c r="Y23" s="36">
        <f t="shared" si="13"/>
        <v>0.15</v>
      </c>
      <c r="Z23" s="37">
        <f t="shared" si="13"/>
        <v>0</v>
      </c>
      <c r="AA23" s="40">
        <f t="shared" si="11"/>
        <v>1</v>
      </c>
      <c r="AB23" s="36"/>
      <c r="AC23" s="2">
        <v>14.25</v>
      </c>
      <c r="AD23" s="55">
        <v>14</v>
      </c>
      <c r="AE23" s="53">
        <f t="shared" si="6"/>
        <v>29762.75</v>
      </c>
      <c r="AF23" s="53">
        <f t="shared" si="6"/>
        <v>5252.25</v>
      </c>
      <c r="AG23" s="53">
        <f t="shared" si="6"/>
        <v>0</v>
      </c>
      <c r="AH23" s="56">
        <f t="shared" si="12"/>
        <v>35015</v>
      </c>
      <c r="AJ23" s="55">
        <v>14</v>
      </c>
      <c r="AK23" s="2">
        <f t="shared" si="7"/>
        <v>29.76275</v>
      </c>
      <c r="AL23" s="2">
        <f t="shared" si="8"/>
        <v>5.2522500000000001</v>
      </c>
      <c r="AM23" s="2">
        <f t="shared" si="9"/>
        <v>0</v>
      </c>
      <c r="AN23" s="2">
        <f t="shared" si="10"/>
        <v>35.015000000000001</v>
      </c>
    </row>
    <row r="24" spans="1:40">
      <c r="A24" s="1">
        <v>16</v>
      </c>
      <c r="B24" s="1">
        <v>6803</v>
      </c>
      <c r="C24" s="1">
        <v>210</v>
      </c>
      <c r="D24" s="2">
        <f t="shared" si="1"/>
        <v>1.0554372159915107E-2</v>
      </c>
      <c r="E24" s="2">
        <f t="shared" si="0"/>
        <v>6.8029999999999999</v>
      </c>
      <c r="Q24" s="26">
        <v>14.5</v>
      </c>
      <c r="R24" s="24">
        <v>17</v>
      </c>
      <c r="S24" s="24">
        <v>1</v>
      </c>
      <c r="T24" s="24"/>
      <c r="U24" s="27">
        <v>18</v>
      </c>
      <c r="W24" s="41">
        <v>14.5</v>
      </c>
      <c r="X24" s="35">
        <f t="shared" si="14"/>
        <v>0.94444444444444442</v>
      </c>
      <c r="Y24" s="36">
        <f t="shared" si="13"/>
        <v>5.5555555555555552E-2</v>
      </c>
      <c r="Z24" s="37">
        <f t="shared" si="13"/>
        <v>0</v>
      </c>
      <c r="AA24" s="40">
        <f t="shared" si="11"/>
        <v>1</v>
      </c>
      <c r="AB24" s="36"/>
      <c r="AC24" s="2">
        <v>14.75</v>
      </c>
      <c r="AD24" s="55">
        <v>14.5</v>
      </c>
      <c r="AE24" s="53">
        <f t="shared" si="6"/>
        <v>17438.222222222223</v>
      </c>
      <c r="AF24" s="53">
        <f t="shared" si="6"/>
        <v>1025.7777777777778</v>
      </c>
      <c r="AG24" s="53">
        <f t="shared" si="6"/>
        <v>0</v>
      </c>
      <c r="AH24" s="56">
        <f t="shared" si="12"/>
        <v>18464</v>
      </c>
      <c r="AJ24" s="55">
        <v>14.5</v>
      </c>
      <c r="AK24" s="2">
        <f t="shared" si="7"/>
        <v>17.438222222222223</v>
      </c>
      <c r="AL24" s="2">
        <f t="shared" si="8"/>
        <v>1.0257777777777779</v>
      </c>
      <c r="AM24" s="2">
        <f t="shared" si="9"/>
        <v>0</v>
      </c>
      <c r="AN24" s="2">
        <f t="shared" si="10"/>
        <v>18.463999999999999</v>
      </c>
    </row>
    <row r="25" spans="1:40">
      <c r="A25" s="1">
        <v>16.5</v>
      </c>
      <c r="B25" s="1">
        <v>1912</v>
      </c>
      <c r="C25" s="1">
        <v>66</v>
      </c>
      <c r="D25" s="2">
        <f t="shared" si="1"/>
        <v>2.9663324371244572E-3</v>
      </c>
      <c r="E25" s="2">
        <f t="shared" si="0"/>
        <v>1.9119999999999999</v>
      </c>
      <c r="Q25" s="26">
        <v>15</v>
      </c>
      <c r="R25" s="24">
        <v>5</v>
      </c>
      <c r="S25" s="24">
        <v>9</v>
      </c>
      <c r="T25" s="24">
        <v>1</v>
      </c>
      <c r="U25" s="27">
        <v>15</v>
      </c>
      <c r="W25" s="41">
        <v>15</v>
      </c>
      <c r="X25" s="35">
        <f t="shared" si="14"/>
        <v>0.33333333333333331</v>
      </c>
      <c r="Y25" s="36">
        <f t="shared" si="13"/>
        <v>0.6</v>
      </c>
      <c r="Z25" s="37">
        <f t="shared" si="13"/>
        <v>6.6666666666666666E-2</v>
      </c>
      <c r="AA25" s="40">
        <f t="shared" si="11"/>
        <v>1</v>
      </c>
      <c r="AB25" s="36"/>
      <c r="AC25" s="2">
        <v>15.25</v>
      </c>
      <c r="AD25" s="55">
        <v>15</v>
      </c>
      <c r="AE25" s="53">
        <f t="shared" si="6"/>
        <v>4445.6666666666661</v>
      </c>
      <c r="AF25" s="53">
        <f t="shared" si="6"/>
        <v>8002.2</v>
      </c>
      <c r="AG25" s="53">
        <f t="shared" si="6"/>
        <v>889.13333333333333</v>
      </c>
      <c r="AH25" s="56">
        <f t="shared" si="12"/>
        <v>13336.999999999998</v>
      </c>
      <c r="AJ25" s="55">
        <v>15</v>
      </c>
      <c r="AK25" s="2">
        <f t="shared" si="7"/>
        <v>4.445666666666666</v>
      </c>
      <c r="AL25" s="2">
        <f t="shared" si="8"/>
        <v>8.0022000000000002</v>
      </c>
      <c r="AM25" s="2">
        <f t="shared" si="9"/>
        <v>0.88913333333333333</v>
      </c>
      <c r="AN25" s="2">
        <f t="shared" si="10"/>
        <v>13.336999999999998</v>
      </c>
    </row>
    <row r="26" spans="1:40">
      <c r="A26" s="1">
        <v>17</v>
      </c>
      <c r="B26" s="1">
        <v>2180</v>
      </c>
      <c r="C26" s="1">
        <v>82</v>
      </c>
      <c r="D26" s="2">
        <f t="shared" si="1"/>
        <v>3.3821154356335338E-3</v>
      </c>
      <c r="E26" s="2">
        <f t="shared" si="0"/>
        <v>2.1800000000000002</v>
      </c>
      <c r="Q26" s="26">
        <v>15.5</v>
      </c>
      <c r="R26" s="24">
        <v>1</v>
      </c>
      <c r="S26" s="24">
        <v>9</v>
      </c>
      <c r="T26" s="24">
        <v>3</v>
      </c>
      <c r="U26" s="27">
        <v>13</v>
      </c>
      <c r="W26" s="41">
        <v>15.5</v>
      </c>
      <c r="X26" s="35">
        <f t="shared" si="14"/>
        <v>7.6923076923076927E-2</v>
      </c>
      <c r="Y26" s="36">
        <f t="shared" si="13"/>
        <v>0.69230769230769229</v>
      </c>
      <c r="Z26" s="37">
        <f t="shared" si="13"/>
        <v>0.23076923076923078</v>
      </c>
      <c r="AA26" s="40">
        <f t="shared" si="11"/>
        <v>1</v>
      </c>
      <c r="AB26" s="36"/>
      <c r="AC26" s="2">
        <v>15.75</v>
      </c>
      <c r="AD26" s="55">
        <v>15.5</v>
      </c>
      <c r="AE26" s="53">
        <f t="shared" si="6"/>
        <v>886.53846153846155</v>
      </c>
      <c r="AF26" s="53">
        <f t="shared" si="6"/>
        <v>7978.8461538461534</v>
      </c>
      <c r="AG26" s="53">
        <f t="shared" si="6"/>
        <v>2659.6153846153848</v>
      </c>
      <c r="AH26" s="56">
        <f t="shared" si="12"/>
        <v>11525</v>
      </c>
      <c r="AJ26" s="55">
        <v>15.5</v>
      </c>
      <c r="AK26" s="2">
        <f t="shared" si="7"/>
        <v>0.8865384615384615</v>
      </c>
      <c r="AL26" s="2">
        <f t="shared" si="8"/>
        <v>7.9788461538461535</v>
      </c>
      <c r="AM26" s="2">
        <f t="shared" si="9"/>
        <v>2.6596153846153849</v>
      </c>
      <c r="AN26" s="2">
        <f t="shared" si="10"/>
        <v>11.525</v>
      </c>
    </row>
    <row r="27" spans="1:40">
      <c r="A27" s="1">
        <v>17.5</v>
      </c>
      <c r="B27" s="1">
        <v>269</v>
      </c>
      <c r="C27" s="1">
        <v>11</v>
      </c>
      <c r="D27" s="2">
        <f t="shared" si="1"/>
        <v>4.1733442760799112E-4</v>
      </c>
      <c r="E27" s="2">
        <f t="shared" si="0"/>
        <v>0.26900000000000002</v>
      </c>
      <c r="Q27" s="26">
        <v>16</v>
      </c>
      <c r="R27" s="24">
        <v>3</v>
      </c>
      <c r="S27" s="24">
        <v>8</v>
      </c>
      <c r="T27" s="24">
        <v>2</v>
      </c>
      <c r="U27" s="27">
        <v>13</v>
      </c>
      <c r="W27" s="41">
        <v>16</v>
      </c>
      <c r="X27" s="35">
        <f t="shared" si="14"/>
        <v>0.23076923076923078</v>
      </c>
      <c r="Y27" s="36">
        <f t="shared" si="13"/>
        <v>0.61538461538461542</v>
      </c>
      <c r="Z27" s="37">
        <f t="shared" si="13"/>
        <v>0.15384615384615385</v>
      </c>
      <c r="AA27" s="40">
        <f t="shared" si="11"/>
        <v>1</v>
      </c>
      <c r="AB27" s="36"/>
      <c r="AC27" s="2">
        <v>16.25</v>
      </c>
      <c r="AD27" s="55">
        <v>16</v>
      </c>
      <c r="AE27" s="53">
        <f t="shared" si="6"/>
        <v>1569.9230769230769</v>
      </c>
      <c r="AF27" s="53">
        <f t="shared" si="6"/>
        <v>4186.461538461539</v>
      </c>
      <c r="AG27" s="53">
        <f t="shared" si="6"/>
        <v>1046.6153846153848</v>
      </c>
      <c r="AH27" s="56">
        <f t="shared" si="12"/>
        <v>6803.0000000000009</v>
      </c>
      <c r="AJ27" s="55">
        <v>16</v>
      </c>
      <c r="AK27" s="2">
        <f t="shared" si="7"/>
        <v>1.569923076923077</v>
      </c>
      <c r="AL27" s="2">
        <f t="shared" si="8"/>
        <v>4.1864615384615389</v>
      </c>
      <c r="AM27" s="2">
        <f t="shared" si="9"/>
        <v>1.0466153846153847</v>
      </c>
      <c r="AN27" s="2">
        <f t="shared" si="10"/>
        <v>6.8030000000000008</v>
      </c>
    </row>
    <row r="28" spans="1:40">
      <c r="A28" s="1">
        <v>18</v>
      </c>
      <c r="B28" s="1">
        <v>323</v>
      </c>
      <c r="C28" s="1">
        <v>15</v>
      </c>
      <c r="D28" s="2">
        <f t="shared" si="1"/>
        <v>5.0111159894937224E-4</v>
      </c>
      <c r="E28" s="2">
        <f t="shared" si="0"/>
        <v>0.32300000000000001</v>
      </c>
      <c r="Q28" s="26">
        <v>16.5</v>
      </c>
      <c r="R28" s="24">
        <v>1</v>
      </c>
      <c r="S28" s="24">
        <v>7</v>
      </c>
      <c r="T28" s="24">
        <v>5</v>
      </c>
      <c r="U28" s="27">
        <v>13</v>
      </c>
      <c r="W28" s="41">
        <v>16.5</v>
      </c>
      <c r="X28" s="35">
        <f t="shared" si="14"/>
        <v>7.6923076923076927E-2</v>
      </c>
      <c r="Y28" s="36">
        <f t="shared" ref="Y28:Y32" si="15">+S28/$U28</f>
        <v>0.53846153846153844</v>
      </c>
      <c r="Z28" s="37">
        <f t="shared" ref="Z28:Z32" si="16">+T28/$U28</f>
        <v>0.38461538461538464</v>
      </c>
      <c r="AA28" s="40">
        <f t="shared" si="11"/>
        <v>1</v>
      </c>
      <c r="AB28" s="36"/>
      <c r="AC28" s="2">
        <v>16.75</v>
      </c>
      <c r="AD28" s="55">
        <v>16.5</v>
      </c>
      <c r="AE28" s="53">
        <f t="shared" si="6"/>
        <v>147.07692307692309</v>
      </c>
      <c r="AF28" s="53">
        <f t="shared" si="6"/>
        <v>1029.5384615384614</v>
      </c>
      <c r="AG28" s="53">
        <f t="shared" si="6"/>
        <v>735.38461538461547</v>
      </c>
      <c r="AH28" s="56">
        <f t="shared" si="12"/>
        <v>1912</v>
      </c>
      <c r="AJ28" s="55">
        <v>16.5</v>
      </c>
      <c r="AK28" s="2">
        <f t="shared" si="7"/>
        <v>0.14707692307692311</v>
      </c>
      <c r="AL28" s="2">
        <f t="shared" si="8"/>
        <v>1.0295384615384615</v>
      </c>
      <c r="AM28" s="2">
        <f t="shared" si="9"/>
        <v>0.73538461538461553</v>
      </c>
      <c r="AN28" s="2">
        <f t="shared" si="10"/>
        <v>1.9119999999999999</v>
      </c>
    </row>
    <row r="29" spans="1:40">
      <c r="A29" s="1">
        <v>18.5</v>
      </c>
      <c r="B29" s="1">
        <v>0</v>
      </c>
      <c r="C29" s="1">
        <v>0</v>
      </c>
      <c r="D29" s="2">
        <f t="shared" si="1"/>
        <v>0</v>
      </c>
      <c r="E29" s="2">
        <f t="shared" si="0"/>
        <v>0</v>
      </c>
      <c r="Q29" s="26">
        <v>17</v>
      </c>
      <c r="R29" s="24">
        <v>2</v>
      </c>
      <c r="S29" s="24">
        <v>7</v>
      </c>
      <c r="T29" s="24">
        <v>2</v>
      </c>
      <c r="U29" s="27">
        <v>11</v>
      </c>
      <c r="W29" s="41">
        <v>17</v>
      </c>
      <c r="X29" s="35">
        <f t="shared" si="14"/>
        <v>0.18181818181818182</v>
      </c>
      <c r="Y29" s="36">
        <f t="shared" si="15"/>
        <v>0.63636363636363635</v>
      </c>
      <c r="Z29" s="37">
        <f t="shared" si="16"/>
        <v>0.18181818181818182</v>
      </c>
      <c r="AA29" s="40">
        <f t="shared" si="11"/>
        <v>1</v>
      </c>
      <c r="AB29" s="36"/>
      <c r="AC29" s="2">
        <v>17.25</v>
      </c>
      <c r="AD29" s="55">
        <v>17</v>
      </c>
      <c r="AE29" s="53">
        <f t="shared" si="6"/>
        <v>396.36363636363637</v>
      </c>
      <c r="AF29" s="53">
        <f t="shared" si="6"/>
        <v>1387.2727272727273</v>
      </c>
      <c r="AG29" s="53">
        <f t="shared" si="6"/>
        <v>396.36363636363637</v>
      </c>
      <c r="AH29" s="56">
        <f t="shared" si="12"/>
        <v>2180</v>
      </c>
      <c r="AJ29" s="55">
        <v>17</v>
      </c>
      <c r="AK29" s="2">
        <f t="shared" si="7"/>
        <v>0.39636363636363636</v>
      </c>
      <c r="AL29" s="2">
        <f t="shared" si="8"/>
        <v>1.3872727272727272</v>
      </c>
      <c r="AM29" s="2">
        <f t="shared" si="9"/>
        <v>0.39636363636363636</v>
      </c>
      <c r="AN29" s="2">
        <f t="shared" si="10"/>
        <v>2.1800000000000002</v>
      </c>
    </row>
    <row r="30" spans="1:40">
      <c r="A30" s="1">
        <v>19</v>
      </c>
      <c r="B30" s="1">
        <v>0</v>
      </c>
      <c r="C30" s="1">
        <v>0</v>
      </c>
      <c r="D30" s="2">
        <f t="shared" si="1"/>
        <v>0</v>
      </c>
      <c r="E30" s="2">
        <f t="shared" si="0"/>
        <v>0</v>
      </c>
      <c r="Q30" s="26">
        <v>17.5</v>
      </c>
      <c r="R30" s="24">
        <v>1</v>
      </c>
      <c r="S30" s="24">
        <v>5</v>
      </c>
      <c r="T30" s="24">
        <v>4</v>
      </c>
      <c r="U30" s="27">
        <v>10</v>
      </c>
      <c r="W30" s="41">
        <v>17.5</v>
      </c>
      <c r="X30" s="35">
        <f t="shared" si="14"/>
        <v>0.1</v>
      </c>
      <c r="Y30" s="36">
        <f t="shared" si="15"/>
        <v>0.5</v>
      </c>
      <c r="Z30" s="37">
        <f t="shared" si="16"/>
        <v>0.4</v>
      </c>
      <c r="AA30" s="40">
        <f t="shared" si="11"/>
        <v>1</v>
      </c>
      <c r="AB30" s="36"/>
      <c r="AC30" s="2">
        <v>17.75</v>
      </c>
      <c r="AD30" s="55">
        <v>17.5</v>
      </c>
      <c r="AE30" s="53">
        <f t="shared" si="6"/>
        <v>26.900000000000002</v>
      </c>
      <c r="AF30" s="53">
        <f t="shared" si="6"/>
        <v>134.5</v>
      </c>
      <c r="AG30" s="53">
        <f t="shared" si="6"/>
        <v>107.60000000000001</v>
      </c>
      <c r="AH30" s="56">
        <f t="shared" si="12"/>
        <v>269</v>
      </c>
      <c r="AJ30" s="55">
        <v>17.5</v>
      </c>
      <c r="AK30" s="2">
        <f t="shared" si="7"/>
        <v>2.6900000000000004E-2</v>
      </c>
      <c r="AL30" s="2">
        <f t="shared" si="8"/>
        <v>0.13450000000000001</v>
      </c>
      <c r="AM30" s="2">
        <f t="shared" si="9"/>
        <v>0.10760000000000002</v>
      </c>
      <c r="AN30" s="2">
        <f t="shared" si="10"/>
        <v>0.26900000000000002</v>
      </c>
    </row>
    <row r="31" spans="1:40">
      <c r="A31" s="1">
        <v>19.5</v>
      </c>
      <c r="B31" s="1">
        <v>0</v>
      </c>
      <c r="C31" s="1">
        <v>0</v>
      </c>
      <c r="D31" s="2">
        <f t="shared" si="1"/>
        <v>0</v>
      </c>
      <c r="E31" s="2">
        <f t="shared" si="0"/>
        <v>0</v>
      </c>
      <c r="Q31" s="26">
        <v>18</v>
      </c>
      <c r="R31" s="24"/>
      <c r="S31" s="24">
        <v>4</v>
      </c>
      <c r="T31" s="24">
        <v>6</v>
      </c>
      <c r="U31" s="27">
        <v>10</v>
      </c>
      <c r="W31" s="41">
        <v>18</v>
      </c>
      <c r="X31" s="35">
        <f t="shared" si="14"/>
        <v>0</v>
      </c>
      <c r="Y31" s="36">
        <f t="shared" si="15"/>
        <v>0.4</v>
      </c>
      <c r="Z31" s="37">
        <f t="shared" si="16"/>
        <v>0.6</v>
      </c>
      <c r="AA31" s="40">
        <f t="shared" si="11"/>
        <v>1</v>
      </c>
      <c r="AB31" s="36"/>
      <c r="AC31" s="2">
        <v>18.25</v>
      </c>
      <c r="AD31" s="55">
        <v>18</v>
      </c>
      <c r="AE31" s="53">
        <f t="shared" si="6"/>
        <v>0</v>
      </c>
      <c r="AF31" s="53">
        <f t="shared" si="6"/>
        <v>129.20000000000002</v>
      </c>
      <c r="AG31" s="53">
        <f t="shared" si="6"/>
        <v>193.79999999999998</v>
      </c>
      <c r="AH31" s="56">
        <f t="shared" si="12"/>
        <v>323</v>
      </c>
      <c r="AJ31" s="55">
        <v>18</v>
      </c>
      <c r="AK31" s="2">
        <f t="shared" si="7"/>
        <v>0</v>
      </c>
      <c r="AL31" s="2">
        <f t="shared" si="8"/>
        <v>0.12920000000000001</v>
      </c>
      <c r="AM31" s="2">
        <f t="shared" si="9"/>
        <v>0.19379999999999997</v>
      </c>
      <c r="AN31" s="2">
        <f t="shared" si="10"/>
        <v>0.32300000000000001</v>
      </c>
    </row>
    <row r="32" spans="1:40">
      <c r="A32" s="1">
        <v>20</v>
      </c>
      <c r="B32" s="1">
        <v>0</v>
      </c>
      <c r="C32" s="1">
        <v>0</v>
      </c>
      <c r="D32" s="2">
        <f t="shared" si="1"/>
        <v>0</v>
      </c>
      <c r="E32" s="2">
        <f t="shared" si="0"/>
        <v>0</v>
      </c>
      <c r="Q32" s="28" t="s">
        <v>8</v>
      </c>
      <c r="R32" s="29">
        <v>286</v>
      </c>
      <c r="S32" s="29">
        <v>60</v>
      </c>
      <c r="T32" s="29">
        <v>23</v>
      </c>
      <c r="U32" s="30">
        <v>369</v>
      </c>
      <c r="W32" s="28" t="s">
        <v>8</v>
      </c>
      <c r="X32" s="15">
        <f>+R32/$U32</f>
        <v>0.77506775067750677</v>
      </c>
      <c r="Y32" s="15">
        <f t="shared" si="15"/>
        <v>0.16260162601626016</v>
      </c>
      <c r="Z32" s="15">
        <f t="shared" si="16"/>
        <v>6.2330623306233061E-2</v>
      </c>
      <c r="AA32" s="16">
        <f t="shared" ref="AA32" si="17">+U32/$U32</f>
        <v>1</v>
      </c>
      <c r="AB32" s="31"/>
      <c r="AD32" s="57" t="s">
        <v>8</v>
      </c>
      <c r="AE32" s="50">
        <f>SUM(AE5:AE31)</f>
        <v>592605.35993415944</v>
      </c>
      <c r="AF32" s="50">
        <f>SUM(AF5:AF31)</f>
        <v>45933.127711528236</v>
      </c>
      <c r="AG32" s="50">
        <f t="shared" ref="AG32:AH32" si="18">SUM(AG5:AG31)</f>
        <v>6028.5123543123545</v>
      </c>
      <c r="AH32" s="58">
        <f t="shared" si="18"/>
        <v>644567</v>
      </c>
      <c r="AJ32" s="57" t="s">
        <v>8</v>
      </c>
      <c r="AK32" s="2">
        <f t="shared" si="7"/>
        <v>592.60535993415942</v>
      </c>
      <c r="AL32" s="2">
        <f t="shared" si="8"/>
        <v>45.933127711528236</v>
      </c>
      <c r="AM32" s="2">
        <f t="shared" si="9"/>
        <v>6.0285123543123547</v>
      </c>
      <c r="AN32" s="2">
        <f t="shared" si="10"/>
        <v>644.56700000000001</v>
      </c>
    </row>
    <row r="33" spans="1:40">
      <c r="A33" s="1">
        <v>20.5</v>
      </c>
      <c r="B33" s="1">
        <v>0</v>
      </c>
      <c r="C33" s="1">
        <v>0</v>
      </c>
      <c r="D33" s="2">
        <f t="shared" si="1"/>
        <v>0</v>
      </c>
      <c r="E33" s="2">
        <f t="shared" si="0"/>
        <v>0</v>
      </c>
      <c r="AD33" s="58" t="s">
        <v>15</v>
      </c>
      <c r="AE33" s="59">
        <f>+AE32/$AH$32*100</f>
        <v>91.938519957453522</v>
      </c>
      <c r="AF33" s="59">
        <f t="shared" ref="AF33:AH33" si="19">+AF32/$AH$32*100</f>
        <v>7.1261990935819295</v>
      </c>
      <c r="AG33" s="59">
        <f t="shared" si="19"/>
        <v>0.9352809489645536</v>
      </c>
      <c r="AH33" s="60">
        <f t="shared" si="19"/>
        <v>100</v>
      </c>
      <c r="AJ33" s="58" t="s">
        <v>15</v>
      </c>
      <c r="AK33" s="48"/>
      <c r="AL33" s="48"/>
      <c r="AM33" s="48"/>
      <c r="AN33" s="48"/>
    </row>
    <row r="34" spans="1:40">
      <c r="A34" s="1">
        <v>21</v>
      </c>
      <c r="B34" s="1">
        <v>0</v>
      </c>
      <c r="C34" s="1">
        <v>0</v>
      </c>
      <c r="D34" s="2">
        <f t="shared" si="1"/>
        <v>0</v>
      </c>
      <c r="E34" s="2">
        <f t="shared" si="0"/>
        <v>0</v>
      </c>
      <c r="AD34" s="58" t="s">
        <v>16</v>
      </c>
      <c r="AE34" s="59">
        <f>SUMPRODUCT(AE5:AE31,$AC$5:$AC$31)/AE$32</f>
        <v>12.115970728355416</v>
      </c>
      <c r="AF34" s="59">
        <f>SUMPRODUCT(AF5:AF31,$AC$5:$AC$31)/AF$32</f>
        <v>14.757249259233053</v>
      </c>
      <c r="AG34" s="59">
        <f>SUMPRODUCT(AG5:AG31,$AC$5:$AC$31)/AG$32</f>
        <v>16.09973322963549</v>
      </c>
      <c r="AH34" s="60">
        <f t="shared" ref="AH34" si="20">SUMPRODUCT(AH5:AH31,$AC$5:$AC$31)/AH$32</f>
        <v>12.341452866808261</v>
      </c>
      <c r="AJ34" s="58" t="s">
        <v>16</v>
      </c>
      <c r="AK34" s="71">
        <v>12.115970728355427</v>
      </c>
      <c r="AL34" s="71">
        <v>14.757249259233047</v>
      </c>
      <c r="AM34" s="71">
        <v>16.09973322963549</v>
      </c>
      <c r="AN34" s="71">
        <v>12.341452866808265</v>
      </c>
    </row>
    <row r="35" spans="1:40">
      <c r="A35" s="1">
        <v>21.5</v>
      </c>
      <c r="B35" s="1">
        <v>0</v>
      </c>
      <c r="C35" s="1">
        <v>0</v>
      </c>
      <c r="D35" s="2">
        <f t="shared" si="1"/>
        <v>0</v>
      </c>
      <c r="E35" s="2">
        <f t="shared" si="0"/>
        <v>0</v>
      </c>
      <c r="AK35" s="2">
        <v>1.2591189835977701</v>
      </c>
      <c r="AL35" s="2">
        <v>1.2168959104776653</v>
      </c>
      <c r="AM35" s="2">
        <v>0.77438035680312345</v>
      </c>
      <c r="AN35" s="2">
        <v>1.4700734101376078</v>
      </c>
    </row>
    <row r="36" spans="1:40">
      <c r="A36" s="1">
        <v>22</v>
      </c>
      <c r="B36" s="1">
        <v>0</v>
      </c>
      <c r="C36" s="1">
        <v>0</v>
      </c>
      <c r="D36" s="2">
        <f t="shared" si="1"/>
        <v>0</v>
      </c>
      <c r="E36" s="2">
        <f t="shared" si="0"/>
        <v>0</v>
      </c>
    </row>
    <row r="37" spans="1:40">
      <c r="A37" s="1">
        <v>22.5</v>
      </c>
      <c r="B37" s="1">
        <v>0</v>
      </c>
      <c r="C37" s="1">
        <v>0</v>
      </c>
      <c r="D37" s="2">
        <f t="shared" si="1"/>
        <v>0</v>
      </c>
      <c r="E37" s="2">
        <f t="shared" si="0"/>
        <v>0</v>
      </c>
      <c r="AD37" t="s">
        <v>8</v>
      </c>
      <c r="AE37">
        <f>592605.359934159/1000</f>
        <v>592.60535993415897</v>
      </c>
      <c r="AF37">
        <f>45933.1277115282/1000</f>
        <v>45.933127711528201</v>
      </c>
      <c r="AG37">
        <f>6028.51235431235/1000</f>
        <v>6.0285123543123502</v>
      </c>
      <c r="AH37">
        <f>644567/1000</f>
        <v>644.56700000000001</v>
      </c>
    </row>
    <row r="38" spans="1:40">
      <c r="A38" s="1">
        <v>23</v>
      </c>
      <c r="B38" s="1">
        <v>0</v>
      </c>
      <c r="C38" s="1">
        <v>0</v>
      </c>
      <c r="D38" s="2">
        <f t="shared" si="1"/>
        <v>0</v>
      </c>
      <c r="E38" s="2">
        <f t="shared" si="0"/>
        <v>0</v>
      </c>
    </row>
    <row r="39" spans="1:40">
      <c r="A39" s="1">
        <v>23.5</v>
      </c>
      <c r="B39" s="1">
        <v>0</v>
      </c>
      <c r="C39" s="1">
        <v>0</v>
      </c>
      <c r="D39" s="2">
        <f t="shared" si="1"/>
        <v>0</v>
      </c>
      <c r="E39" s="2">
        <f t="shared" si="0"/>
        <v>0</v>
      </c>
    </row>
    <row r="40" spans="1:40">
      <c r="A40" s="1">
        <v>24</v>
      </c>
      <c r="B40" s="1">
        <v>0</v>
      </c>
      <c r="C40" s="1">
        <v>0</v>
      </c>
      <c r="D40" s="2">
        <f t="shared" si="1"/>
        <v>0</v>
      </c>
      <c r="E40" s="2">
        <f t="shared" si="0"/>
        <v>0</v>
      </c>
    </row>
    <row r="41" spans="1:40">
      <c r="A41" s="1">
        <v>24.5</v>
      </c>
      <c r="B41" s="1">
        <v>0</v>
      </c>
      <c r="C41" s="1">
        <v>0</v>
      </c>
      <c r="D41" s="2">
        <f t="shared" si="1"/>
        <v>0</v>
      </c>
      <c r="E41" s="2">
        <f t="shared" si="0"/>
        <v>0</v>
      </c>
    </row>
    <row r="42" spans="1:40">
      <c r="A42" s="1">
        <v>25</v>
      </c>
      <c r="B42" s="1">
        <v>0</v>
      </c>
      <c r="C42" s="1">
        <v>0</v>
      </c>
      <c r="D42" s="2">
        <f t="shared" si="1"/>
        <v>0</v>
      </c>
      <c r="E42" s="2">
        <f t="shared" si="0"/>
        <v>0</v>
      </c>
    </row>
    <row r="43" spans="1:40">
      <c r="A43" s="1">
        <v>25.5</v>
      </c>
      <c r="B43" s="1">
        <v>0</v>
      </c>
      <c r="C43" s="1">
        <v>0</v>
      </c>
      <c r="D43" s="2">
        <f t="shared" si="1"/>
        <v>0</v>
      </c>
      <c r="E43" s="2">
        <f t="shared" si="0"/>
        <v>0</v>
      </c>
    </row>
    <row r="44" spans="1:40">
      <c r="A44" s="1"/>
      <c r="B44" s="1">
        <v>644567</v>
      </c>
      <c r="C44" s="1">
        <v>8237</v>
      </c>
      <c r="D44" s="2"/>
      <c r="E44">
        <f>SUM(E2:E43)</f>
        <v>644.56699999999978</v>
      </c>
    </row>
  </sheetData>
  <mergeCells count="16">
    <mergeCell ref="AJ3:AJ4"/>
    <mergeCell ref="AK3:AM3"/>
    <mergeCell ref="AN3:AN4"/>
    <mergeCell ref="AA3:AA4"/>
    <mergeCell ref="AD3:AD4"/>
    <mergeCell ref="AE3:AG3"/>
    <mergeCell ref="AH3:AH4"/>
    <mergeCell ref="W1:AA1"/>
    <mergeCell ref="AD1:AH1"/>
    <mergeCell ref="AD2:AH2"/>
    <mergeCell ref="Q1:U1"/>
    <mergeCell ref="Q3:Q4"/>
    <mergeCell ref="R3:T3"/>
    <mergeCell ref="U3:U4"/>
    <mergeCell ref="X3:Z3"/>
    <mergeCell ref="W3:W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4"/>
  <sheetViews>
    <sheetView topLeftCell="A7" workbookViewId="0">
      <selection activeCell="C44" sqref="C44"/>
    </sheetView>
  </sheetViews>
  <sheetFormatPr baseColWidth="10" defaultColWidth="9.140625" defaultRowHeight="15"/>
  <cols>
    <col min="34" max="34" width="12.28515625" customWidth="1"/>
  </cols>
  <sheetData>
    <row r="1" spans="1:34" ht="21">
      <c r="A1" s="2" t="s">
        <v>0</v>
      </c>
      <c r="B1" s="2" t="s">
        <v>1</v>
      </c>
      <c r="C1" s="2" t="s">
        <v>2</v>
      </c>
      <c r="Q1" s="84" t="s">
        <v>9</v>
      </c>
      <c r="R1" s="84"/>
      <c r="S1" s="84"/>
      <c r="T1" s="84"/>
      <c r="U1" s="84"/>
      <c r="W1" s="84" t="s">
        <v>9</v>
      </c>
      <c r="X1" s="84"/>
      <c r="Y1" s="84"/>
      <c r="Z1" s="84"/>
      <c r="AA1" s="84"/>
      <c r="AB1" s="22"/>
      <c r="AC1" s="2"/>
      <c r="AD1" s="73" t="s">
        <v>9</v>
      </c>
      <c r="AE1" s="73"/>
      <c r="AF1" s="73"/>
      <c r="AG1" s="73"/>
      <c r="AH1" s="73"/>
    </row>
    <row r="2" spans="1:34">
      <c r="A2" s="2">
        <v>5</v>
      </c>
      <c r="B2" s="2">
        <v>0</v>
      </c>
      <c r="C2" s="2">
        <v>0</v>
      </c>
      <c r="D2">
        <f>B2/157668</f>
        <v>0</v>
      </c>
      <c r="E2">
        <v>157668</v>
      </c>
      <c r="Q2" s="2"/>
      <c r="R2" s="2"/>
      <c r="S2" s="2"/>
      <c r="T2" s="2"/>
      <c r="U2" s="2"/>
      <c r="W2" s="22"/>
      <c r="X2" s="22"/>
      <c r="Y2" s="47" t="s">
        <v>15</v>
      </c>
      <c r="Z2" s="22"/>
      <c r="AA2" s="22"/>
      <c r="AB2" s="22"/>
      <c r="AC2" s="2"/>
      <c r="AD2" s="74" t="s">
        <v>17</v>
      </c>
      <c r="AE2" s="74"/>
      <c r="AF2" s="74"/>
      <c r="AG2" s="74"/>
      <c r="AH2" s="74"/>
    </row>
    <row r="3" spans="1:34">
      <c r="A3" s="2">
        <v>5.5</v>
      </c>
      <c r="B3" s="2">
        <v>0</v>
      </c>
      <c r="C3" s="2">
        <v>0</v>
      </c>
      <c r="D3" s="2">
        <f t="shared" ref="D3:D43" si="0">B3/157668</f>
        <v>0</v>
      </c>
      <c r="Q3" s="85" t="s">
        <v>6</v>
      </c>
      <c r="R3" s="87" t="s">
        <v>7</v>
      </c>
      <c r="S3" s="88"/>
      <c r="T3" s="88"/>
      <c r="U3" s="85" t="s">
        <v>8</v>
      </c>
      <c r="W3" s="75" t="s">
        <v>6</v>
      </c>
      <c r="X3" s="78" t="s">
        <v>7</v>
      </c>
      <c r="Y3" s="79"/>
      <c r="Z3" s="79"/>
      <c r="AA3" s="75" t="s">
        <v>8</v>
      </c>
      <c r="AB3" s="45"/>
      <c r="AC3" s="2"/>
      <c r="AD3" s="80" t="s">
        <v>6</v>
      </c>
      <c r="AE3" s="82" t="s">
        <v>7</v>
      </c>
      <c r="AF3" s="83"/>
      <c r="AG3" s="83"/>
      <c r="AH3" s="80" t="s">
        <v>8</v>
      </c>
    </row>
    <row r="4" spans="1:34">
      <c r="A4" s="2">
        <v>6</v>
      </c>
      <c r="B4" s="2">
        <v>0</v>
      </c>
      <c r="C4" s="2">
        <v>0</v>
      </c>
      <c r="D4" s="2">
        <f t="shared" si="0"/>
        <v>0</v>
      </c>
      <c r="Q4" s="86"/>
      <c r="R4" s="9">
        <v>1</v>
      </c>
      <c r="S4" s="9">
        <v>2</v>
      </c>
      <c r="T4" s="9">
        <v>3</v>
      </c>
      <c r="U4" s="86"/>
      <c r="W4" s="76"/>
      <c r="X4" s="33">
        <v>1</v>
      </c>
      <c r="Y4" s="15">
        <v>2</v>
      </c>
      <c r="Z4" s="31">
        <v>3</v>
      </c>
      <c r="AA4" s="76"/>
      <c r="AB4" s="45"/>
      <c r="AC4" s="2"/>
      <c r="AD4" s="81"/>
      <c r="AE4" s="49">
        <v>1</v>
      </c>
      <c r="AF4" s="50">
        <v>2</v>
      </c>
      <c r="AG4" s="51">
        <v>3</v>
      </c>
      <c r="AH4" s="81"/>
    </row>
    <row r="5" spans="1:34">
      <c r="A5" s="2">
        <v>6.5</v>
      </c>
      <c r="B5" s="2">
        <v>0</v>
      </c>
      <c r="C5" s="2">
        <v>0</v>
      </c>
      <c r="D5" s="2">
        <f t="shared" si="0"/>
        <v>0</v>
      </c>
      <c r="Q5" s="10">
        <v>5</v>
      </c>
      <c r="R5" s="11"/>
      <c r="S5" s="11"/>
      <c r="T5" s="11"/>
      <c r="U5" s="12"/>
      <c r="W5" s="41">
        <v>5</v>
      </c>
      <c r="X5" s="42"/>
      <c r="Y5" s="36"/>
      <c r="Z5" s="43"/>
      <c r="AA5" s="44"/>
      <c r="AB5" s="32"/>
      <c r="AC5" s="2">
        <v>5.25</v>
      </c>
      <c r="AD5" s="52">
        <v>5</v>
      </c>
      <c r="AE5" s="53">
        <f>+X5*$B2</f>
        <v>0</v>
      </c>
      <c r="AF5" s="53">
        <f t="shared" ref="AF5:AG20" si="1">+Y5*$B2</f>
        <v>0</v>
      </c>
      <c r="AG5" s="53">
        <f t="shared" si="1"/>
        <v>0</v>
      </c>
      <c r="AH5" s="54"/>
    </row>
    <row r="6" spans="1:34">
      <c r="A6" s="2">
        <v>7</v>
      </c>
      <c r="B6" s="2">
        <v>0</v>
      </c>
      <c r="C6" s="2">
        <v>0</v>
      </c>
      <c r="D6" s="2">
        <f t="shared" si="0"/>
        <v>0</v>
      </c>
      <c r="Q6" s="10">
        <v>5.5</v>
      </c>
      <c r="R6" s="2"/>
      <c r="S6" s="2"/>
      <c r="T6" s="2"/>
      <c r="U6" s="13"/>
      <c r="W6" s="41">
        <v>5.5</v>
      </c>
      <c r="X6" s="35"/>
      <c r="Y6" s="36"/>
      <c r="Z6" s="37"/>
      <c r="AA6" s="40"/>
      <c r="AB6" s="36"/>
      <c r="AC6" s="2">
        <v>5.75</v>
      </c>
      <c r="AD6" s="55">
        <v>5.5</v>
      </c>
      <c r="AE6" s="53">
        <f t="shared" ref="AE6:AG21" si="2">+X6*$B3</f>
        <v>0</v>
      </c>
      <c r="AF6" s="53">
        <f t="shared" si="1"/>
        <v>0</v>
      </c>
      <c r="AG6" s="53">
        <f t="shared" si="1"/>
        <v>0</v>
      </c>
      <c r="AH6" s="56">
        <f>SUM(AE6:AG6)</f>
        <v>0</v>
      </c>
    </row>
    <row r="7" spans="1:34">
      <c r="A7" s="2">
        <v>7.5</v>
      </c>
      <c r="B7" s="2">
        <v>0</v>
      </c>
      <c r="C7" s="2">
        <v>0</v>
      </c>
      <c r="D7" s="2">
        <f t="shared" si="0"/>
        <v>0</v>
      </c>
      <c r="Q7" s="10">
        <v>6</v>
      </c>
      <c r="R7" s="2"/>
      <c r="S7" s="2"/>
      <c r="T7" s="2"/>
      <c r="U7" s="13"/>
      <c r="W7" s="41">
        <v>6</v>
      </c>
      <c r="X7" s="35"/>
      <c r="Y7" s="36"/>
      <c r="Z7" s="37"/>
      <c r="AA7" s="40"/>
      <c r="AB7" s="36"/>
      <c r="AC7" s="2">
        <v>6.25</v>
      </c>
      <c r="AD7" s="55">
        <v>6</v>
      </c>
      <c r="AE7" s="53">
        <f t="shared" si="2"/>
        <v>0</v>
      </c>
      <c r="AF7" s="53">
        <f t="shared" si="1"/>
        <v>0</v>
      </c>
      <c r="AG7" s="53">
        <f t="shared" si="1"/>
        <v>0</v>
      </c>
      <c r="AH7" s="56">
        <f t="shared" ref="AH7:AH31" si="3">SUM(AE7:AG7)</f>
        <v>0</v>
      </c>
    </row>
    <row r="8" spans="1:34">
      <c r="A8" s="2">
        <v>8</v>
      </c>
      <c r="B8" s="2">
        <v>0</v>
      </c>
      <c r="C8" s="2">
        <v>0</v>
      </c>
      <c r="D8" s="2">
        <f t="shared" si="0"/>
        <v>0</v>
      </c>
      <c r="Q8" s="10">
        <v>6.5</v>
      </c>
      <c r="R8" s="2"/>
      <c r="S8" s="2"/>
      <c r="T8" s="2"/>
      <c r="U8" s="13"/>
      <c r="W8" s="41">
        <v>6.5</v>
      </c>
      <c r="X8" s="35"/>
      <c r="Y8" s="36"/>
      <c r="Z8" s="37"/>
      <c r="AA8" s="40"/>
      <c r="AB8" s="36"/>
      <c r="AC8" s="2">
        <v>6.75</v>
      </c>
      <c r="AD8" s="55">
        <v>6.5</v>
      </c>
      <c r="AE8" s="53">
        <f t="shared" si="2"/>
        <v>0</v>
      </c>
      <c r="AF8" s="53">
        <f t="shared" si="1"/>
        <v>0</v>
      </c>
      <c r="AG8" s="53">
        <f t="shared" si="1"/>
        <v>0</v>
      </c>
      <c r="AH8" s="56">
        <f t="shared" si="3"/>
        <v>0</v>
      </c>
    </row>
    <row r="9" spans="1:34">
      <c r="A9" s="2">
        <v>8.5</v>
      </c>
      <c r="B9" s="2">
        <v>0</v>
      </c>
      <c r="C9" s="2">
        <v>0</v>
      </c>
      <c r="D9" s="2">
        <f t="shared" si="0"/>
        <v>0</v>
      </c>
      <c r="Q9" s="10">
        <v>7</v>
      </c>
      <c r="R9" s="2"/>
      <c r="S9" s="2"/>
      <c r="T9" s="2"/>
      <c r="U9" s="13"/>
      <c r="W9" s="41">
        <v>7</v>
      </c>
      <c r="X9" s="35"/>
      <c r="Y9" s="36"/>
      <c r="Z9" s="37"/>
      <c r="AA9" s="40"/>
      <c r="AB9" s="36"/>
      <c r="AC9" s="2">
        <v>7.25</v>
      </c>
      <c r="AD9" s="55">
        <v>7</v>
      </c>
      <c r="AE9" s="53">
        <f t="shared" si="2"/>
        <v>0</v>
      </c>
      <c r="AF9" s="53">
        <f t="shared" si="1"/>
        <v>0</v>
      </c>
      <c r="AG9" s="53">
        <f t="shared" si="1"/>
        <v>0</v>
      </c>
      <c r="AH9" s="56">
        <f t="shared" si="3"/>
        <v>0</v>
      </c>
    </row>
    <row r="10" spans="1:34">
      <c r="A10" s="2">
        <v>9</v>
      </c>
      <c r="B10" s="2">
        <v>0</v>
      </c>
      <c r="C10" s="2">
        <v>0</v>
      </c>
      <c r="D10" s="2">
        <f t="shared" si="0"/>
        <v>0</v>
      </c>
      <c r="Q10" s="10">
        <v>7.5</v>
      </c>
      <c r="R10" s="2"/>
      <c r="S10" s="2"/>
      <c r="T10" s="2"/>
      <c r="U10" s="13"/>
      <c r="W10" s="41">
        <v>7.5</v>
      </c>
      <c r="X10" s="35"/>
      <c r="Y10" s="36"/>
      <c r="Z10" s="37"/>
      <c r="AA10" s="40"/>
      <c r="AB10" s="36"/>
      <c r="AC10" s="2">
        <v>7.75</v>
      </c>
      <c r="AD10" s="55">
        <v>7.5</v>
      </c>
      <c r="AE10" s="53">
        <f t="shared" si="2"/>
        <v>0</v>
      </c>
      <c r="AF10" s="53">
        <f t="shared" si="1"/>
        <v>0</v>
      </c>
      <c r="AG10" s="53">
        <f t="shared" si="1"/>
        <v>0</v>
      </c>
      <c r="AH10" s="56">
        <f t="shared" si="3"/>
        <v>0</v>
      </c>
    </row>
    <row r="11" spans="1:34">
      <c r="A11" s="2">
        <v>9.5</v>
      </c>
      <c r="B11" s="2">
        <v>0</v>
      </c>
      <c r="C11" s="2">
        <v>0</v>
      </c>
      <c r="D11" s="2">
        <f t="shared" si="0"/>
        <v>0</v>
      </c>
      <c r="Q11" s="10">
        <v>8</v>
      </c>
      <c r="R11" s="2"/>
      <c r="S11" s="2"/>
      <c r="T11" s="2"/>
      <c r="U11" s="13"/>
      <c r="W11" s="41">
        <v>8</v>
      </c>
      <c r="X11" s="35"/>
      <c r="Y11" s="36"/>
      <c r="Z11" s="37"/>
      <c r="AA11" s="40"/>
      <c r="AB11" s="36"/>
      <c r="AC11" s="2">
        <v>8.25</v>
      </c>
      <c r="AD11" s="55">
        <v>8</v>
      </c>
      <c r="AE11" s="53">
        <f t="shared" si="2"/>
        <v>0</v>
      </c>
      <c r="AF11" s="53">
        <f t="shared" si="1"/>
        <v>0</v>
      </c>
      <c r="AG11" s="53">
        <f t="shared" si="1"/>
        <v>0</v>
      </c>
      <c r="AH11" s="56">
        <f t="shared" si="3"/>
        <v>0</v>
      </c>
    </row>
    <row r="12" spans="1:34">
      <c r="A12" s="2">
        <v>10</v>
      </c>
      <c r="B12" s="2">
        <v>0</v>
      </c>
      <c r="C12" s="2">
        <v>0</v>
      </c>
      <c r="D12" s="2">
        <f t="shared" si="0"/>
        <v>0</v>
      </c>
      <c r="Q12" s="10">
        <v>8.5</v>
      </c>
      <c r="R12" s="2"/>
      <c r="S12" s="2"/>
      <c r="T12" s="2"/>
      <c r="U12" s="13"/>
      <c r="W12" s="41">
        <v>8.5</v>
      </c>
      <c r="X12" s="35"/>
      <c r="Y12" s="36"/>
      <c r="Z12" s="37"/>
      <c r="AA12" s="40"/>
      <c r="AB12" s="36"/>
      <c r="AC12" s="2">
        <v>8.75</v>
      </c>
      <c r="AD12" s="55">
        <v>8.5</v>
      </c>
      <c r="AE12" s="53">
        <f t="shared" si="2"/>
        <v>0</v>
      </c>
      <c r="AF12" s="53">
        <f t="shared" si="1"/>
        <v>0</v>
      </c>
      <c r="AG12" s="53">
        <f t="shared" si="1"/>
        <v>0</v>
      </c>
      <c r="AH12" s="56">
        <f t="shared" si="3"/>
        <v>0</v>
      </c>
    </row>
    <row r="13" spans="1:34">
      <c r="A13" s="2">
        <v>10.5</v>
      </c>
      <c r="B13" s="2">
        <v>0</v>
      </c>
      <c r="C13" s="2">
        <v>0</v>
      </c>
      <c r="D13" s="2">
        <f t="shared" si="0"/>
        <v>0</v>
      </c>
      <c r="Q13" s="10">
        <v>9</v>
      </c>
      <c r="R13" s="2"/>
      <c r="S13" s="2"/>
      <c r="T13" s="2"/>
      <c r="U13" s="13"/>
      <c r="W13" s="41">
        <v>9</v>
      </c>
      <c r="X13" s="35"/>
      <c r="Y13" s="36"/>
      <c r="Z13" s="37"/>
      <c r="AA13" s="40"/>
      <c r="AB13" s="36"/>
      <c r="AC13" s="2">
        <v>9.25</v>
      </c>
      <c r="AD13" s="55">
        <v>9</v>
      </c>
      <c r="AE13" s="53">
        <f t="shared" si="2"/>
        <v>0</v>
      </c>
      <c r="AF13" s="53">
        <f t="shared" si="1"/>
        <v>0</v>
      </c>
      <c r="AG13" s="53">
        <f t="shared" si="1"/>
        <v>0</v>
      </c>
      <c r="AH13" s="56">
        <f t="shared" si="3"/>
        <v>0</v>
      </c>
    </row>
    <row r="14" spans="1:34">
      <c r="A14" s="2">
        <v>11</v>
      </c>
      <c r="B14" s="2">
        <v>3122</v>
      </c>
      <c r="C14" s="2">
        <v>27</v>
      </c>
      <c r="D14" s="2">
        <f t="shared" si="0"/>
        <v>1.9801101047771268E-2</v>
      </c>
      <c r="Q14" s="10">
        <v>9.5</v>
      </c>
      <c r="R14" s="2"/>
      <c r="S14" s="2"/>
      <c r="T14" s="2"/>
      <c r="U14" s="13"/>
      <c r="W14" s="41">
        <v>9.5</v>
      </c>
      <c r="X14" s="35"/>
      <c r="Y14" s="36"/>
      <c r="Z14" s="37"/>
      <c r="AA14" s="40"/>
      <c r="AB14" s="36"/>
      <c r="AC14" s="2">
        <v>9.75</v>
      </c>
      <c r="AD14" s="55">
        <v>9.5</v>
      </c>
      <c r="AE14" s="53">
        <f t="shared" si="2"/>
        <v>0</v>
      </c>
      <c r="AF14" s="53">
        <f t="shared" si="1"/>
        <v>0</v>
      </c>
      <c r="AG14" s="53">
        <f t="shared" si="1"/>
        <v>0</v>
      </c>
      <c r="AH14" s="56">
        <f t="shared" si="3"/>
        <v>0</v>
      </c>
    </row>
    <row r="15" spans="1:34">
      <c r="A15" s="2">
        <v>11.5</v>
      </c>
      <c r="B15" s="2">
        <v>19519</v>
      </c>
      <c r="C15" s="2">
        <v>199</v>
      </c>
      <c r="D15" s="2">
        <f t="shared" si="0"/>
        <v>0.12379810741558211</v>
      </c>
      <c r="Q15" s="10">
        <v>10</v>
      </c>
      <c r="R15" s="2"/>
      <c r="S15" s="2"/>
      <c r="T15" s="2"/>
      <c r="U15" s="13"/>
      <c r="W15" s="41">
        <v>10</v>
      </c>
      <c r="X15" s="35"/>
      <c r="Y15" s="36"/>
      <c r="Z15" s="37"/>
      <c r="AA15" s="40"/>
      <c r="AB15" s="36"/>
      <c r="AC15" s="2">
        <v>10.25</v>
      </c>
      <c r="AD15" s="55">
        <v>10</v>
      </c>
      <c r="AE15" s="53">
        <f t="shared" si="2"/>
        <v>0</v>
      </c>
      <c r="AF15" s="53">
        <f t="shared" si="1"/>
        <v>0</v>
      </c>
      <c r="AG15" s="53">
        <f t="shared" si="1"/>
        <v>0</v>
      </c>
      <c r="AH15" s="56">
        <f t="shared" si="3"/>
        <v>0</v>
      </c>
    </row>
    <row r="16" spans="1:34">
      <c r="A16" s="2">
        <v>12</v>
      </c>
      <c r="B16" s="2">
        <v>49996</v>
      </c>
      <c r="C16" s="2">
        <v>587</v>
      </c>
      <c r="D16" s="2">
        <f t="shared" si="0"/>
        <v>0.31709668417180403</v>
      </c>
      <c r="Q16" s="10">
        <v>10.5</v>
      </c>
      <c r="R16" s="2"/>
      <c r="S16" s="2"/>
      <c r="T16" s="2"/>
      <c r="U16" s="13"/>
      <c r="W16" s="41">
        <v>10.5</v>
      </c>
      <c r="X16" s="35"/>
      <c r="Y16" s="36"/>
      <c r="Z16" s="37"/>
      <c r="AA16" s="40"/>
      <c r="AB16" s="36"/>
      <c r="AC16" s="2">
        <v>10.75</v>
      </c>
      <c r="AD16" s="55">
        <v>10.5</v>
      </c>
      <c r="AE16" s="53">
        <f t="shared" si="2"/>
        <v>0</v>
      </c>
      <c r="AF16" s="53">
        <f t="shared" si="1"/>
        <v>0</v>
      </c>
      <c r="AG16" s="53">
        <f t="shared" si="1"/>
        <v>0</v>
      </c>
      <c r="AH16" s="56">
        <f t="shared" si="3"/>
        <v>0</v>
      </c>
    </row>
    <row r="17" spans="1:34">
      <c r="A17" s="2">
        <v>12.5</v>
      </c>
      <c r="B17" s="2">
        <v>41325</v>
      </c>
      <c r="C17" s="2">
        <v>556</v>
      </c>
      <c r="D17" s="2">
        <f t="shared" si="0"/>
        <v>0.26210137757820229</v>
      </c>
      <c r="Q17" s="10">
        <v>11</v>
      </c>
      <c r="R17" s="2">
        <v>5</v>
      </c>
      <c r="S17" s="2"/>
      <c r="T17" s="2"/>
      <c r="U17" s="13">
        <v>5</v>
      </c>
      <c r="W17" s="41">
        <v>11</v>
      </c>
      <c r="X17" s="35">
        <f t="shared" ref="X17:Z26" si="4">+R17/$U17</f>
        <v>1</v>
      </c>
      <c r="Y17" s="36">
        <f t="shared" ref="Y17:Z21" si="5">+S17/$U17</f>
        <v>0</v>
      </c>
      <c r="Z17" s="37">
        <f t="shared" si="5"/>
        <v>0</v>
      </c>
      <c r="AA17" s="40">
        <f>SUM(X17:Z17)</f>
        <v>1</v>
      </c>
      <c r="AB17" s="36"/>
      <c r="AC17" s="2">
        <v>11.25</v>
      </c>
      <c r="AD17" s="55">
        <v>11</v>
      </c>
      <c r="AE17" s="53">
        <f>+X17*$B14</f>
        <v>3122</v>
      </c>
      <c r="AF17" s="53">
        <f>+Y17*$B14</f>
        <v>0</v>
      </c>
      <c r="AG17" s="53">
        <f t="shared" si="1"/>
        <v>0</v>
      </c>
      <c r="AH17" s="56">
        <f t="shared" si="3"/>
        <v>3122</v>
      </c>
    </row>
    <row r="18" spans="1:34">
      <c r="A18" s="2">
        <v>13</v>
      </c>
      <c r="B18" s="2">
        <v>12661</v>
      </c>
      <c r="C18" s="2">
        <v>194</v>
      </c>
      <c r="D18" s="2">
        <f t="shared" si="0"/>
        <v>8.0301646497704035E-2</v>
      </c>
      <c r="Q18" s="10">
        <v>11.5</v>
      </c>
      <c r="R18" s="2">
        <v>20</v>
      </c>
      <c r="S18" s="2"/>
      <c r="T18" s="2"/>
      <c r="U18" s="13">
        <v>20</v>
      </c>
      <c r="W18" s="41">
        <v>11.5</v>
      </c>
      <c r="X18" s="35">
        <f t="shared" si="4"/>
        <v>1</v>
      </c>
      <c r="Y18" s="36">
        <f t="shared" si="5"/>
        <v>0</v>
      </c>
      <c r="Z18" s="37">
        <f t="shared" si="5"/>
        <v>0</v>
      </c>
      <c r="AA18" s="40">
        <f t="shared" ref="AA18:AA26" si="6">SUM(X18:Z18)</f>
        <v>1</v>
      </c>
      <c r="AB18" s="36"/>
      <c r="AC18" s="2">
        <v>11.75</v>
      </c>
      <c r="AD18" s="55">
        <v>11.5</v>
      </c>
      <c r="AE18" s="53">
        <f t="shared" si="2"/>
        <v>19519</v>
      </c>
      <c r="AF18" s="53">
        <f t="shared" si="1"/>
        <v>0</v>
      </c>
      <c r="AG18" s="53">
        <f t="shared" si="1"/>
        <v>0</v>
      </c>
      <c r="AH18" s="56">
        <f t="shared" si="3"/>
        <v>19519</v>
      </c>
    </row>
    <row r="19" spans="1:34">
      <c r="A19" s="2">
        <v>13.5</v>
      </c>
      <c r="B19" s="2">
        <v>16744</v>
      </c>
      <c r="C19" s="2">
        <v>292</v>
      </c>
      <c r="D19" s="2">
        <f t="shared" si="0"/>
        <v>0.1061978334221275</v>
      </c>
      <c r="Q19" s="10">
        <v>12</v>
      </c>
      <c r="R19" s="2">
        <v>20</v>
      </c>
      <c r="S19" s="2"/>
      <c r="T19" s="2"/>
      <c r="U19" s="13">
        <v>20</v>
      </c>
      <c r="W19" s="41">
        <v>12</v>
      </c>
      <c r="X19" s="35">
        <f t="shared" si="4"/>
        <v>1</v>
      </c>
      <c r="Y19" s="36">
        <f t="shared" si="5"/>
        <v>0</v>
      </c>
      <c r="Z19" s="37">
        <f t="shared" si="5"/>
        <v>0</v>
      </c>
      <c r="AA19" s="40">
        <f t="shared" si="6"/>
        <v>1</v>
      </c>
      <c r="AB19" s="36"/>
      <c r="AC19" s="2">
        <v>12.25</v>
      </c>
      <c r="AD19" s="55">
        <v>12</v>
      </c>
      <c r="AE19" s="53">
        <f t="shared" si="2"/>
        <v>49996</v>
      </c>
      <c r="AF19" s="53">
        <f t="shared" si="1"/>
        <v>0</v>
      </c>
      <c r="AG19" s="53">
        <f t="shared" si="1"/>
        <v>0</v>
      </c>
      <c r="AH19" s="56">
        <f t="shared" si="3"/>
        <v>49996</v>
      </c>
    </row>
    <row r="20" spans="1:34">
      <c r="A20" s="2">
        <v>14</v>
      </c>
      <c r="B20" s="2">
        <v>8987</v>
      </c>
      <c r="C20" s="2">
        <v>177</v>
      </c>
      <c r="D20" s="2">
        <f t="shared" si="0"/>
        <v>5.6999517974478019E-2</v>
      </c>
      <c r="Q20" s="10">
        <v>12.5</v>
      </c>
      <c r="R20" s="2">
        <v>20</v>
      </c>
      <c r="S20" s="2"/>
      <c r="T20" s="2"/>
      <c r="U20" s="13">
        <v>20</v>
      </c>
      <c r="W20" s="41">
        <v>12.5</v>
      </c>
      <c r="X20" s="35">
        <f t="shared" si="4"/>
        <v>1</v>
      </c>
      <c r="Y20" s="36">
        <f t="shared" si="5"/>
        <v>0</v>
      </c>
      <c r="Z20" s="37">
        <f t="shared" si="5"/>
        <v>0</v>
      </c>
      <c r="AA20" s="40">
        <f t="shared" si="6"/>
        <v>1</v>
      </c>
      <c r="AB20" s="36"/>
      <c r="AC20" s="2">
        <v>12.75</v>
      </c>
      <c r="AD20" s="55">
        <v>12.5</v>
      </c>
      <c r="AE20" s="53">
        <f t="shared" si="2"/>
        <v>41325</v>
      </c>
      <c r="AF20" s="53">
        <f t="shared" si="1"/>
        <v>0</v>
      </c>
      <c r="AG20" s="53">
        <f t="shared" si="1"/>
        <v>0</v>
      </c>
      <c r="AH20" s="56">
        <f t="shared" si="3"/>
        <v>41325</v>
      </c>
    </row>
    <row r="21" spans="1:34">
      <c r="A21" s="2">
        <v>14.5</v>
      </c>
      <c r="B21" s="2">
        <v>3264</v>
      </c>
      <c r="C21" s="2">
        <v>72</v>
      </c>
      <c r="D21" s="2">
        <f t="shared" si="0"/>
        <v>2.0701727680949845E-2</v>
      </c>
      <c r="Q21" s="10">
        <v>13</v>
      </c>
      <c r="R21" s="2">
        <v>8</v>
      </c>
      <c r="S21" s="2">
        <v>2</v>
      </c>
      <c r="T21" s="2"/>
      <c r="U21" s="13">
        <v>10</v>
      </c>
      <c r="W21" s="41">
        <v>13</v>
      </c>
      <c r="X21" s="35">
        <f t="shared" si="4"/>
        <v>0.8</v>
      </c>
      <c r="Y21" s="36">
        <f t="shared" si="5"/>
        <v>0.2</v>
      </c>
      <c r="Z21" s="37">
        <f t="shared" si="5"/>
        <v>0</v>
      </c>
      <c r="AA21" s="40">
        <f t="shared" si="6"/>
        <v>1</v>
      </c>
      <c r="AB21" s="36"/>
      <c r="AC21" s="2">
        <v>13.25</v>
      </c>
      <c r="AD21" s="55">
        <v>13</v>
      </c>
      <c r="AE21" s="53">
        <f t="shared" si="2"/>
        <v>10128.800000000001</v>
      </c>
      <c r="AF21" s="53">
        <f t="shared" si="2"/>
        <v>2532.2000000000003</v>
      </c>
      <c r="AG21" s="53">
        <f t="shared" si="2"/>
        <v>0</v>
      </c>
      <c r="AH21" s="56">
        <f t="shared" si="3"/>
        <v>12661.000000000002</v>
      </c>
    </row>
    <row r="22" spans="1:34">
      <c r="A22" s="2">
        <v>15</v>
      </c>
      <c r="B22" s="2">
        <v>1640</v>
      </c>
      <c r="C22" s="2">
        <v>41</v>
      </c>
      <c r="D22" s="2">
        <f t="shared" si="0"/>
        <v>1.0401603369104701E-2</v>
      </c>
      <c r="Q22" s="10">
        <v>13.5</v>
      </c>
      <c r="R22" s="2">
        <v>6</v>
      </c>
      <c r="S22" s="2">
        <v>4</v>
      </c>
      <c r="T22" s="2"/>
      <c r="U22" s="13">
        <v>10</v>
      </c>
      <c r="W22" s="41">
        <v>13.5</v>
      </c>
      <c r="X22" s="35">
        <f t="shared" si="4"/>
        <v>0.6</v>
      </c>
      <c r="Y22" s="36">
        <f t="shared" si="4"/>
        <v>0.4</v>
      </c>
      <c r="Z22" s="37">
        <f t="shared" si="4"/>
        <v>0</v>
      </c>
      <c r="AA22" s="40">
        <f t="shared" si="6"/>
        <v>1</v>
      </c>
      <c r="AB22" s="36"/>
      <c r="AC22" s="2">
        <v>13.75</v>
      </c>
      <c r="AD22" s="55">
        <v>13.5</v>
      </c>
      <c r="AE22" s="53">
        <f t="shared" ref="AE22:AG31" si="7">+X22*$B19</f>
        <v>10046.4</v>
      </c>
      <c r="AF22" s="53">
        <f t="shared" si="7"/>
        <v>6697.6</v>
      </c>
      <c r="AG22" s="53">
        <f t="shared" si="7"/>
        <v>0</v>
      </c>
      <c r="AH22" s="56">
        <f t="shared" si="3"/>
        <v>16744</v>
      </c>
    </row>
    <row r="23" spans="1:34">
      <c r="A23" s="2">
        <v>15.5</v>
      </c>
      <c r="B23" s="2">
        <v>410</v>
      </c>
      <c r="C23" s="2">
        <v>11</v>
      </c>
      <c r="D23" s="2">
        <f t="shared" si="0"/>
        <v>2.6004008422761751E-3</v>
      </c>
      <c r="Q23" s="10">
        <v>14</v>
      </c>
      <c r="R23" s="2">
        <v>3</v>
      </c>
      <c r="S23" s="2">
        <v>7</v>
      </c>
      <c r="T23" s="2"/>
      <c r="U23" s="13">
        <v>10</v>
      </c>
      <c r="W23" s="41">
        <v>14</v>
      </c>
      <c r="X23" s="35">
        <f t="shared" si="4"/>
        <v>0.3</v>
      </c>
      <c r="Y23" s="36">
        <f t="shared" si="4"/>
        <v>0.7</v>
      </c>
      <c r="Z23" s="37">
        <f t="shared" si="4"/>
        <v>0</v>
      </c>
      <c r="AA23" s="40">
        <f t="shared" si="6"/>
        <v>1</v>
      </c>
      <c r="AB23" s="36"/>
      <c r="AC23" s="2">
        <v>14.25</v>
      </c>
      <c r="AD23" s="55">
        <v>14</v>
      </c>
      <c r="AE23" s="53">
        <f t="shared" si="7"/>
        <v>2696.1</v>
      </c>
      <c r="AF23" s="53">
        <f t="shared" si="7"/>
        <v>6290.9</v>
      </c>
      <c r="AG23" s="53">
        <f t="shared" si="7"/>
        <v>0</v>
      </c>
      <c r="AH23" s="56">
        <f t="shared" si="3"/>
        <v>8987</v>
      </c>
    </row>
    <row r="24" spans="1:34">
      <c r="A24" s="2">
        <v>16</v>
      </c>
      <c r="B24" s="2">
        <v>0</v>
      </c>
      <c r="C24" s="2">
        <v>0</v>
      </c>
      <c r="D24" s="2">
        <f t="shared" si="0"/>
        <v>0</v>
      </c>
      <c r="Q24" s="10">
        <v>14.5</v>
      </c>
      <c r="R24" s="2">
        <v>2</v>
      </c>
      <c r="S24" s="2">
        <v>6</v>
      </c>
      <c r="T24" s="2"/>
      <c r="U24" s="13">
        <v>8</v>
      </c>
      <c r="W24" s="41">
        <v>14.5</v>
      </c>
      <c r="X24" s="35">
        <f t="shared" si="4"/>
        <v>0.25</v>
      </c>
      <c r="Y24" s="36">
        <f t="shared" si="4"/>
        <v>0.75</v>
      </c>
      <c r="Z24" s="37">
        <f t="shared" si="4"/>
        <v>0</v>
      </c>
      <c r="AA24" s="40">
        <f t="shared" si="6"/>
        <v>1</v>
      </c>
      <c r="AB24" s="36"/>
      <c r="AC24" s="2">
        <v>14.75</v>
      </c>
      <c r="AD24" s="55">
        <v>14.5</v>
      </c>
      <c r="AE24" s="53">
        <f t="shared" si="7"/>
        <v>816</v>
      </c>
      <c r="AF24" s="53">
        <f t="shared" si="7"/>
        <v>2448</v>
      </c>
      <c r="AG24" s="53">
        <f t="shared" si="7"/>
        <v>0</v>
      </c>
      <c r="AH24" s="56">
        <f t="shared" si="3"/>
        <v>3264</v>
      </c>
    </row>
    <row r="25" spans="1:34">
      <c r="A25" s="2">
        <v>16.5</v>
      </c>
      <c r="B25" s="2">
        <v>0</v>
      </c>
      <c r="C25" s="2">
        <v>0</v>
      </c>
      <c r="D25" s="2">
        <f t="shared" si="0"/>
        <v>0</v>
      </c>
      <c r="Q25" s="10">
        <v>15</v>
      </c>
      <c r="R25" s="2"/>
      <c r="S25" s="2">
        <v>4</v>
      </c>
      <c r="T25" s="2"/>
      <c r="U25" s="13">
        <v>4</v>
      </c>
      <c r="W25" s="41">
        <v>15</v>
      </c>
      <c r="X25" s="35">
        <f t="shared" si="4"/>
        <v>0</v>
      </c>
      <c r="Y25" s="36">
        <f t="shared" si="4"/>
        <v>1</v>
      </c>
      <c r="Z25" s="37">
        <f t="shared" si="4"/>
        <v>0</v>
      </c>
      <c r="AA25" s="40">
        <f t="shared" si="6"/>
        <v>1</v>
      </c>
      <c r="AB25" s="36"/>
      <c r="AC25" s="2">
        <v>15.25</v>
      </c>
      <c r="AD25" s="55">
        <v>15</v>
      </c>
      <c r="AE25" s="53">
        <f t="shared" si="7"/>
        <v>0</v>
      </c>
      <c r="AF25" s="53">
        <f t="shared" si="7"/>
        <v>1640</v>
      </c>
      <c r="AG25" s="53">
        <f t="shared" si="7"/>
        <v>0</v>
      </c>
      <c r="AH25" s="56">
        <f t="shared" si="3"/>
        <v>1640</v>
      </c>
    </row>
    <row r="26" spans="1:34">
      <c r="A26" s="2">
        <v>17</v>
      </c>
      <c r="B26" s="2">
        <v>0</v>
      </c>
      <c r="C26" s="2">
        <v>0</v>
      </c>
      <c r="D26" s="2">
        <f t="shared" si="0"/>
        <v>0</v>
      </c>
      <c r="Q26" s="10">
        <v>15.5</v>
      </c>
      <c r="R26" s="2"/>
      <c r="S26" s="2">
        <v>1</v>
      </c>
      <c r="T26" s="2"/>
      <c r="U26" s="13">
        <v>1</v>
      </c>
      <c r="W26" s="41">
        <v>15.5</v>
      </c>
      <c r="X26" s="35">
        <f t="shared" si="4"/>
        <v>0</v>
      </c>
      <c r="Y26" s="36">
        <f t="shared" si="4"/>
        <v>1</v>
      </c>
      <c r="Z26" s="37">
        <f t="shared" si="4"/>
        <v>0</v>
      </c>
      <c r="AA26" s="40">
        <f t="shared" si="6"/>
        <v>1</v>
      </c>
      <c r="AB26" s="36"/>
      <c r="AC26" s="2">
        <v>15.75</v>
      </c>
      <c r="AD26" s="55">
        <v>15.5</v>
      </c>
      <c r="AE26" s="53">
        <f t="shared" si="7"/>
        <v>0</v>
      </c>
      <c r="AF26" s="53">
        <f t="shared" si="7"/>
        <v>410</v>
      </c>
      <c r="AG26" s="53">
        <f t="shared" si="7"/>
        <v>0</v>
      </c>
      <c r="AH26" s="56">
        <f>SUM(AE26:AG26)</f>
        <v>410</v>
      </c>
    </row>
    <row r="27" spans="1:34">
      <c r="A27" s="2">
        <v>17.5</v>
      </c>
      <c r="B27" s="2">
        <v>0</v>
      </c>
      <c r="C27" s="2">
        <v>0</v>
      </c>
      <c r="D27" s="2">
        <f t="shared" si="0"/>
        <v>0</v>
      </c>
      <c r="Q27" s="10">
        <v>16</v>
      </c>
      <c r="R27" s="2"/>
      <c r="S27" s="2"/>
      <c r="T27" s="2"/>
      <c r="U27" s="13"/>
      <c r="W27" s="41">
        <v>16</v>
      </c>
      <c r="X27" s="35"/>
      <c r="Y27" s="36"/>
      <c r="Z27" s="37"/>
      <c r="AA27" s="40"/>
      <c r="AB27" s="36"/>
      <c r="AC27" s="2">
        <v>16.25</v>
      </c>
      <c r="AD27" s="55">
        <v>16</v>
      </c>
      <c r="AE27" s="53">
        <f t="shared" si="7"/>
        <v>0</v>
      </c>
      <c r="AF27" s="53">
        <f t="shared" si="7"/>
        <v>0</v>
      </c>
      <c r="AG27" s="53">
        <f t="shared" si="7"/>
        <v>0</v>
      </c>
      <c r="AH27" s="56">
        <f t="shared" si="3"/>
        <v>0</v>
      </c>
    </row>
    <row r="28" spans="1:34">
      <c r="A28" s="2">
        <v>18</v>
      </c>
      <c r="B28" s="2">
        <v>0</v>
      </c>
      <c r="C28" s="2">
        <v>0</v>
      </c>
      <c r="D28" s="2">
        <f t="shared" si="0"/>
        <v>0</v>
      </c>
      <c r="Q28" s="10">
        <v>16.5</v>
      </c>
      <c r="R28" s="2"/>
      <c r="S28" s="2"/>
      <c r="T28" s="2"/>
      <c r="U28" s="13"/>
      <c r="W28" s="41">
        <v>16.5</v>
      </c>
      <c r="X28" s="35"/>
      <c r="Y28" s="36"/>
      <c r="Z28" s="37"/>
      <c r="AA28" s="40"/>
      <c r="AB28" s="36"/>
      <c r="AC28" s="2">
        <v>16.75</v>
      </c>
      <c r="AD28" s="55">
        <v>16.5</v>
      </c>
      <c r="AE28" s="53">
        <f t="shared" si="7"/>
        <v>0</v>
      </c>
      <c r="AF28" s="53">
        <f t="shared" si="7"/>
        <v>0</v>
      </c>
      <c r="AG28" s="53">
        <f t="shared" si="7"/>
        <v>0</v>
      </c>
      <c r="AH28" s="56">
        <f t="shared" si="3"/>
        <v>0</v>
      </c>
    </row>
    <row r="29" spans="1:34">
      <c r="A29" s="2">
        <v>18.5</v>
      </c>
      <c r="B29" s="2">
        <v>0</v>
      </c>
      <c r="C29" s="2">
        <v>0</v>
      </c>
      <c r="D29" s="2">
        <f t="shared" si="0"/>
        <v>0</v>
      </c>
      <c r="Q29" s="10">
        <v>17</v>
      </c>
      <c r="R29" s="2"/>
      <c r="S29" s="2"/>
      <c r="T29" s="2"/>
      <c r="U29" s="13"/>
      <c r="W29" s="41">
        <v>17</v>
      </c>
      <c r="X29" s="35"/>
      <c r="Y29" s="36"/>
      <c r="Z29" s="37"/>
      <c r="AA29" s="40"/>
      <c r="AB29" s="36"/>
      <c r="AC29" s="2">
        <v>17.25</v>
      </c>
      <c r="AD29" s="55">
        <v>17</v>
      </c>
      <c r="AE29" s="53">
        <f t="shared" si="7"/>
        <v>0</v>
      </c>
      <c r="AF29" s="53">
        <f t="shared" si="7"/>
        <v>0</v>
      </c>
      <c r="AG29" s="53">
        <f t="shared" si="7"/>
        <v>0</v>
      </c>
      <c r="AH29" s="56">
        <f t="shared" si="3"/>
        <v>0</v>
      </c>
    </row>
    <row r="30" spans="1:34">
      <c r="A30" s="2">
        <v>19</v>
      </c>
      <c r="B30" s="2">
        <v>0</v>
      </c>
      <c r="C30" s="2">
        <v>0</v>
      </c>
      <c r="D30" s="2">
        <f t="shared" si="0"/>
        <v>0</v>
      </c>
      <c r="Q30" s="10">
        <v>17.5</v>
      </c>
      <c r="R30" s="2"/>
      <c r="S30" s="2"/>
      <c r="T30" s="2"/>
      <c r="U30" s="13"/>
      <c r="W30" s="41">
        <v>17.5</v>
      </c>
      <c r="X30" s="35"/>
      <c r="Y30" s="36"/>
      <c r="Z30" s="37"/>
      <c r="AA30" s="40"/>
      <c r="AB30" s="36"/>
      <c r="AC30" s="2">
        <v>17.75</v>
      </c>
      <c r="AD30" s="55">
        <v>17.5</v>
      </c>
      <c r="AE30" s="53">
        <f t="shared" si="7"/>
        <v>0</v>
      </c>
      <c r="AF30" s="53">
        <f t="shared" si="7"/>
        <v>0</v>
      </c>
      <c r="AG30" s="53">
        <f t="shared" si="7"/>
        <v>0</v>
      </c>
      <c r="AH30" s="56">
        <f t="shared" si="3"/>
        <v>0</v>
      </c>
    </row>
    <row r="31" spans="1:34">
      <c r="A31" s="2">
        <v>19.5</v>
      </c>
      <c r="B31" s="2">
        <v>0</v>
      </c>
      <c r="C31" s="2">
        <v>0</v>
      </c>
      <c r="D31" s="2">
        <f t="shared" si="0"/>
        <v>0</v>
      </c>
      <c r="Q31" s="10">
        <v>18</v>
      </c>
      <c r="R31" s="2"/>
      <c r="S31" s="2"/>
      <c r="T31" s="2"/>
      <c r="U31" s="13"/>
      <c r="W31" s="41">
        <v>18</v>
      </c>
      <c r="X31" s="35"/>
      <c r="Y31" s="36"/>
      <c r="Z31" s="37"/>
      <c r="AA31" s="40"/>
      <c r="AB31" s="36"/>
      <c r="AC31" s="2">
        <v>18.25</v>
      </c>
      <c r="AD31" s="55">
        <v>18</v>
      </c>
      <c r="AE31" s="53">
        <f t="shared" si="7"/>
        <v>0</v>
      </c>
      <c r="AF31" s="53">
        <f t="shared" si="7"/>
        <v>0</v>
      </c>
      <c r="AG31" s="53">
        <f t="shared" si="7"/>
        <v>0</v>
      </c>
      <c r="AH31" s="56">
        <f t="shared" si="3"/>
        <v>0</v>
      </c>
    </row>
    <row r="32" spans="1:34">
      <c r="A32" s="2">
        <v>20</v>
      </c>
      <c r="B32" s="2">
        <v>0</v>
      </c>
      <c r="C32" s="2">
        <v>0</v>
      </c>
      <c r="D32" s="2">
        <f t="shared" si="0"/>
        <v>0</v>
      </c>
      <c r="Q32" s="14" t="s">
        <v>8</v>
      </c>
      <c r="R32" s="15">
        <v>84</v>
      </c>
      <c r="S32" s="15">
        <v>24</v>
      </c>
      <c r="T32" s="15">
        <v>0</v>
      </c>
      <c r="U32" s="16">
        <v>108</v>
      </c>
      <c r="W32" s="28" t="s">
        <v>8</v>
      </c>
      <c r="X32" s="15">
        <f>+R32/$U32</f>
        <v>0.77777777777777779</v>
      </c>
      <c r="Y32" s="15">
        <f>+S32/$U32</f>
        <v>0.22222222222222221</v>
      </c>
      <c r="Z32" s="15">
        <f>+T32/$U32</f>
        <v>0</v>
      </c>
      <c r="AA32" s="16">
        <f t="shared" ref="AA32" si="8">+U32/$U32</f>
        <v>1</v>
      </c>
      <c r="AB32" s="31"/>
      <c r="AC32" s="2"/>
      <c r="AD32" s="57" t="s">
        <v>8</v>
      </c>
      <c r="AE32" s="50">
        <f>SUM(AE5:AE31)</f>
        <v>137649.30000000002</v>
      </c>
      <c r="AF32" s="50">
        <f>SUM(AF5:AF31)</f>
        <v>20018.7</v>
      </c>
      <c r="AG32" s="50">
        <f t="shared" ref="AG32" si="9">SUM(AG5:AG31)</f>
        <v>0</v>
      </c>
      <c r="AH32" s="58">
        <f>SUM(AH5:AH31)</f>
        <v>157668</v>
      </c>
    </row>
    <row r="33" spans="1:34">
      <c r="A33" s="2">
        <v>20.5</v>
      </c>
      <c r="B33" s="2">
        <v>0</v>
      </c>
      <c r="C33" s="2">
        <v>0</v>
      </c>
      <c r="D33" s="2">
        <f t="shared" si="0"/>
        <v>0</v>
      </c>
      <c r="W33" s="2"/>
      <c r="X33" s="2"/>
      <c r="Y33" s="2"/>
      <c r="Z33" s="2"/>
      <c r="AA33" s="2"/>
      <c r="AB33" s="2"/>
      <c r="AC33" s="2"/>
      <c r="AD33" s="58" t="s">
        <v>15</v>
      </c>
      <c r="AE33" s="59">
        <f>+AE32/$AH$32*100</f>
        <v>87.303257477738043</v>
      </c>
      <c r="AF33" s="59">
        <f t="shared" ref="AF33:AH33" si="10">+AF32/$AH$32*100</f>
        <v>12.696742522261969</v>
      </c>
      <c r="AG33" s="59">
        <f t="shared" si="10"/>
        <v>0</v>
      </c>
      <c r="AH33" s="60">
        <f t="shared" si="10"/>
        <v>100</v>
      </c>
    </row>
    <row r="34" spans="1:34">
      <c r="A34" s="2">
        <v>21</v>
      </c>
      <c r="B34" s="2">
        <v>0</v>
      </c>
      <c r="C34" s="2">
        <v>0</v>
      </c>
      <c r="D34" s="2">
        <f t="shared" si="0"/>
        <v>0</v>
      </c>
      <c r="W34" s="2"/>
      <c r="X34" s="2"/>
      <c r="Y34" s="2"/>
      <c r="Z34" s="2"/>
      <c r="AA34" s="2"/>
      <c r="AB34" s="2"/>
      <c r="AC34" s="2"/>
      <c r="AD34" s="58" t="s">
        <v>16</v>
      </c>
      <c r="AE34" s="59">
        <f>SUMPRODUCT(AE5:AE31,$AC$5:$AC$31)/AE$32</f>
        <v>12.543583766862598</v>
      </c>
      <c r="AF34" s="59">
        <f>SUMPRODUCT(AF5:AF31,$AC$5:$AC$31)/AF$32</f>
        <v>14.130012188603654</v>
      </c>
      <c r="AG34" s="59"/>
      <c r="AH34" s="60">
        <f t="shared" ref="AH34" si="11">SUMPRODUCT(AH5:AH31,$AC$5:$AC$31)/AH$32</f>
        <v>12.745008498871046</v>
      </c>
    </row>
    <row r="35" spans="1:34">
      <c r="A35" s="2">
        <v>21.5</v>
      </c>
      <c r="B35" s="2">
        <v>0</v>
      </c>
      <c r="C35" s="2">
        <v>0</v>
      </c>
      <c r="D35" s="2">
        <f t="shared" si="0"/>
        <v>0</v>
      </c>
    </row>
    <row r="36" spans="1:34">
      <c r="A36" s="2">
        <v>22</v>
      </c>
      <c r="B36" s="2">
        <v>0</v>
      </c>
      <c r="C36" s="2">
        <v>0</v>
      </c>
      <c r="D36" s="2">
        <f t="shared" si="0"/>
        <v>0</v>
      </c>
    </row>
    <row r="37" spans="1:34">
      <c r="A37" s="2">
        <v>22.5</v>
      </c>
      <c r="B37" s="2">
        <v>0</v>
      </c>
      <c r="C37" s="2">
        <v>0</v>
      </c>
      <c r="D37" s="2">
        <f t="shared" si="0"/>
        <v>0</v>
      </c>
      <c r="AD37" t="s">
        <v>8</v>
      </c>
      <c r="AE37">
        <f>137649.3/1000</f>
        <v>137.64929999999998</v>
      </c>
      <c r="AF37">
        <f>20018.7/1000</f>
        <v>20.018699999999999</v>
      </c>
      <c r="AG37">
        <v>0</v>
      </c>
      <c r="AH37">
        <f>157668/1000</f>
        <v>157.66800000000001</v>
      </c>
    </row>
    <row r="38" spans="1:34">
      <c r="A38" s="2">
        <v>23</v>
      </c>
      <c r="B38" s="2">
        <v>0</v>
      </c>
      <c r="C38" s="2">
        <v>0</v>
      </c>
      <c r="D38" s="2">
        <f t="shared" si="0"/>
        <v>0</v>
      </c>
    </row>
    <row r="39" spans="1:34">
      <c r="A39" s="2">
        <v>23.5</v>
      </c>
      <c r="B39" s="2">
        <v>0</v>
      </c>
      <c r="C39" s="2">
        <v>0</v>
      </c>
      <c r="D39" s="2">
        <f t="shared" si="0"/>
        <v>0</v>
      </c>
    </row>
    <row r="40" spans="1:34">
      <c r="A40" s="2">
        <v>24</v>
      </c>
      <c r="B40" s="2">
        <v>0</v>
      </c>
      <c r="C40" s="2">
        <v>0</v>
      </c>
      <c r="D40" s="2">
        <f t="shared" si="0"/>
        <v>0</v>
      </c>
    </row>
    <row r="41" spans="1:34">
      <c r="A41" s="2">
        <v>24.5</v>
      </c>
      <c r="B41" s="2">
        <v>0</v>
      </c>
      <c r="C41" s="2">
        <v>0</v>
      </c>
      <c r="D41" s="2">
        <f t="shared" si="0"/>
        <v>0</v>
      </c>
    </row>
    <row r="42" spans="1:34">
      <c r="A42" s="2">
        <v>25</v>
      </c>
      <c r="B42" s="2">
        <v>0</v>
      </c>
      <c r="C42" s="2">
        <v>0</v>
      </c>
      <c r="D42" s="2">
        <f t="shared" si="0"/>
        <v>0</v>
      </c>
    </row>
    <row r="43" spans="1:34">
      <c r="A43" s="2">
        <v>25.5</v>
      </c>
      <c r="B43" s="2">
        <v>0</v>
      </c>
      <c r="C43" s="2">
        <v>0</v>
      </c>
      <c r="D43" s="2">
        <f t="shared" si="0"/>
        <v>0</v>
      </c>
    </row>
    <row r="44" spans="1:34">
      <c r="B44">
        <f>SUM(B2:B43)</f>
        <v>157668</v>
      </c>
      <c r="C44" s="2">
        <f>SUM(C2:C43)</f>
        <v>2156</v>
      </c>
      <c r="D44" s="2"/>
    </row>
  </sheetData>
  <mergeCells count="13">
    <mergeCell ref="AD3:AD4"/>
    <mergeCell ref="AE3:AG3"/>
    <mergeCell ref="AH3:AH4"/>
    <mergeCell ref="Q1:U1"/>
    <mergeCell ref="Q3:Q4"/>
    <mergeCell ref="R3:T3"/>
    <mergeCell ref="U3:U4"/>
    <mergeCell ref="W1:AA1"/>
    <mergeCell ref="AD1:AH1"/>
    <mergeCell ref="AD2:AH2"/>
    <mergeCell ref="W3:W4"/>
    <mergeCell ref="X3:Z3"/>
    <mergeCell ref="AA3:A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1"/>
  <sheetViews>
    <sheetView topLeftCell="U1" workbookViewId="0">
      <selection activeCell="C44" sqref="C44"/>
    </sheetView>
  </sheetViews>
  <sheetFormatPr baseColWidth="10" defaultColWidth="9.140625" defaultRowHeight="15"/>
  <cols>
    <col min="30" max="30" width="9.85546875" customWidth="1"/>
    <col min="34" max="34" width="9.7109375" customWidth="1"/>
  </cols>
  <sheetData>
    <row r="1" spans="1:34" ht="21">
      <c r="A1" t="s">
        <v>0</v>
      </c>
      <c r="B1" t="s">
        <v>1</v>
      </c>
      <c r="C1" t="s">
        <v>2</v>
      </c>
      <c r="Q1" s="84" t="s">
        <v>10</v>
      </c>
      <c r="R1" s="84"/>
      <c r="S1" s="84"/>
      <c r="T1" s="84"/>
      <c r="U1" s="84"/>
      <c r="W1" s="84" t="s">
        <v>10</v>
      </c>
      <c r="X1" s="84"/>
      <c r="Y1" s="84"/>
      <c r="Z1" s="84"/>
      <c r="AA1" s="84"/>
      <c r="AB1" s="22"/>
      <c r="AC1" s="2"/>
      <c r="AD1" s="73" t="s">
        <v>10</v>
      </c>
      <c r="AE1" s="73"/>
      <c r="AF1" s="73"/>
      <c r="AG1" s="73"/>
      <c r="AH1" s="73"/>
    </row>
    <row r="2" spans="1:34">
      <c r="A2">
        <v>5</v>
      </c>
      <c r="B2">
        <v>0</v>
      </c>
      <c r="C2">
        <v>0</v>
      </c>
      <c r="D2">
        <f>B2/3531352</f>
        <v>0</v>
      </c>
      <c r="Q2" s="2"/>
      <c r="R2" s="2"/>
      <c r="S2" s="2"/>
      <c r="T2" s="2"/>
      <c r="U2" s="2"/>
      <c r="W2" s="22"/>
      <c r="X2" s="22"/>
      <c r="Y2" s="47" t="s">
        <v>15</v>
      </c>
      <c r="Z2" s="22"/>
      <c r="AA2" s="22"/>
      <c r="AB2" s="22"/>
      <c r="AC2" s="2"/>
      <c r="AD2" s="74" t="s">
        <v>17</v>
      </c>
      <c r="AE2" s="74"/>
      <c r="AF2" s="74"/>
      <c r="AG2" s="74"/>
      <c r="AH2" s="74"/>
    </row>
    <row r="3" spans="1:34">
      <c r="A3">
        <v>5.5</v>
      </c>
      <c r="B3">
        <v>0</v>
      </c>
      <c r="C3">
        <v>0</v>
      </c>
      <c r="D3" s="2">
        <f t="shared" ref="D3:D43" si="0">B3/3531352</f>
        <v>0</v>
      </c>
      <c r="Q3" s="85" t="s">
        <v>6</v>
      </c>
      <c r="R3" s="87" t="s">
        <v>7</v>
      </c>
      <c r="S3" s="88"/>
      <c r="T3" s="88"/>
      <c r="U3" s="85" t="s">
        <v>8</v>
      </c>
      <c r="W3" s="75" t="s">
        <v>6</v>
      </c>
      <c r="X3" s="78" t="s">
        <v>7</v>
      </c>
      <c r="Y3" s="79"/>
      <c r="Z3" s="79"/>
      <c r="AA3" s="75" t="s">
        <v>8</v>
      </c>
      <c r="AB3" s="45"/>
      <c r="AC3" s="2"/>
      <c r="AD3" s="80" t="s">
        <v>6</v>
      </c>
      <c r="AE3" s="82" t="s">
        <v>7</v>
      </c>
      <c r="AF3" s="83"/>
      <c r="AG3" s="83"/>
      <c r="AH3" s="80" t="s">
        <v>8</v>
      </c>
    </row>
    <row r="4" spans="1:34">
      <c r="A4">
        <v>6</v>
      </c>
      <c r="B4">
        <v>0</v>
      </c>
      <c r="C4">
        <v>0</v>
      </c>
      <c r="D4" s="2">
        <f t="shared" si="0"/>
        <v>0</v>
      </c>
      <c r="Q4" s="86"/>
      <c r="R4" s="9">
        <v>1</v>
      </c>
      <c r="S4" s="9">
        <v>2</v>
      </c>
      <c r="T4" s="9">
        <v>3</v>
      </c>
      <c r="U4" s="86"/>
      <c r="W4" s="76"/>
      <c r="X4" s="38">
        <v>1</v>
      </c>
      <c r="Y4" s="15">
        <v>2</v>
      </c>
      <c r="Z4" s="39">
        <v>3</v>
      </c>
      <c r="AA4" s="76"/>
      <c r="AB4" s="45"/>
      <c r="AC4" s="2"/>
      <c r="AD4" s="81"/>
      <c r="AE4" s="49">
        <v>1</v>
      </c>
      <c r="AF4" s="50">
        <v>2</v>
      </c>
      <c r="AG4" s="51">
        <v>3</v>
      </c>
      <c r="AH4" s="81"/>
    </row>
    <row r="5" spans="1:34">
      <c r="A5">
        <v>6.5</v>
      </c>
      <c r="B5">
        <v>0</v>
      </c>
      <c r="C5">
        <v>0</v>
      </c>
      <c r="D5" s="2">
        <f t="shared" si="0"/>
        <v>0</v>
      </c>
      <c r="Q5" s="10">
        <v>5</v>
      </c>
      <c r="R5" s="2"/>
      <c r="S5" s="2"/>
      <c r="T5" s="2"/>
      <c r="U5" s="13"/>
      <c r="W5" s="41">
        <v>5</v>
      </c>
      <c r="X5" s="35"/>
      <c r="Y5" s="36"/>
      <c r="Z5" s="34"/>
      <c r="AA5" s="44"/>
      <c r="AB5" s="32"/>
      <c r="AC5" s="2">
        <v>5.25</v>
      </c>
      <c r="AD5" s="52">
        <v>5</v>
      </c>
      <c r="AE5" s="53">
        <f>+X5*$B2</f>
        <v>0</v>
      </c>
      <c r="AF5" s="53">
        <f t="shared" ref="AF5:AG20" si="1">+Y5*$B2</f>
        <v>0</v>
      </c>
      <c r="AG5" s="53">
        <f t="shared" si="1"/>
        <v>0</v>
      </c>
      <c r="AH5" s="54"/>
    </row>
    <row r="6" spans="1:34">
      <c r="A6">
        <v>7</v>
      </c>
      <c r="B6">
        <v>0</v>
      </c>
      <c r="C6">
        <v>0</v>
      </c>
      <c r="D6" s="2">
        <f t="shared" si="0"/>
        <v>0</v>
      </c>
      <c r="Q6" s="10">
        <v>5.5</v>
      </c>
      <c r="R6" s="2"/>
      <c r="S6" s="2"/>
      <c r="T6" s="2"/>
      <c r="U6" s="13"/>
      <c r="W6" s="41">
        <v>5.5</v>
      </c>
      <c r="X6" s="35"/>
      <c r="Y6" s="36"/>
      <c r="Z6" s="37"/>
      <c r="AA6" s="40"/>
      <c r="AB6" s="36"/>
      <c r="AC6" s="2">
        <v>5.75</v>
      </c>
      <c r="AD6" s="55">
        <v>5.5</v>
      </c>
      <c r="AE6" s="53">
        <f t="shared" ref="AE6:AG21" si="2">+X6*$B3</f>
        <v>0</v>
      </c>
      <c r="AF6" s="53">
        <f t="shared" si="1"/>
        <v>0</v>
      </c>
      <c r="AG6" s="53">
        <f t="shared" si="1"/>
        <v>0</v>
      </c>
      <c r="AH6" s="56">
        <f>SUM(AE6:AG6)</f>
        <v>0</v>
      </c>
    </row>
    <row r="7" spans="1:34">
      <c r="A7">
        <v>7.5</v>
      </c>
      <c r="B7">
        <v>0</v>
      </c>
      <c r="C7">
        <v>0</v>
      </c>
      <c r="D7" s="2">
        <f t="shared" si="0"/>
        <v>0</v>
      </c>
      <c r="Q7" s="10">
        <v>6</v>
      </c>
      <c r="R7" s="2"/>
      <c r="S7" s="2"/>
      <c r="T7" s="2"/>
      <c r="U7" s="13"/>
      <c r="W7" s="41">
        <v>6</v>
      </c>
      <c r="X7" s="35"/>
      <c r="Y7" s="36"/>
      <c r="Z7" s="37"/>
      <c r="AA7" s="40"/>
      <c r="AB7" s="36"/>
      <c r="AC7" s="2">
        <v>6.25</v>
      </c>
      <c r="AD7" s="55">
        <v>6</v>
      </c>
      <c r="AE7" s="53">
        <f t="shared" si="2"/>
        <v>0</v>
      </c>
      <c r="AF7" s="53">
        <f t="shared" si="1"/>
        <v>0</v>
      </c>
      <c r="AG7" s="53">
        <f t="shared" si="1"/>
        <v>0</v>
      </c>
      <c r="AH7" s="56">
        <f t="shared" ref="AH7:AH31" si="3">SUM(AE7:AG7)</f>
        <v>0</v>
      </c>
    </row>
    <row r="8" spans="1:34">
      <c r="A8">
        <v>8</v>
      </c>
      <c r="B8">
        <v>0</v>
      </c>
      <c r="C8">
        <v>0</v>
      </c>
      <c r="D8" s="2">
        <f t="shared" si="0"/>
        <v>0</v>
      </c>
      <c r="Q8" s="10">
        <v>6.5</v>
      </c>
      <c r="R8" s="2"/>
      <c r="S8" s="2"/>
      <c r="T8" s="2"/>
      <c r="U8" s="13"/>
      <c r="W8" s="41">
        <v>6.5</v>
      </c>
      <c r="X8" s="35"/>
      <c r="Y8" s="36"/>
      <c r="Z8" s="37"/>
      <c r="AA8" s="40"/>
      <c r="AB8" s="36"/>
      <c r="AC8" s="2">
        <v>6.75</v>
      </c>
      <c r="AD8" s="55">
        <v>6.5</v>
      </c>
      <c r="AE8" s="53">
        <f t="shared" si="2"/>
        <v>0</v>
      </c>
      <c r="AF8" s="53">
        <f t="shared" si="1"/>
        <v>0</v>
      </c>
      <c r="AG8" s="53">
        <f t="shared" si="1"/>
        <v>0</v>
      </c>
      <c r="AH8" s="56">
        <f t="shared" si="3"/>
        <v>0</v>
      </c>
    </row>
    <row r="9" spans="1:34">
      <c r="A9">
        <v>8.5</v>
      </c>
      <c r="B9">
        <v>0</v>
      </c>
      <c r="C9">
        <v>0</v>
      </c>
      <c r="D9" s="2">
        <f t="shared" si="0"/>
        <v>0</v>
      </c>
      <c r="Q9" s="10">
        <v>7</v>
      </c>
      <c r="R9" s="2"/>
      <c r="S9" s="2"/>
      <c r="T9" s="2"/>
      <c r="U9" s="13"/>
      <c r="W9" s="41">
        <v>7</v>
      </c>
      <c r="X9" s="35"/>
      <c r="Y9" s="36"/>
      <c r="Z9" s="37"/>
      <c r="AA9" s="40"/>
      <c r="AB9" s="36"/>
      <c r="AC9" s="2">
        <v>7.25</v>
      </c>
      <c r="AD9" s="55">
        <v>7</v>
      </c>
      <c r="AE9" s="53">
        <f t="shared" si="2"/>
        <v>0</v>
      </c>
      <c r="AF9" s="53">
        <f t="shared" si="1"/>
        <v>0</v>
      </c>
      <c r="AG9" s="53">
        <f t="shared" si="1"/>
        <v>0</v>
      </c>
      <c r="AH9" s="56">
        <f t="shared" si="3"/>
        <v>0</v>
      </c>
    </row>
    <row r="10" spans="1:34">
      <c r="A10">
        <v>9</v>
      </c>
      <c r="B10">
        <v>0</v>
      </c>
      <c r="C10">
        <v>0</v>
      </c>
      <c r="D10" s="2">
        <f t="shared" si="0"/>
        <v>0</v>
      </c>
      <c r="Q10" s="10">
        <v>7.5</v>
      </c>
      <c r="R10" s="2"/>
      <c r="S10" s="2"/>
      <c r="T10" s="2"/>
      <c r="U10" s="13"/>
      <c r="W10" s="41">
        <v>7.5</v>
      </c>
      <c r="X10" s="35"/>
      <c r="Y10" s="36"/>
      <c r="Z10" s="37"/>
      <c r="AA10" s="40"/>
      <c r="AB10" s="36"/>
      <c r="AC10" s="2">
        <v>7.75</v>
      </c>
      <c r="AD10" s="55">
        <v>7.5</v>
      </c>
      <c r="AE10" s="53">
        <f t="shared" si="2"/>
        <v>0</v>
      </c>
      <c r="AF10" s="53">
        <f t="shared" si="1"/>
        <v>0</v>
      </c>
      <c r="AG10" s="53">
        <f t="shared" si="1"/>
        <v>0</v>
      </c>
      <c r="AH10" s="56">
        <f t="shared" si="3"/>
        <v>0</v>
      </c>
    </row>
    <row r="11" spans="1:34">
      <c r="A11">
        <v>9.5</v>
      </c>
      <c r="B11">
        <v>221253</v>
      </c>
      <c r="C11">
        <v>1193</v>
      </c>
      <c r="D11" s="2">
        <f t="shared" si="0"/>
        <v>6.2653907058826189E-2</v>
      </c>
      <c r="Q11" s="10">
        <v>8</v>
      </c>
      <c r="R11" s="2"/>
      <c r="S11" s="2"/>
      <c r="T11" s="2"/>
      <c r="U11" s="13"/>
      <c r="W11" s="41">
        <v>8</v>
      </c>
      <c r="X11" s="35"/>
      <c r="Y11" s="36"/>
      <c r="Z11" s="37"/>
      <c r="AA11" s="40"/>
      <c r="AB11" s="36"/>
      <c r="AC11" s="2">
        <v>8.25</v>
      </c>
      <c r="AD11" s="55">
        <v>8</v>
      </c>
      <c r="AE11" s="53">
        <f t="shared" si="2"/>
        <v>0</v>
      </c>
      <c r="AF11" s="53">
        <f t="shared" si="1"/>
        <v>0</v>
      </c>
      <c r="AG11" s="53">
        <f t="shared" si="1"/>
        <v>0</v>
      </c>
      <c r="AH11" s="56">
        <f t="shared" si="3"/>
        <v>0</v>
      </c>
    </row>
    <row r="12" spans="1:34">
      <c r="A12">
        <v>10</v>
      </c>
      <c r="B12">
        <v>507208</v>
      </c>
      <c r="C12">
        <v>3245</v>
      </c>
      <c r="D12" s="2">
        <f t="shared" si="0"/>
        <v>0.14362997514832845</v>
      </c>
      <c r="Q12" s="10">
        <v>8.5</v>
      </c>
      <c r="R12" s="2"/>
      <c r="S12" s="2"/>
      <c r="T12" s="2"/>
      <c r="U12" s="13"/>
      <c r="W12" s="41">
        <v>8.5</v>
      </c>
      <c r="X12" s="35"/>
      <c r="Y12" s="36"/>
      <c r="Z12" s="37"/>
      <c r="AA12" s="40"/>
      <c r="AB12" s="36"/>
      <c r="AC12" s="2">
        <v>8.75</v>
      </c>
      <c r="AD12" s="55">
        <v>8.5</v>
      </c>
      <c r="AE12" s="53">
        <f t="shared" si="2"/>
        <v>0</v>
      </c>
      <c r="AF12" s="53">
        <f t="shared" si="1"/>
        <v>0</v>
      </c>
      <c r="AG12" s="53">
        <f t="shared" si="1"/>
        <v>0</v>
      </c>
      <c r="AH12" s="56">
        <f t="shared" si="3"/>
        <v>0</v>
      </c>
    </row>
    <row r="13" spans="1:34">
      <c r="A13">
        <v>10.5</v>
      </c>
      <c r="B13">
        <v>982579</v>
      </c>
      <c r="C13">
        <v>7393</v>
      </c>
      <c r="D13" s="2">
        <f t="shared" si="0"/>
        <v>0.27824442309914166</v>
      </c>
      <c r="Q13" s="10">
        <v>9</v>
      </c>
      <c r="R13" s="2"/>
      <c r="S13" s="2"/>
      <c r="T13" s="2"/>
      <c r="U13" s="13"/>
      <c r="W13" s="41">
        <v>9</v>
      </c>
      <c r="X13" s="35"/>
      <c r="Y13" s="36"/>
      <c r="Z13" s="37"/>
      <c r="AA13" s="40"/>
      <c r="AB13" s="36"/>
      <c r="AC13" s="2">
        <v>9.25</v>
      </c>
      <c r="AD13" s="55">
        <v>9</v>
      </c>
      <c r="AE13" s="53">
        <f t="shared" si="2"/>
        <v>0</v>
      </c>
      <c r="AF13" s="53">
        <f t="shared" si="1"/>
        <v>0</v>
      </c>
      <c r="AG13" s="53">
        <f t="shared" si="1"/>
        <v>0</v>
      </c>
      <c r="AH13" s="56">
        <f t="shared" si="3"/>
        <v>0</v>
      </c>
    </row>
    <row r="14" spans="1:34">
      <c r="A14">
        <v>11</v>
      </c>
      <c r="B14">
        <v>698212</v>
      </c>
      <c r="C14">
        <v>6135</v>
      </c>
      <c r="D14" s="2">
        <f t="shared" si="0"/>
        <v>0.19771804113551977</v>
      </c>
      <c r="Q14" s="10">
        <v>9.5</v>
      </c>
      <c r="R14" s="2">
        <v>15</v>
      </c>
      <c r="S14" s="2">
        <v>1</v>
      </c>
      <c r="T14" s="2"/>
      <c r="U14" s="13">
        <v>16</v>
      </c>
      <c r="W14" s="41">
        <v>9.5</v>
      </c>
      <c r="X14" s="35">
        <f>+R14/$U14</f>
        <v>0.9375</v>
      </c>
      <c r="Y14" s="36">
        <f>+S14/$U14</f>
        <v>6.25E-2</v>
      </c>
      <c r="Z14" s="37"/>
      <c r="AA14" s="40">
        <f t="shared" ref="AA14:AA16" si="4">SUM(X14:Z14)</f>
        <v>1</v>
      </c>
      <c r="AB14" s="36"/>
      <c r="AC14" s="2">
        <v>9.75</v>
      </c>
      <c r="AD14" s="55">
        <v>9.5</v>
      </c>
      <c r="AE14" s="53">
        <f t="shared" si="2"/>
        <v>207424.6875</v>
      </c>
      <c r="AF14" s="53">
        <f t="shared" si="1"/>
        <v>13828.3125</v>
      </c>
      <c r="AG14" s="53">
        <f t="shared" si="1"/>
        <v>0</v>
      </c>
      <c r="AH14" s="56">
        <f>SUM(AE14:AG14)</f>
        <v>221253</v>
      </c>
    </row>
    <row r="15" spans="1:34">
      <c r="A15">
        <v>11.5</v>
      </c>
      <c r="B15">
        <v>506405</v>
      </c>
      <c r="C15">
        <v>5160</v>
      </c>
      <c r="D15" s="2">
        <f t="shared" si="0"/>
        <v>0.14340258348643806</v>
      </c>
      <c r="Q15" s="10">
        <v>10</v>
      </c>
      <c r="R15" s="2">
        <v>23</v>
      </c>
      <c r="S15" s="2"/>
      <c r="T15" s="2"/>
      <c r="U15" s="13">
        <v>23</v>
      </c>
      <c r="W15" s="41">
        <v>10</v>
      </c>
      <c r="X15" s="35">
        <f t="shared" ref="X15:X16" si="5">+R15/$U15</f>
        <v>1</v>
      </c>
      <c r="Y15" s="36">
        <f t="shared" ref="Y15:Y16" si="6">+S15/$U15</f>
        <v>0</v>
      </c>
      <c r="Z15" s="37"/>
      <c r="AA15" s="40">
        <f t="shared" si="4"/>
        <v>1</v>
      </c>
      <c r="AB15" s="36"/>
      <c r="AC15" s="2">
        <v>10.25</v>
      </c>
      <c r="AD15" s="55">
        <v>10</v>
      </c>
      <c r="AE15" s="53">
        <f t="shared" si="2"/>
        <v>507208</v>
      </c>
      <c r="AF15" s="53">
        <f t="shared" si="1"/>
        <v>0</v>
      </c>
      <c r="AG15" s="53">
        <f t="shared" si="1"/>
        <v>0</v>
      </c>
      <c r="AH15" s="56">
        <f t="shared" si="3"/>
        <v>507208</v>
      </c>
    </row>
    <row r="16" spans="1:34">
      <c r="A16">
        <v>12</v>
      </c>
      <c r="B16">
        <v>325938</v>
      </c>
      <c r="C16">
        <v>3828</v>
      </c>
      <c r="D16" s="2">
        <f t="shared" si="0"/>
        <v>9.2298360514613098E-2</v>
      </c>
      <c r="Q16" s="10">
        <v>10.5</v>
      </c>
      <c r="R16" s="2">
        <v>22</v>
      </c>
      <c r="S16" s="2">
        <v>1</v>
      </c>
      <c r="T16" s="2"/>
      <c r="U16" s="13">
        <v>23</v>
      </c>
      <c r="W16" s="41">
        <v>10.5</v>
      </c>
      <c r="X16" s="35">
        <f t="shared" si="5"/>
        <v>0.95652173913043481</v>
      </c>
      <c r="Y16" s="36">
        <f t="shared" si="6"/>
        <v>4.3478260869565216E-2</v>
      </c>
      <c r="Z16" s="37"/>
      <c r="AA16" s="40">
        <f t="shared" si="4"/>
        <v>1</v>
      </c>
      <c r="AB16" s="36"/>
      <c r="AC16" s="2">
        <v>10.75</v>
      </c>
      <c r="AD16" s="55">
        <v>10.5</v>
      </c>
      <c r="AE16" s="53">
        <f t="shared" si="2"/>
        <v>939858.17391304346</v>
      </c>
      <c r="AF16" s="53">
        <f t="shared" si="1"/>
        <v>42720.82608695652</v>
      </c>
      <c r="AG16" s="53">
        <f t="shared" si="1"/>
        <v>0</v>
      </c>
      <c r="AH16" s="56">
        <f t="shared" si="3"/>
        <v>982579</v>
      </c>
    </row>
    <row r="17" spans="1:34">
      <c r="A17">
        <v>12.5</v>
      </c>
      <c r="B17">
        <v>242287</v>
      </c>
      <c r="C17">
        <v>3261</v>
      </c>
      <c r="D17" s="2">
        <f t="shared" si="0"/>
        <v>6.8610265983113553E-2</v>
      </c>
      <c r="Q17" s="10">
        <v>11</v>
      </c>
      <c r="R17" s="2">
        <v>17</v>
      </c>
      <c r="S17" s="2">
        <v>4</v>
      </c>
      <c r="T17" s="2"/>
      <c r="U17" s="13">
        <v>21</v>
      </c>
      <c r="W17" s="41">
        <v>11</v>
      </c>
      <c r="X17" s="35">
        <f t="shared" ref="X17:Y21" si="7">+R17/$U17</f>
        <v>0.80952380952380953</v>
      </c>
      <c r="Y17" s="36">
        <f t="shared" si="7"/>
        <v>0.19047619047619047</v>
      </c>
      <c r="Z17" s="37"/>
      <c r="AA17" s="40">
        <f>SUM(X17:Z17)</f>
        <v>1</v>
      </c>
      <c r="AB17" s="36"/>
      <c r="AC17" s="2">
        <v>11.25</v>
      </c>
      <c r="AD17" s="55">
        <v>11</v>
      </c>
      <c r="AE17" s="53">
        <f>+X17*$B14</f>
        <v>565219.23809523811</v>
      </c>
      <c r="AF17" s="53">
        <f>+Y17*$B14</f>
        <v>132992.76190476189</v>
      </c>
      <c r="AG17" s="53">
        <f t="shared" si="1"/>
        <v>0</v>
      </c>
      <c r="AH17" s="56">
        <f t="shared" si="3"/>
        <v>698212</v>
      </c>
    </row>
    <row r="18" spans="1:34">
      <c r="A18">
        <v>13</v>
      </c>
      <c r="B18">
        <v>47470</v>
      </c>
      <c r="C18">
        <v>729</v>
      </c>
      <c r="D18" s="2">
        <f t="shared" si="0"/>
        <v>1.3442443574019242E-2</v>
      </c>
      <c r="Q18" s="10">
        <v>11.5</v>
      </c>
      <c r="R18" s="2">
        <v>24</v>
      </c>
      <c r="S18" s="2"/>
      <c r="T18" s="2"/>
      <c r="U18" s="13">
        <v>24</v>
      </c>
      <c r="W18" s="41">
        <v>11.5</v>
      </c>
      <c r="X18" s="35">
        <f t="shared" si="7"/>
        <v>1</v>
      </c>
      <c r="Y18" s="36">
        <f t="shared" si="7"/>
        <v>0</v>
      </c>
      <c r="Z18" s="37"/>
      <c r="AA18" s="40">
        <f t="shared" ref="AA18:AA21" si="8">SUM(X18:Z18)</f>
        <v>1</v>
      </c>
      <c r="AB18" s="36"/>
      <c r="AC18" s="2">
        <v>11.75</v>
      </c>
      <c r="AD18" s="55">
        <v>11.5</v>
      </c>
      <c r="AE18" s="53">
        <f t="shared" si="2"/>
        <v>506405</v>
      </c>
      <c r="AF18" s="53">
        <f t="shared" si="1"/>
        <v>0</v>
      </c>
      <c r="AG18" s="53">
        <f t="shared" si="1"/>
        <v>0</v>
      </c>
      <c r="AH18" s="56">
        <f t="shared" si="3"/>
        <v>506405</v>
      </c>
    </row>
    <row r="19" spans="1:34">
      <c r="A19">
        <v>13.5</v>
      </c>
      <c r="B19">
        <v>0</v>
      </c>
      <c r="C19">
        <v>0</v>
      </c>
      <c r="D19" s="2">
        <f t="shared" si="0"/>
        <v>0</v>
      </c>
      <c r="Q19" s="10">
        <v>12</v>
      </c>
      <c r="R19" s="2">
        <v>24</v>
      </c>
      <c r="S19" s="2"/>
      <c r="T19" s="2"/>
      <c r="U19" s="13">
        <v>24</v>
      </c>
      <c r="W19" s="41">
        <v>12</v>
      </c>
      <c r="X19" s="35">
        <f t="shared" si="7"/>
        <v>1</v>
      </c>
      <c r="Y19" s="36">
        <f t="shared" si="7"/>
        <v>0</v>
      </c>
      <c r="Z19" s="37"/>
      <c r="AA19" s="40">
        <f t="shared" si="8"/>
        <v>1</v>
      </c>
      <c r="AB19" s="36"/>
      <c r="AC19" s="2">
        <v>12.25</v>
      </c>
      <c r="AD19" s="55">
        <v>12</v>
      </c>
      <c r="AE19" s="53">
        <f t="shared" si="2"/>
        <v>325938</v>
      </c>
      <c r="AF19" s="53">
        <f t="shared" si="1"/>
        <v>0</v>
      </c>
      <c r="AG19" s="53">
        <f t="shared" si="1"/>
        <v>0</v>
      </c>
      <c r="AH19" s="56">
        <f t="shared" si="3"/>
        <v>325938</v>
      </c>
    </row>
    <row r="20" spans="1:34">
      <c r="A20">
        <v>14</v>
      </c>
      <c r="B20">
        <v>0</v>
      </c>
      <c r="C20">
        <v>0</v>
      </c>
      <c r="D20" s="2">
        <f t="shared" si="0"/>
        <v>0</v>
      </c>
      <c r="Q20" s="10">
        <v>12.5</v>
      </c>
      <c r="R20" s="2">
        <v>16</v>
      </c>
      <c r="S20" s="2">
        <v>6</v>
      </c>
      <c r="T20" s="2"/>
      <c r="U20" s="13">
        <v>22</v>
      </c>
      <c r="W20" s="41">
        <v>12.5</v>
      </c>
      <c r="X20" s="35">
        <f t="shared" si="7"/>
        <v>0.72727272727272729</v>
      </c>
      <c r="Y20" s="36">
        <f t="shared" si="7"/>
        <v>0.27272727272727271</v>
      </c>
      <c r="Z20" s="37"/>
      <c r="AA20" s="40">
        <f t="shared" si="8"/>
        <v>1</v>
      </c>
      <c r="AB20" s="36"/>
      <c r="AC20" s="2">
        <v>12.75</v>
      </c>
      <c r="AD20" s="55">
        <v>12.5</v>
      </c>
      <c r="AE20" s="53">
        <f t="shared" si="2"/>
        <v>176208.72727272726</v>
      </c>
      <c r="AF20" s="53">
        <f t="shared" si="1"/>
        <v>66078.272727272721</v>
      </c>
      <c r="AG20" s="53">
        <f t="shared" si="1"/>
        <v>0</v>
      </c>
      <c r="AH20" s="56">
        <f t="shared" si="3"/>
        <v>242287</v>
      </c>
    </row>
    <row r="21" spans="1:34">
      <c r="A21">
        <v>14.5</v>
      </c>
      <c r="B21">
        <v>0</v>
      </c>
      <c r="C21">
        <v>0</v>
      </c>
      <c r="D21" s="2">
        <f t="shared" si="0"/>
        <v>0</v>
      </c>
      <c r="Q21" s="10">
        <v>13</v>
      </c>
      <c r="R21" s="2">
        <v>10</v>
      </c>
      <c r="S21" s="2">
        <v>6</v>
      </c>
      <c r="T21" s="2"/>
      <c r="U21" s="13">
        <v>16</v>
      </c>
      <c r="W21" s="41">
        <v>13</v>
      </c>
      <c r="X21" s="35">
        <f t="shared" si="7"/>
        <v>0.625</v>
      </c>
      <c r="Y21" s="36">
        <f t="shared" si="7"/>
        <v>0.375</v>
      </c>
      <c r="Z21" s="37"/>
      <c r="AA21" s="40">
        <f t="shared" si="8"/>
        <v>1</v>
      </c>
      <c r="AB21" s="36"/>
      <c r="AC21" s="2">
        <v>13.25</v>
      </c>
      <c r="AD21" s="55">
        <v>13</v>
      </c>
      <c r="AE21" s="53">
        <f t="shared" si="2"/>
        <v>29668.75</v>
      </c>
      <c r="AF21" s="53">
        <f t="shared" si="2"/>
        <v>17801.25</v>
      </c>
      <c r="AG21" s="53">
        <f t="shared" si="2"/>
        <v>0</v>
      </c>
      <c r="AH21" s="56">
        <f t="shared" si="3"/>
        <v>47470</v>
      </c>
    </row>
    <row r="22" spans="1:34">
      <c r="A22">
        <v>15</v>
      </c>
      <c r="B22">
        <v>0</v>
      </c>
      <c r="C22">
        <v>0</v>
      </c>
      <c r="D22" s="2">
        <f t="shared" si="0"/>
        <v>0</v>
      </c>
      <c r="Q22" s="10">
        <v>13.5</v>
      </c>
      <c r="R22" s="2"/>
      <c r="S22" s="2"/>
      <c r="T22" s="2"/>
      <c r="U22" s="13"/>
      <c r="W22" s="41">
        <v>13.5</v>
      </c>
      <c r="X22" s="35"/>
      <c r="Y22" s="36"/>
      <c r="Z22" s="37"/>
      <c r="AA22" s="40"/>
      <c r="AB22" s="36"/>
      <c r="AC22" s="2">
        <v>13.75</v>
      </c>
      <c r="AD22" s="55">
        <v>13.5</v>
      </c>
      <c r="AE22" s="53">
        <f t="shared" ref="AE22:AG31" si="9">+X22*$B19</f>
        <v>0</v>
      </c>
      <c r="AF22" s="53">
        <f t="shared" si="9"/>
        <v>0</v>
      </c>
      <c r="AG22" s="53">
        <f t="shared" si="9"/>
        <v>0</v>
      </c>
      <c r="AH22" s="56">
        <f t="shared" si="3"/>
        <v>0</v>
      </c>
    </row>
    <row r="23" spans="1:34">
      <c r="A23">
        <v>15.5</v>
      </c>
      <c r="B23">
        <v>0</v>
      </c>
      <c r="C23">
        <v>0</v>
      </c>
      <c r="D23" s="2">
        <f t="shared" si="0"/>
        <v>0</v>
      </c>
      <c r="Q23" s="10">
        <v>14</v>
      </c>
      <c r="R23" s="2"/>
      <c r="S23" s="2"/>
      <c r="T23" s="2"/>
      <c r="U23" s="13"/>
      <c r="W23" s="41">
        <v>14</v>
      </c>
      <c r="X23" s="35"/>
      <c r="Y23" s="36"/>
      <c r="Z23" s="37"/>
      <c r="AA23" s="40"/>
      <c r="AB23" s="36"/>
      <c r="AC23" s="2">
        <v>14.25</v>
      </c>
      <c r="AD23" s="55">
        <v>14</v>
      </c>
      <c r="AE23" s="53">
        <f t="shared" si="9"/>
        <v>0</v>
      </c>
      <c r="AF23" s="53">
        <f t="shared" si="9"/>
        <v>0</v>
      </c>
      <c r="AG23" s="53">
        <f t="shared" si="9"/>
        <v>0</v>
      </c>
      <c r="AH23" s="56">
        <f t="shared" si="3"/>
        <v>0</v>
      </c>
    </row>
    <row r="24" spans="1:34">
      <c r="A24">
        <v>16</v>
      </c>
      <c r="B24">
        <v>0</v>
      </c>
      <c r="C24">
        <v>0</v>
      </c>
      <c r="D24" s="2">
        <f t="shared" si="0"/>
        <v>0</v>
      </c>
      <c r="Q24" s="10">
        <v>14.5</v>
      </c>
      <c r="R24" s="2"/>
      <c r="S24" s="2"/>
      <c r="T24" s="2"/>
      <c r="U24" s="13"/>
      <c r="W24" s="41">
        <v>14.5</v>
      </c>
      <c r="X24" s="35"/>
      <c r="Y24" s="36"/>
      <c r="Z24" s="37"/>
      <c r="AA24" s="40"/>
      <c r="AB24" s="36"/>
      <c r="AC24" s="2">
        <v>14.75</v>
      </c>
      <c r="AD24" s="55">
        <v>14.5</v>
      </c>
      <c r="AE24" s="53">
        <f t="shared" si="9"/>
        <v>0</v>
      </c>
      <c r="AF24" s="53">
        <f t="shared" si="9"/>
        <v>0</v>
      </c>
      <c r="AG24" s="53">
        <f t="shared" si="9"/>
        <v>0</v>
      </c>
      <c r="AH24" s="56">
        <f t="shared" si="3"/>
        <v>0</v>
      </c>
    </row>
    <row r="25" spans="1:34">
      <c r="A25">
        <v>16.5</v>
      </c>
      <c r="B25">
        <v>0</v>
      </c>
      <c r="C25">
        <v>0</v>
      </c>
      <c r="D25" s="2">
        <f t="shared" si="0"/>
        <v>0</v>
      </c>
      <c r="Q25" s="10">
        <v>15</v>
      </c>
      <c r="R25" s="2"/>
      <c r="S25" s="2"/>
      <c r="T25" s="2"/>
      <c r="U25" s="13"/>
      <c r="W25" s="41">
        <v>15</v>
      </c>
      <c r="X25" s="35"/>
      <c r="Y25" s="36"/>
      <c r="Z25" s="37"/>
      <c r="AA25" s="40"/>
      <c r="AB25" s="36"/>
      <c r="AC25" s="2">
        <v>15.25</v>
      </c>
      <c r="AD25" s="55">
        <v>15</v>
      </c>
      <c r="AE25" s="53">
        <f t="shared" si="9"/>
        <v>0</v>
      </c>
      <c r="AF25" s="53">
        <f t="shared" si="9"/>
        <v>0</v>
      </c>
      <c r="AG25" s="53">
        <f t="shared" si="9"/>
        <v>0</v>
      </c>
      <c r="AH25" s="56">
        <f t="shared" si="3"/>
        <v>0</v>
      </c>
    </row>
    <row r="26" spans="1:34">
      <c r="A26">
        <v>17</v>
      </c>
      <c r="B26">
        <v>0</v>
      </c>
      <c r="C26">
        <v>0</v>
      </c>
      <c r="D26" s="2">
        <f t="shared" si="0"/>
        <v>0</v>
      </c>
      <c r="Q26" s="10">
        <v>15.5</v>
      </c>
      <c r="R26" s="2"/>
      <c r="S26" s="2"/>
      <c r="T26" s="2"/>
      <c r="U26" s="13"/>
      <c r="W26" s="41">
        <v>15.5</v>
      </c>
      <c r="X26" s="35"/>
      <c r="Y26" s="36"/>
      <c r="Z26" s="37"/>
      <c r="AA26" s="40"/>
      <c r="AB26" s="36"/>
      <c r="AC26" s="2">
        <v>15.75</v>
      </c>
      <c r="AD26" s="55">
        <v>15.5</v>
      </c>
      <c r="AE26" s="53">
        <f t="shared" si="9"/>
        <v>0</v>
      </c>
      <c r="AF26" s="53">
        <f t="shared" si="9"/>
        <v>0</v>
      </c>
      <c r="AG26" s="53">
        <f t="shared" si="9"/>
        <v>0</v>
      </c>
      <c r="AH26" s="56">
        <f>SUM(AE26:AG26)</f>
        <v>0</v>
      </c>
    </row>
    <row r="27" spans="1:34">
      <c r="A27">
        <v>17.5</v>
      </c>
      <c r="B27">
        <v>0</v>
      </c>
      <c r="C27">
        <v>0</v>
      </c>
      <c r="D27" s="2">
        <f t="shared" si="0"/>
        <v>0</v>
      </c>
      <c r="Q27" s="10">
        <v>16</v>
      </c>
      <c r="R27" s="2"/>
      <c r="S27" s="2"/>
      <c r="T27" s="2"/>
      <c r="U27" s="13"/>
      <c r="W27" s="41">
        <v>16</v>
      </c>
      <c r="X27" s="35"/>
      <c r="Y27" s="36"/>
      <c r="Z27" s="37"/>
      <c r="AA27" s="40"/>
      <c r="AB27" s="36"/>
      <c r="AC27" s="2">
        <v>16.25</v>
      </c>
      <c r="AD27" s="55">
        <v>16</v>
      </c>
      <c r="AE27" s="53">
        <f t="shared" si="9"/>
        <v>0</v>
      </c>
      <c r="AF27" s="53">
        <f t="shared" si="9"/>
        <v>0</v>
      </c>
      <c r="AG27" s="53">
        <f t="shared" si="9"/>
        <v>0</v>
      </c>
      <c r="AH27" s="56">
        <f t="shared" si="3"/>
        <v>0</v>
      </c>
    </row>
    <row r="28" spans="1:34">
      <c r="A28">
        <v>18</v>
      </c>
      <c r="B28">
        <v>0</v>
      </c>
      <c r="C28">
        <v>0</v>
      </c>
      <c r="D28" s="2">
        <f t="shared" si="0"/>
        <v>0</v>
      </c>
      <c r="Q28" s="10">
        <v>16.5</v>
      </c>
      <c r="R28" s="2"/>
      <c r="S28" s="2"/>
      <c r="T28" s="2"/>
      <c r="U28" s="13"/>
      <c r="W28" s="41">
        <v>16.5</v>
      </c>
      <c r="X28" s="35"/>
      <c r="Y28" s="36"/>
      <c r="Z28" s="37"/>
      <c r="AA28" s="40"/>
      <c r="AB28" s="36"/>
      <c r="AC28" s="2">
        <v>16.75</v>
      </c>
      <c r="AD28" s="55">
        <v>16.5</v>
      </c>
      <c r="AE28" s="53">
        <f t="shared" si="9"/>
        <v>0</v>
      </c>
      <c r="AF28" s="53">
        <f t="shared" si="9"/>
        <v>0</v>
      </c>
      <c r="AG28" s="53">
        <f t="shared" si="9"/>
        <v>0</v>
      </c>
      <c r="AH28" s="56">
        <f t="shared" si="3"/>
        <v>0</v>
      </c>
    </row>
    <row r="29" spans="1:34">
      <c r="A29">
        <v>18.5</v>
      </c>
      <c r="B29">
        <v>0</v>
      </c>
      <c r="C29">
        <v>0</v>
      </c>
      <c r="D29" s="2">
        <f t="shared" si="0"/>
        <v>0</v>
      </c>
      <c r="Q29" s="10">
        <v>17</v>
      </c>
      <c r="R29" s="2"/>
      <c r="S29" s="2"/>
      <c r="T29" s="2"/>
      <c r="U29" s="13"/>
      <c r="W29" s="41">
        <v>17</v>
      </c>
      <c r="X29" s="35"/>
      <c r="Y29" s="36"/>
      <c r="Z29" s="37"/>
      <c r="AA29" s="40"/>
      <c r="AB29" s="36"/>
      <c r="AC29" s="2">
        <v>17.25</v>
      </c>
      <c r="AD29" s="55">
        <v>17</v>
      </c>
      <c r="AE29" s="53">
        <f t="shared" si="9"/>
        <v>0</v>
      </c>
      <c r="AF29" s="53">
        <f t="shared" si="9"/>
        <v>0</v>
      </c>
      <c r="AG29" s="53">
        <f t="shared" si="9"/>
        <v>0</v>
      </c>
      <c r="AH29" s="56">
        <f t="shared" si="3"/>
        <v>0</v>
      </c>
    </row>
    <row r="30" spans="1:34">
      <c r="A30">
        <v>19</v>
      </c>
      <c r="B30">
        <v>0</v>
      </c>
      <c r="C30">
        <v>0</v>
      </c>
      <c r="D30" s="2">
        <f t="shared" si="0"/>
        <v>0</v>
      </c>
      <c r="Q30" s="10">
        <v>17.5</v>
      </c>
      <c r="R30" s="2"/>
      <c r="S30" s="2"/>
      <c r="T30" s="2"/>
      <c r="U30" s="13"/>
      <c r="W30" s="41">
        <v>17.5</v>
      </c>
      <c r="X30" s="35"/>
      <c r="Y30" s="36"/>
      <c r="Z30" s="37"/>
      <c r="AA30" s="40"/>
      <c r="AB30" s="36"/>
      <c r="AC30" s="2">
        <v>17.75</v>
      </c>
      <c r="AD30" s="55">
        <v>17.5</v>
      </c>
      <c r="AE30" s="53">
        <f t="shared" si="9"/>
        <v>0</v>
      </c>
      <c r="AF30" s="53">
        <f t="shared" si="9"/>
        <v>0</v>
      </c>
      <c r="AG30" s="53">
        <f t="shared" si="9"/>
        <v>0</v>
      </c>
      <c r="AH30" s="56">
        <f t="shared" si="3"/>
        <v>0</v>
      </c>
    </row>
    <row r="31" spans="1:34">
      <c r="A31">
        <v>19.5</v>
      </c>
      <c r="B31">
        <v>0</v>
      </c>
      <c r="C31">
        <v>0</v>
      </c>
      <c r="D31" s="2">
        <f t="shared" si="0"/>
        <v>0</v>
      </c>
      <c r="Q31" s="10">
        <v>18</v>
      </c>
      <c r="R31" s="2"/>
      <c r="S31" s="2"/>
      <c r="T31" s="2"/>
      <c r="U31" s="13"/>
      <c r="W31" s="41">
        <v>18</v>
      </c>
      <c r="X31" s="35"/>
      <c r="Y31" s="36"/>
      <c r="Z31" s="37"/>
      <c r="AA31" s="40"/>
      <c r="AB31" s="36"/>
      <c r="AC31" s="2">
        <v>18.25</v>
      </c>
      <c r="AD31" s="55">
        <v>18</v>
      </c>
      <c r="AE31" s="53">
        <f t="shared" si="9"/>
        <v>0</v>
      </c>
      <c r="AF31" s="53">
        <f t="shared" si="9"/>
        <v>0</v>
      </c>
      <c r="AG31" s="53">
        <f t="shared" si="9"/>
        <v>0</v>
      </c>
      <c r="AH31" s="56">
        <f t="shared" si="3"/>
        <v>0</v>
      </c>
    </row>
    <row r="32" spans="1:34">
      <c r="A32">
        <v>20</v>
      </c>
      <c r="B32">
        <v>0</v>
      </c>
      <c r="C32">
        <v>0</v>
      </c>
      <c r="D32" s="2">
        <f t="shared" si="0"/>
        <v>0</v>
      </c>
      <c r="Q32" s="14" t="s">
        <v>8</v>
      </c>
      <c r="R32" s="15">
        <v>151</v>
      </c>
      <c r="S32" s="15">
        <v>18</v>
      </c>
      <c r="T32" s="15"/>
      <c r="U32" s="16">
        <v>169</v>
      </c>
      <c r="W32" s="28" t="s">
        <v>8</v>
      </c>
      <c r="X32" s="15">
        <f>+R32/$U32</f>
        <v>0.89349112426035504</v>
      </c>
      <c r="Y32" s="15">
        <f>+S32/$U32</f>
        <v>0.10650887573964497</v>
      </c>
      <c r="Z32" s="15">
        <f>+T32/$U32</f>
        <v>0</v>
      </c>
      <c r="AA32" s="16">
        <f>SUM(X32:Z32)</f>
        <v>1</v>
      </c>
      <c r="AB32" s="31"/>
      <c r="AC32" s="2"/>
      <c r="AD32" s="57" t="s">
        <v>8</v>
      </c>
      <c r="AE32" s="50">
        <f>SUM(AE5:AE31)</f>
        <v>3257930.5767810089</v>
      </c>
      <c r="AF32" s="50">
        <f>SUM(AF5:AF31)</f>
        <v>273421.42321899114</v>
      </c>
      <c r="AG32" s="50">
        <f t="shared" ref="AG32" si="10">SUM(AG5:AG31)</f>
        <v>0</v>
      </c>
      <c r="AH32" s="58">
        <f>SUM(AH5:AH31)</f>
        <v>3531352</v>
      </c>
    </row>
    <row r="33" spans="1:34">
      <c r="A33">
        <v>20.5</v>
      </c>
      <c r="B33">
        <v>0</v>
      </c>
      <c r="C33">
        <v>0</v>
      </c>
      <c r="D33" s="2">
        <f t="shared" si="0"/>
        <v>0</v>
      </c>
      <c r="Q33" s="2"/>
      <c r="R33" s="2"/>
      <c r="S33" s="2"/>
      <c r="T33" s="2"/>
      <c r="U33" s="2"/>
      <c r="W33" s="2"/>
      <c r="X33" s="2"/>
      <c r="Y33" s="2"/>
      <c r="Z33" s="2"/>
      <c r="AA33" s="2"/>
      <c r="AB33" s="2"/>
      <c r="AC33" s="2"/>
      <c r="AD33" s="58" t="s">
        <v>15</v>
      </c>
      <c r="AE33" s="59">
        <f>+AE32/$AH$32*100</f>
        <v>92.257316086898413</v>
      </c>
      <c r="AF33" s="59">
        <f t="shared" ref="AF33:AH33" si="11">+AF32/$AH$32*100</f>
        <v>7.7426839131015859</v>
      </c>
      <c r="AG33" s="59">
        <f t="shared" si="11"/>
        <v>0</v>
      </c>
      <c r="AH33" s="60">
        <f t="shared" si="11"/>
        <v>100</v>
      </c>
    </row>
    <row r="34" spans="1:34">
      <c r="A34">
        <v>21</v>
      </c>
      <c r="B34">
        <v>0</v>
      </c>
      <c r="C34">
        <v>0</v>
      </c>
      <c r="D34" s="2">
        <f t="shared" si="0"/>
        <v>0</v>
      </c>
      <c r="Q34" s="36"/>
      <c r="R34" s="36"/>
      <c r="S34" s="36"/>
      <c r="T34" s="36"/>
      <c r="U34" s="36"/>
      <c r="W34" s="2"/>
      <c r="X34" s="2"/>
      <c r="Y34" s="2"/>
      <c r="Z34" s="2"/>
      <c r="AA34" s="2"/>
      <c r="AB34" s="2"/>
      <c r="AC34" s="2"/>
      <c r="AD34" s="58" t="s">
        <v>16</v>
      </c>
      <c r="AE34" s="59">
        <f>SUMPRODUCT(AE5:AE31,$AC$5:$AC$31)/AE$32</f>
        <v>11.131678563059406</v>
      </c>
      <c r="AF34" s="59">
        <f>SUMPRODUCT(AF5:AF31,$AC$5:$AC$31)/AF$32</f>
        <v>11.588733615702274</v>
      </c>
      <c r="AG34" s="59"/>
      <c r="AH34" s="60">
        <f t="shared" ref="AH34" si="12">SUMPRODUCT(AH5:AH31,$AC$5:$AC$31)/AH$32</f>
        <v>11.167066891094402</v>
      </c>
    </row>
    <row r="35" spans="1:34" ht="14.25" customHeight="1">
      <c r="A35">
        <v>21.5</v>
      </c>
      <c r="B35">
        <v>0</v>
      </c>
      <c r="C35">
        <v>0</v>
      </c>
      <c r="D35" s="2">
        <f t="shared" si="0"/>
        <v>0</v>
      </c>
      <c r="Q35" s="62"/>
      <c r="R35" s="62"/>
      <c r="S35" s="62"/>
      <c r="T35" s="62"/>
      <c r="U35" s="62"/>
    </row>
    <row r="36" spans="1:34">
      <c r="A36">
        <v>22</v>
      </c>
      <c r="B36">
        <v>0</v>
      </c>
      <c r="C36">
        <v>0</v>
      </c>
      <c r="D36" s="2">
        <f t="shared" si="0"/>
        <v>0</v>
      </c>
      <c r="Q36" s="36"/>
      <c r="R36" s="36"/>
      <c r="S36" s="36"/>
      <c r="T36" s="36"/>
      <c r="U36" s="36"/>
    </row>
    <row r="37" spans="1:34">
      <c r="A37">
        <v>22.5</v>
      </c>
      <c r="B37">
        <v>0</v>
      </c>
      <c r="C37">
        <v>0</v>
      </c>
      <c r="D37" s="2">
        <f t="shared" si="0"/>
        <v>0</v>
      </c>
      <c r="Q37" s="63"/>
      <c r="R37" s="63"/>
      <c r="S37" s="63"/>
      <c r="T37" s="63"/>
      <c r="U37" s="63"/>
      <c r="AD37" t="s">
        <v>8</v>
      </c>
      <c r="AE37">
        <f>3257930.57678101/1000</f>
        <v>3257.9305767810097</v>
      </c>
      <c r="AF37">
        <f>273421.423218991/1000</f>
        <v>273.42142321899104</v>
      </c>
      <c r="AG37">
        <v>0</v>
      </c>
      <c r="AH37">
        <f>3531352/1000</f>
        <v>3531.3519999999999</v>
      </c>
    </row>
    <row r="38" spans="1:34">
      <c r="A38">
        <v>23</v>
      </c>
      <c r="B38">
        <v>0</v>
      </c>
      <c r="C38">
        <v>0</v>
      </c>
      <c r="D38" s="2">
        <f t="shared" si="0"/>
        <v>0</v>
      </c>
      <c r="Q38" s="63"/>
      <c r="R38" s="11"/>
      <c r="S38" s="11"/>
      <c r="T38" s="11"/>
      <c r="U38" s="63"/>
    </row>
    <row r="39" spans="1:34">
      <c r="A39">
        <v>23.5</v>
      </c>
      <c r="B39">
        <v>0</v>
      </c>
      <c r="C39">
        <v>0</v>
      </c>
      <c r="D39" s="2">
        <f t="shared" si="0"/>
        <v>0</v>
      </c>
      <c r="Q39" s="61"/>
      <c r="R39" s="36"/>
      <c r="S39" s="36"/>
      <c r="T39" s="36"/>
      <c r="U39" s="31"/>
    </row>
    <row r="40" spans="1:34">
      <c r="A40">
        <v>24</v>
      </c>
      <c r="B40">
        <v>0</v>
      </c>
      <c r="C40">
        <v>0</v>
      </c>
      <c r="D40" s="2">
        <f t="shared" si="0"/>
        <v>0</v>
      </c>
      <c r="Q40" s="61"/>
      <c r="R40" s="36"/>
      <c r="S40" s="36"/>
      <c r="T40" s="36"/>
      <c r="U40" s="31"/>
    </row>
    <row r="41" spans="1:34">
      <c r="A41">
        <v>24.5</v>
      </c>
      <c r="B41">
        <v>0</v>
      </c>
      <c r="C41">
        <v>0</v>
      </c>
      <c r="D41" s="2">
        <f t="shared" si="0"/>
        <v>0</v>
      </c>
      <c r="Q41" s="61"/>
      <c r="R41" s="36"/>
      <c r="S41" s="36"/>
      <c r="T41" s="36"/>
      <c r="U41" s="31"/>
    </row>
    <row r="42" spans="1:34">
      <c r="A42">
        <v>25</v>
      </c>
      <c r="B42">
        <v>0</v>
      </c>
      <c r="C42">
        <v>0</v>
      </c>
      <c r="D42" s="2">
        <f t="shared" si="0"/>
        <v>0</v>
      </c>
      <c r="Q42" s="61"/>
      <c r="R42" s="36"/>
      <c r="S42" s="36"/>
      <c r="T42" s="36"/>
      <c r="U42" s="31"/>
    </row>
    <row r="43" spans="1:34">
      <c r="A43">
        <v>25.5</v>
      </c>
      <c r="B43">
        <v>0</v>
      </c>
      <c r="C43">
        <v>0</v>
      </c>
      <c r="D43" s="2">
        <f t="shared" si="0"/>
        <v>0</v>
      </c>
      <c r="Q43" s="61"/>
      <c r="R43" s="36"/>
      <c r="S43" s="36"/>
      <c r="T43" s="36"/>
      <c r="U43" s="31"/>
    </row>
    <row r="44" spans="1:34">
      <c r="B44">
        <f>SUM(B2:B43)</f>
        <v>3531352</v>
      </c>
      <c r="C44">
        <f>SUM(C2:C43)</f>
        <v>30944</v>
      </c>
      <c r="D44" s="2"/>
      <c r="Q44" s="61"/>
      <c r="R44" s="36"/>
      <c r="S44" s="36"/>
      <c r="T44" s="36"/>
      <c r="U44" s="31"/>
    </row>
    <row r="45" spans="1:34">
      <c r="Q45" s="61"/>
      <c r="R45" s="36"/>
      <c r="S45" s="36"/>
      <c r="T45" s="36"/>
      <c r="U45" s="31"/>
    </row>
    <row r="46" spans="1:34">
      <c r="Q46" s="61"/>
      <c r="R46" s="36"/>
      <c r="S46" s="36"/>
      <c r="T46" s="36"/>
      <c r="U46" s="31"/>
    </row>
    <row r="47" spans="1:34">
      <c r="Q47" s="61"/>
      <c r="R47" s="36"/>
      <c r="S47" s="36"/>
      <c r="T47" s="36"/>
      <c r="U47" s="31"/>
    </row>
    <row r="48" spans="1:34">
      <c r="Q48" s="61"/>
      <c r="R48" s="36"/>
      <c r="S48" s="36"/>
      <c r="T48" s="36"/>
      <c r="U48" s="31"/>
    </row>
    <row r="49" spans="17:21">
      <c r="Q49" s="61"/>
      <c r="R49" s="36"/>
      <c r="S49" s="36"/>
      <c r="T49" s="36"/>
      <c r="U49" s="31"/>
    </row>
    <row r="50" spans="17:21">
      <c r="Q50" s="61"/>
      <c r="R50" s="36"/>
      <c r="S50" s="36"/>
      <c r="T50" s="36"/>
      <c r="U50" s="31"/>
    </row>
    <row r="51" spans="17:21">
      <c r="Q51" s="61"/>
      <c r="R51" s="36"/>
      <c r="S51" s="36"/>
      <c r="T51" s="36"/>
      <c r="U51" s="31"/>
    </row>
    <row r="52" spans="17:21">
      <c r="Q52" s="61"/>
      <c r="R52" s="36"/>
      <c r="S52" s="36"/>
      <c r="T52" s="36"/>
      <c r="U52" s="31"/>
    </row>
    <row r="53" spans="17:21">
      <c r="Q53" s="61"/>
      <c r="R53" s="36"/>
      <c r="S53" s="36"/>
      <c r="T53" s="36"/>
      <c r="U53" s="31"/>
    </row>
    <row r="54" spans="17:21">
      <c r="Q54" s="61"/>
      <c r="R54" s="36"/>
      <c r="S54" s="36"/>
      <c r="T54" s="36"/>
      <c r="U54" s="31"/>
    </row>
    <row r="55" spans="17:21">
      <c r="Q55" s="61"/>
      <c r="R55" s="36"/>
      <c r="S55" s="36"/>
      <c r="T55" s="36"/>
      <c r="U55" s="31"/>
    </row>
    <row r="56" spans="17:21">
      <c r="Q56" s="61"/>
      <c r="R56" s="36"/>
      <c r="S56" s="36"/>
      <c r="T56" s="36"/>
      <c r="U56" s="31"/>
    </row>
    <row r="57" spans="17:21">
      <c r="Q57" s="61"/>
      <c r="R57" s="36"/>
      <c r="S57" s="36"/>
      <c r="T57" s="36"/>
      <c r="U57" s="31"/>
    </row>
    <row r="58" spans="17:21">
      <c r="Q58" s="61"/>
      <c r="R58" s="36"/>
      <c r="S58" s="36"/>
      <c r="T58" s="36"/>
      <c r="U58" s="31"/>
    </row>
    <row r="59" spans="17:21">
      <c r="Q59" s="61"/>
      <c r="R59" s="36"/>
      <c r="S59" s="36"/>
      <c r="T59" s="36"/>
      <c r="U59" s="31"/>
    </row>
    <row r="60" spans="17:21">
      <c r="Q60" s="61"/>
      <c r="R60" s="36"/>
      <c r="S60" s="36"/>
      <c r="T60" s="36"/>
      <c r="U60" s="31"/>
    </row>
    <row r="61" spans="17:21">
      <c r="Q61" s="61"/>
      <c r="R61" s="36"/>
      <c r="S61" s="36"/>
      <c r="T61" s="36"/>
      <c r="U61" s="31"/>
    </row>
    <row r="62" spans="17:21">
      <c r="Q62" s="61"/>
      <c r="R62" s="36"/>
      <c r="S62" s="36"/>
      <c r="T62" s="36"/>
      <c r="U62" s="31"/>
    </row>
    <row r="63" spans="17:21">
      <c r="Q63" s="61"/>
      <c r="R63" s="36"/>
      <c r="S63" s="36"/>
      <c r="T63" s="36"/>
      <c r="U63" s="31"/>
    </row>
    <row r="64" spans="17:21">
      <c r="Q64" s="61"/>
      <c r="R64" s="36"/>
      <c r="S64" s="36"/>
      <c r="T64" s="36"/>
      <c r="U64" s="31"/>
    </row>
    <row r="65" spans="17:21">
      <c r="Q65" s="61"/>
      <c r="R65" s="36"/>
      <c r="S65" s="36"/>
      <c r="T65" s="36"/>
      <c r="U65" s="31"/>
    </row>
    <row r="66" spans="17:21">
      <c r="Q66" s="11"/>
      <c r="R66" s="31"/>
      <c r="S66" s="31"/>
      <c r="T66" s="31"/>
      <c r="U66" s="31"/>
    </row>
    <row r="67" spans="17:21">
      <c r="Q67" s="36"/>
      <c r="R67" s="36"/>
      <c r="S67" s="36"/>
      <c r="T67" s="36"/>
      <c r="U67" s="36"/>
    </row>
    <row r="68" spans="17:21">
      <c r="Q68" s="36"/>
      <c r="R68" s="36"/>
      <c r="S68" s="36"/>
      <c r="T68" s="36"/>
      <c r="U68" s="36"/>
    </row>
    <row r="69" spans="17:21">
      <c r="Q69" s="36"/>
      <c r="R69" s="36"/>
      <c r="S69" s="36"/>
      <c r="T69" s="36"/>
      <c r="U69" s="36"/>
    </row>
    <row r="70" spans="17:21">
      <c r="Q70" s="36"/>
      <c r="R70" s="36"/>
      <c r="S70" s="36"/>
      <c r="T70" s="36"/>
      <c r="U70" s="36"/>
    </row>
    <row r="71" spans="17:21">
      <c r="Q71" s="36"/>
      <c r="R71" s="36"/>
      <c r="S71" s="36"/>
      <c r="T71" s="36"/>
      <c r="U71" s="36"/>
    </row>
    <row r="72" spans="17:21">
      <c r="Q72" s="36"/>
      <c r="R72" s="36"/>
      <c r="S72" s="36"/>
      <c r="T72" s="36"/>
      <c r="U72" s="36"/>
    </row>
    <row r="73" spans="17:21">
      <c r="Q73" s="36"/>
      <c r="R73" s="36"/>
      <c r="S73" s="36"/>
      <c r="T73" s="36"/>
      <c r="U73" s="36"/>
    </row>
    <row r="74" spans="17:21">
      <c r="Q74" s="36"/>
      <c r="R74" s="36"/>
      <c r="S74" s="36"/>
      <c r="T74" s="36"/>
      <c r="U74" s="36"/>
    </row>
    <row r="75" spans="17:21">
      <c r="Q75" s="36"/>
      <c r="R75" s="36"/>
      <c r="S75" s="36"/>
      <c r="T75" s="36"/>
      <c r="U75" s="36"/>
    </row>
    <row r="76" spans="17:21">
      <c r="Q76" s="36"/>
      <c r="R76" s="36"/>
      <c r="S76" s="36"/>
      <c r="T76" s="36"/>
      <c r="U76" s="36"/>
    </row>
    <row r="77" spans="17:21">
      <c r="Q77" s="36"/>
      <c r="R77" s="36"/>
      <c r="S77" s="36"/>
      <c r="T77" s="36"/>
      <c r="U77" s="36"/>
    </row>
    <row r="78" spans="17:21">
      <c r="Q78" s="36"/>
      <c r="R78" s="36"/>
      <c r="S78" s="36"/>
      <c r="T78" s="36"/>
      <c r="U78" s="36"/>
    </row>
    <row r="79" spans="17:21">
      <c r="Q79" s="36"/>
      <c r="R79" s="36"/>
      <c r="S79" s="36"/>
      <c r="T79" s="36"/>
      <c r="U79" s="36"/>
    </row>
    <row r="80" spans="17:21">
      <c r="Q80" s="36"/>
      <c r="R80" s="36"/>
      <c r="S80" s="36"/>
      <c r="T80" s="36"/>
      <c r="U80" s="36"/>
    </row>
    <row r="81" spans="17:21">
      <c r="Q81" s="36"/>
      <c r="R81" s="36"/>
      <c r="S81" s="36"/>
      <c r="T81" s="36"/>
      <c r="U81" s="36"/>
    </row>
    <row r="82" spans="17:21">
      <c r="Q82" s="36"/>
      <c r="R82" s="36"/>
      <c r="S82" s="36"/>
      <c r="T82" s="36"/>
      <c r="U82" s="36"/>
    </row>
    <row r="83" spans="17:21">
      <c r="Q83" s="36"/>
      <c r="R83" s="36"/>
      <c r="S83" s="36"/>
      <c r="T83" s="36"/>
      <c r="U83" s="36"/>
    </row>
    <row r="84" spans="17:21">
      <c r="Q84" s="36"/>
      <c r="R84" s="36"/>
      <c r="S84" s="36"/>
      <c r="T84" s="36"/>
      <c r="U84" s="36"/>
    </row>
    <row r="85" spans="17:21">
      <c r="Q85" s="36"/>
      <c r="R85" s="36"/>
      <c r="S85" s="36"/>
      <c r="T85" s="36"/>
      <c r="U85" s="36"/>
    </row>
    <row r="86" spans="17:21">
      <c r="Q86" s="36"/>
      <c r="R86" s="36"/>
      <c r="S86" s="36"/>
      <c r="T86" s="36"/>
      <c r="U86" s="36"/>
    </row>
    <row r="87" spans="17:21">
      <c r="Q87" s="36"/>
      <c r="R87" s="36"/>
      <c r="S87" s="36"/>
      <c r="T87" s="36"/>
      <c r="U87" s="36"/>
    </row>
    <row r="88" spans="17:21">
      <c r="Q88" s="36"/>
      <c r="R88" s="36"/>
      <c r="S88" s="36"/>
      <c r="T88" s="36"/>
      <c r="U88" s="36"/>
    </row>
    <row r="89" spans="17:21">
      <c r="Q89" s="36"/>
      <c r="R89" s="36"/>
      <c r="S89" s="36"/>
      <c r="T89" s="36"/>
      <c r="U89" s="36"/>
    </row>
    <row r="90" spans="17:21">
      <c r="Q90" s="36"/>
      <c r="R90" s="36"/>
      <c r="S90" s="36"/>
      <c r="T90" s="36"/>
      <c r="U90" s="36"/>
    </row>
    <row r="91" spans="17:21">
      <c r="Q91" s="36"/>
      <c r="R91" s="36"/>
      <c r="S91" s="36"/>
      <c r="T91" s="36"/>
      <c r="U91" s="36"/>
    </row>
    <row r="92" spans="17:21">
      <c r="Q92" s="36"/>
      <c r="R92" s="36"/>
      <c r="S92" s="36"/>
      <c r="T92" s="36"/>
      <c r="U92" s="36"/>
    </row>
    <row r="93" spans="17:21">
      <c r="Q93" s="36"/>
      <c r="R93" s="36"/>
      <c r="S93" s="36"/>
      <c r="T93" s="36"/>
      <c r="U93" s="36"/>
    </row>
    <row r="94" spans="17:21">
      <c r="Q94" s="36"/>
      <c r="R94" s="36"/>
      <c r="S94" s="36"/>
      <c r="T94" s="36"/>
      <c r="U94" s="36"/>
    </row>
    <row r="95" spans="17:21">
      <c r="Q95" s="36"/>
      <c r="R95" s="36"/>
      <c r="S95" s="36"/>
      <c r="T95" s="36"/>
      <c r="U95" s="36"/>
    </row>
    <row r="96" spans="17:21">
      <c r="Q96" s="36"/>
      <c r="R96" s="36"/>
      <c r="S96" s="36"/>
      <c r="T96" s="36"/>
      <c r="U96" s="36"/>
    </row>
    <row r="97" spans="17:21">
      <c r="Q97" s="36"/>
      <c r="R97" s="36"/>
      <c r="S97" s="36"/>
      <c r="T97" s="36"/>
      <c r="U97" s="36"/>
    </row>
    <row r="98" spans="17:21">
      <c r="Q98" s="36"/>
      <c r="R98" s="36"/>
      <c r="S98" s="36"/>
      <c r="T98" s="36"/>
      <c r="U98" s="36"/>
    </row>
    <row r="99" spans="17:21">
      <c r="Q99" s="36"/>
      <c r="R99" s="36"/>
      <c r="S99" s="36"/>
      <c r="T99" s="36"/>
      <c r="U99" s="36"/>
    </row>
    <row r="100" spans="17:21">
      <c r="Q100" s="36"/>
      <c r="R100" s="36"/>
      <c r="S100" s="36"/>
      <c r="T100" s="36"/>
      <c r="U100" s="36"/>
    </row>
    <row r="101" spans="17:21">
      <c r="Q101" s="36"/>
      <c r="R101" s="36"/>
      <c r="S101" s="36"/>
      <c r="T101" s="36"/>
      <c r="U101" s="36"/>
    </row>
  </sheetData>
  <mergeCells count="13">
    <mergeCell ref="AD1:AH1"/>
    <mergeCell ref="AD2:AH2"/>
    <mergeCell ref="W3:W4"/>
    <mergeCell ref="X3:Z3"/>
    <mergeCell ref="AA3:AA4"/>
    <mergeCell ref="AD3:AD4"/>
    <mergeCell ref="AE3:AG3"/>
    <mergeCell ref="AH3:AH4"/>
    <mergeCell ref="Q1:U1"/>
    <mergeCell ref="Q3:Q4"/>
    <mergeCell ref="R3:T3"/>
    <mergeCell ref="U3:U4"/>
    <mergeCell ref="W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45"/>
  <sheetViews>
    <sheetView tabSelected="1" topLeftCell="AB13" workbookViewId="0">
      <selection activeCell="X33" sqref="X33"/>
    </sheetView>
  </sheetViews>
  <sheetFormatPr baseColWidth="10" defaultRowHeight="15"/>
  <cols>
    <col min="5" max="5" width="13.42578125" bestFit="1" customWidth="1"/>
    <col min="11" max="11" width="13.7109375" bestFit="1" customWidth="1"/>
  </cols>
  <sheetData>
    <row r="1" spans="1:42" s="2" customFormat="1">
      <c r="A1" s="2" t="s">
        <v>19</v>
      </c>
      <c r="G1" s="2" t="s">
        <v>20</v>
      </c>
      <c r="M1" s="2" t="s">
        <v>21</v>
      </c>
      <c r="N1" s="2" t="s">
        <v>27</v>
      </c>
      <c r="O1" s="2" t="s">
        <v>28</v>
      </c>
    </row>
    <row r="2" spans="1:42">
      <c r="A2" s="2" t="s">
        <v>0</v>
      </c>
      <c r="B2" s="2" t="s">
        <v>1</v>
      </c>
      <c r="C2" s="2" t="s">
        <v>2</v>
      </c>
      <c r="D2" s="2"/>
      <c r="E2" s="2" t="s">
        <v>25</v>
      </c>
      <c r="G2" s="2" t="s">
        <v>0</v>
      </c>
      <c r="H2" s="2" t="s">
        <v>1</v>
      </c>
      <c r="I2" s="2" t="s">
        <v>2</v>
      </c>
      <c r="J2" s="2"/>
      <c r="K2" s="2" t="s">
        <v>26</v>
      </c>
      <c r="M2" s="2" t="s">
        <v>0</v>
      </c>
      <c r="N2" s="2" t="s">
        <v>22</v>
      </c>
      <c r="O2" s="2" t="s">
        <v>29</v>
      </c>
      <c r="Z2" t="s">
        <v>9</v>
      </c>
      <c r="AF2" t="s">
        <v>10</v>
      </c>
      <c r="AL2" s="2" t="s">
        <v>23</v>
      </c>
      <c r="AM2" s="2"/>
      <c r="AN2" s="2"/>
      <c r="AO2" s="2"/>
      <c r="AP2" s="2"/>
    </row>
    <row r="3" spans="1:42">
      <c r="A3" s="2">
        <v>5</v>
      </c>
      <c r="B3" s="2">
        <v>0</v>
      </c>
      <c r="C3" s="2">
        <v>0</v>
      </c>
      <c r="D3" s="2">
        <f>B3/157668</f>
        <v>0</v>
      </c>
      <c r="E3" s="2">
        <f>B3/1000</f>
        <v>0</v>
      </c>
      <c r="G3" s="2">
        <v>5</v>
      </c>
      <c r="H3" s="2">
        <v>0</v>
      </c>
      <c r="I3" s="2">
        <v>0</v>
      </c>
      <c r="J3" s="2">
        <f>H3/3531352</f>
        <v>0</v>
      </c>
      <c r="K3">
        <f>H3/1000</f>
        <v>0</v>
      </c>
      <c r="M3" s="2">
        <v>5</v>
      </c>
      <c r="N3">
        <f>E3+K3</f>
        <v>0</v>
      </c>
      <c r="O3" s="2">
        <f>C3+I3</f>
        <v>0</v>
      </c>
      <c r="Z3" t="s">
        <v>17</v>
      </c>
      <c r="AF3" t="s">
        <v>17</v>
      </c>
      <c r="AL3" s="2" t="s">
        <v>17</v>
      </c>
      <c r="AM3" s="2"/>
      <c r="AN3" s="2"/>
      <c r="AO3" s="2"/>
      <c r="AP3" s="2"/>
    </row>
    <row r="4" spans="1:42">
      <c r="A4" s="2">
        <v>5.5</v>
      </c>
      <c r="B4" s="2">
        <v>0</v>
      </c>
      <c r="C4" s="2">
        <v>0</v>
      </c>
      <c r="D4" s="2">
        <f t="shared" ref="D4:D44" si="0">B4/157668</f>
        <v>0</v>
      </c>
      <c r="E4" s="2">
        <f t="shared" ref="E4:E44" si="1">B4/1000</f>
        <v>0</v>
      </c>
      <c r="G4" s="2">
        <v>5.5</v>
      </c>
      <c r="H4" s="2">
        <v>0</v>
      </c>
      <c r="I4" s="2">
        <v>0</v>
      </c>
      <c r="J4" s="2">
        <f t="shared" ref="J4:J44" si="2">H4/3531352</f>
        <v>0</v>
      </c>
      <c r="K4" s="2">
        <f t="shared" ref="K4:K44" si="3">H4/1000</f>
        <v>0</v>
      </c>
      <c r="M4" s="2">
        <v>5.5</v>
      </c>
      <c r="N4" s="2">
        <f t="shared" ref="N4:N44" si="4">E4+K4</f>
        <v>0</v>
      </c>
      <c r="O4" s="2">
        <f t="shared" ref="O4:O44" si="5">C4+I4</f>
        <v>0</v>
      </c>
      <c r="Z4" t="s">
        <v>6</v>
      </c>
      <c r="AA4" t="s">
        <v>7</v>
      </c>
      <c r="AD4" t="s">
        <v>8</v>
      </c>
      <c r="AF4" t="s">
        <v>6</v>
      </c>
      <c r="AG4" t="s">
        <v>7</v>
      </c>
      <c r="AJ4" t="s">
        <v>8</v>
      </c>
      <c r="AL4" s="2" t="s">
        <v>6</v>
      </c>
      <c r="AM4" s="2" t="s">
        <v>7</v>
      </c>
      <c r="AN4" s="2"/>
      <c r="AO4" s="2"/>
      <c r="AP4" s="2" t="s">
        <v>8</v>
      </c>
    </row>
    <row r="5" spans="1:42">
      <c r="A5" s="2">
        <v>6</v>
      </c>
      <c r="B5" s="2">
        <v>0</v>
      </c>
      <c r="C5" s="2">
        <v>0</v>
      </c>
      <c r="D5" s="2">
        <f t="shared" si="0"/>
        <v>0</v>
      </c>
      <c r="E5" s="2">
        <f t="shared" si="1"/>
        <v>0</v>
      </c>
      <c r="G5" s="2">
        <v>6</v>
      </c>
      <c r="H5" s="2">
        <v>0</v>
      </c>
      <c r="I5" s="2">
        <v>0</v>
      </c>
      <c r="J5" s="2">
        <f t="shared" si="2"/>
        <v>0</v>
      </c>
      <c r="K5" s="2">
        <f t="shared" si="3"/>
        <v>0</v>
      </c>
      <c r="M5" s="2">
        <v>6</v>
      </c>
      <c r="N5" s="2">
        <f t="shared" si="4"/>
        <v>0</v>
      </c>
      <c r="O5" s="2">
        <f t="shared" si="5"/>
        <v>0</v>
      </c>
      <c r="AA5">
        <v>1</v>
      </c>
      <c r="AB5">
        <v>2</v>
      </c>
      <c r="AC5">
        <v>3</v>
      </c>
      <c r="AG5">
        <v>1</v>
      </c>
      <c r="AH5">
        <v>2</v>
      </c>
      <c r="AI5">
        <v>3</v>
      </c>
      <c r="AL5" s="2"/>
      <c r="AM5" s="2">
        <v>1</v>
      </c>
      <c r="AN5" s="2">
        <v>2</v>
      </c>
      <c r="AO5" s="2">
        <v>3</v>
      </c>
      <c r="AP5" s="2"/>
    </row>
    <row r="6" spans="1:42">
      <c r="A6" s="2">
        <v>6.5</v>
      </c>
      <c r="B6" s="2">
        <v>0</v>
      </c>
      <c r="C6" s="2">
        <v>0</v>
      </c>
      <c r="D6" s="2">
        <f t="shared" si="0"/>
        <v>0</v>
      </c>
      <c r="E6" s="2">
        <f t="shared" si="1"/>
        <v>0</v>
      </c>
      <c r="G6" s="2">
        <v>6.5</v>
      </c>
      <c r="H6" s="2">
        <v>0</v>
      </c>
      <c r="I6" s="2">
        <v>0</v>
      </c>
      <c r="J6" s="2">
        <f t="shared" si="2"/>
        <v>0</v>
      </c>
      <c r="K6" s="2">
        <f t="shared" si="3"/>
        <v>0</v>
      </c>
      <c r="M6" s="2">
        <v>6.5</v>
      </c>
      <c r="N6" s="2">
        <f t="shared" si="4"/>
        <v>0</v>
      </c>
      <c r="O6" s="2">
        <f t="shared" si="5"/>
        <v>0</v>
      </c>
      <c r="Z6">
        <v>5</v>
      </c>
      <c r="AA6">
        <v>0</v>
      </c>
      <c r="AB6">
        <v>0</v>
      </c>
      <c r="AC6">
        <v>0</v>
      </c>
      <c r="AF6">
        <v>5</v>
      </c>
      <c r="AG6">
        <v>0</v>
      </c>
      <c r="AH6">
        <v>0</v>
      </c>
      <c r="AI6">
        <v>0</v>
      </c>
      <c r="AL6" s="2">
        <v>5</v>
      </c>
      <c r="AM6" s="2">
        <f>SUM(AA6,AG6)/1000</f>
        <v>0</v>
      </c>
      <c r="AN6" s="2">
        <f t="shared" ref="AN6:AO6" si="6">SUM(AB6,AH6)/1000</f>
        <v>0</v>
      </c>
      <c r="AO6" s="2">
        <f t="shared" si="6"/>
        <v>0</v>
      </c>
      <c r="AP6" s="2">
        <f>SUM(AM6:AO6)</f>
        <v>0</v>
      </c>
    </row>
    <row r="7" spans="1:42">
      <c r="A7" s="2">
        <v>7</v>
      </c>
      <c r="B7" s="2">
        <v>0</v>
      </c>
      <c r="C7" s="2">
        <v>0</v>
      </c>
      <c r="D7" s="2">
        <f t="shared" si="0"/>
        <v>0</v>
      </c>
      <c r="E7" s="2">
        <f t="shared" si="1"/>
        <v>0</v>
      </c>
      <c r="G7" s="2">
        <v>7</v>
      </c>
      <c r="H7" s="2">
        <v>0</v>
      </c>
      <c r="I7" s="2">
        <v>0</v>
      </c>
      <c r="J7" s="2">
        <f t="shared" si="2"/>
        <v>0</v>
      </c>
      <c r="K7" s="2">
        <f t="shared" si="3"/>
        <v>0</v>
      </c>
      <c r="M7" s="2">
        <v>7</v>
      </c>
      <c r="N7" s="2">
        <f t="shared" si="4"/>
        <v>0</v>
      </c>
      <c r="O7" s="2">
        <f t="shared" si="5"/>
        <v>0</v>
      </c>
      <c r="Z7">
        <v>5.5</v>
      </c>
      <c r="AA7">
        <v>0</v>
      </c>
      <c r="AB7">
        <v>0</v>
      </c>
      <c r="AC7">
        <v>0</v>
      </c>
      <c r="AD7">
        <v>0</v>
      </c>
      <c r="AF7">
        <v>5.5</v>
      </c>
      <c r="AG7">
        <v>0</v>
      </c>
      <c r="AH7">
        <v>0</v>
      </c>
      <c r="AI7">
        <v>0</v>
      </c>
      <c r="AJ7">
        <v>0</v>
      </c>
      <c r="AL7" s="2">
        <v>5.5</v>
      </c>
      <c r="AM7" s="2">
        <f t="shared" ref="AM7:AM32" si="7">SUM(AA7,AG7)/1000</f>
        <v>0</v>
      </c>
      <c r="AN7" s="2">
        <f t="shared" ref="AN7:AN32" si="8">SUM(AB7,AH7)/1000</f>
        <v>0</v>
      </c>
      <c r="AO7" s="2">
        <f t="shared" ref="AO7:AO32" si="9">SUM(AC7,AI7)/1000</f>
        <v>0</v>
      </c>
      <c r="AP7" s="2">
        <f t="shared" ref="AP7:AP32" si="10">SUM(AM7:AO7)</f>
        <v>0</v>
      </c>
    </row>
    <row r="8" spans="1:42">
      <c r="A8" s="2">
        <v>7.5</v>
      </c>
      <c r="B8" s="2">
        <v>0</v>
      </c>
      <c r="C8" s="2">
        <v>0</v>
      </c>
      <c r="D8" s="2">
        <f t="shared" si="0"/>
        <v>0</v>
      </c>
      <c r="E8" s="2">
        <f t="shared" si="1"/>
        <v>0</v>
      </c>
      <c r="G8" s="2">
        <v>7.5</v>
      </c>
      <c r="H8" s="2">
        <v>0</v>
      </c>
      <c r="I8" s="2">
        <v>0</v>
      </c>
      <c r="J8" s="2">
        <f t="shared" si="2"/>
        <v>0</v>
      </c>
      <c r="K8" s="2">
        <f t="shared" si="3"/>
        <v>0</v>
      </c>
      <c r="M8" s="2">
        <v>7.5</v>
      </c>
      <c r="N8" s="2">
        <f t="shared" si="4"/>
        <v>0</v>
      </c>
      <c r="O8" s="2">
        <f t="shared" si="5"/>
        <v>0</v>
      </c>
      <c r="Z8">
        <v>6</v>
      </c>
      <c r="AA8">
        <v>0</v>
      </c>
      <c r="AB8">
        <v>0</v>
      </c>
      <c r="AC8">
        <v>0</v>
      </c>
      <c r="AD8">
        <v>0</v>
      </c>
      <c r="AF8">
        <v>6</v>
      </c>
      <c r="AG8">
        <v>0</v>
      </c>
      <c r="AH8">
        <v>0</v>
      </c>
      <c r="AI8">
        <v>0</v>
      </c>
      <c r="AJ8">
        <v>0</v>
      </c>
      <c r="AL8" s="2">
        <v>6</v>
      </c>
      <c r="AM8" s="2">
        <f t="shared" si="7"/>
        <v>0</v>
      </c>
      <c r="AN8" s="2">
        <f t="shared" si="8"/>
        <v>0</v>
      </c>
      <c r="AO8" s="2">
        <f t="shared" si="9"/>
        <v>0</v>
      </c>
      <c r="AP8" s="2">
        <f t="shared" si="10"/>
        <v>0</v>
      </c>
    </row>
    <row r="9" spans="1:42">
      <c r="A9" s="2">
        <v>8</v>
      </c>
      <c r="B9" s="2">
        <v>0</v>
      </c>
      <c r="C9" s="2">
        <v>0</v>
      </c>
      <c r="D9" s="2">
        <f t="shared" si="0"/>
        <v>0</v>
      </c>
      <c r="E9" s="2">
        <f t="shared" si="1"/>
        <v>0</v>
      </c>
      <c r="G9" s="2">
        <v>8</v>
      </c>
      <c r="H9" s="2">
        <v>0</v>
      </c>
      <c r="I9" s="2">
        <v>0</v>
      </c>
      <c r="J9" s="2">
        <f t="shared" si="2"/>
        <v>0</v>
      </c>
      <c r="K9" s="2">
        <f t="shared" si="3"/>
        <v>0</v>
      </c>
      <c r="M9" s="2">
        <v>8</v>
      </c>
      <c r="N9" s="2">
        <f t="shared" si="4"/>
        <v>0</v>
      </c>
      <c r="O9" s="2">
        <f t="shared" si="5"/>
        <v>0</v>
      </c>
      <c r="Z9">
        <v>6.5</v>
      </c>
      <c r="AA9">
        <v>0</v>
      </c>
      <c r="AB9">
        <v>0</v>
      </c>
      <c r="AC9">
        <v>0</v>
      </c>
      <c r="AD9">
        <v>0</v>
      </c>
      <c r="AF9">
        <v>6.5</v>
      </c>
      <c r="AG9">
        <v>0</v>
      </c>
      <c r="AH9">
        <v>0</v>
      </c>
      <c r="AI9">
        <v>0</v>
      </c>
      <c r="AJ9">
        <v>0</v>
      </c>
      <c r="AL9" s="2">
        <v>6.5</v>
      </c>
      <c r="AM9" s="2">
        <f t="shared" si="7"/>
        <v>0</v>
      </c>
      <c r="AN9" s="2">
        <f t="shared" si="8"/>
        <v>0</v>
      </c>
      <c r="AO9" s="2">
        <f t="shared" si="9"/>
        <v>0</v>
      </c>
      <c r="AP9" s="2">
        <f t="shared" si="10"/>
        <v>0</v>
      </c>
    </row>
    <row r="10" spans="1:42">
      <c r="A10" s="2">
        <v>8.5</v>
      </c>
      <c r="B10" s="2">
        <v>0</v>
      </c>
      <c r="C10" s="2">
        <v>0</v>
      </c>
      <c r="D10" s="2">
        <f t="shared" si="0"/>
        <v>0</v>
      </c>
      <c r="E10" s="2">
        <f t="shared" si="1"/>
        <v>0</v>
      </c>
      <c r="G10" s="2">
        <v>8.5</v>
      </c>
      <c r="H10" s="2">
        <v>0</v>
      </c>
      <c r="I10" s="2">
        <v>0</v>
      </c>
      <c r="J10" s="2">
        <f t="shared" si="2"/>
        <v>0</v>
      </c>
      <c r="K10" s="2">
        <f t="shared" si="3"/>
        <v>0</v>
      </c>
      <c r="M10" s="2">
        <v>8.5</v>
      </c>
      <c r="N10" s="2">
        <f t="shared" si="4"/>
        <v>0</v>
      </c>
      <c r="O10" s="2">
        <f t="shared" si="5"/>
        <v>0</v>
      </c>
      <c r="Z10">
        <v>7</v>
      </c>
      <c r="AA10">
        <v>0</v>
      </c>
      <c r="AB10">
        <v>0</v>
      </c>
      <c r="AC10">
        <v>0</v>
      </c>
      <c r="AD10">
        <v>0</v>
      </c>
      <c r="AF10">
        <v>7</v>
      </c>
      <c r="AG10">
        <v>0</v>
      </c>
      <c r="AH10">
        <v>0</v>
      </c>
      <c r="AI10">
        <v>0</v>
      </c>
      <c r="AJ10">
        <v>0</v>
      </c>
      <c r="AL10" s="2">
        <v>7</v>
      </c>
      <c r="AM10" s="2">
        <f t="shared" si="7"/>
        <v>0</v>
      </c>
      <c r="AN10" s="2">
        <f t="shared" si="8"/>
        <v>0</v>
      </c>
      <c r="AO10" s="2">
        <f t="shared" si="9"/>
        <v>0</v>
      </c>
      <c r="AP10" s="2">
        <f t="shared" si="10"/>
        <v>0</v>
      </c>
    </row>
    <row r="11" spans="1:42">
      <c r="A11" s="2">
        <v>9</v>
      </c>
      <c r="B11" s="2">
        <v>0</v>
      </c>
      <c r="C11" s="2">
        <v>0</v>
      </c>
      <c r="D11" s="2">
        <f t="shared" si="0"/>
        <v>0</v>
      </c>
      <c r="E11" s="2">
        <f t="shared" si="1"/>
        <v>0</v>
      </c>
      <c r="G11" s="2">
        <v>9</v>
      </c>
      <c r="H11" s="2">
        <v>0</v>
      </c>
      <c r="I11" s="2">
        <v>0</v>
      </c>
      <c r="J11" s="2">
        <f t="shared" si="2"/>
        <v>0</v>
      </c>
      <c r="K11" s="2">
        <f t="shared" si="3"/>
        <v>0</v>
      </c>
      <c r="M11" s="2">
        <v>9</v>
      </c>
      <c r="N11" s="2">
        <f t="shared" si="4"/>
        <v>0</v>
      </c>
      <c r="O11" s="2">
        <f t="shared" si="5"/>
        <v>0</v>
      </c>
      <c r="Z11">
        <v>7.5</v>
      </c>
      <c r="AA11">
        <v>0</v>
      </c>
      <c r="AB11">
        <v>0</v>
      </c>
      <c r="AC11">
        <v>0</v>
      </c>
      <c r="AD11">
        <v>0</v>
      </c>
      <c r="AF11">
        <v>7.5</v>
      </c>
      <c r="AG11">
        <v>0</v>
      </c>
      <c r="AH11">
        <v>0</v>
      </c>
      <c r="AI11">
        <v>0</v>
      </c>
      <c r="AJ11">
        <v>0</v>
      </c>
      <c r="AL11" s="2">
        <v>7.5</v>
      </c>
      <c r="AM11" s="2">
        <f t="shared" si="7"/>
        <v>0</v>
      </c>
      <c r="AN11" s="2">
        <f t="shared" si="8"/>
        <v>0</v>
      </c>
      <c r="AO11" s="2">
        <f t="shared" si="9"/>
        <v>0</v>
      </c>
      <c r="AP11" s="2">
        <f t="shared" si="10"/>
        <v>0</v>
      </c>
    </row>
    <row r="12" spans="1:42">
      <c r="A12" s="2">
        <v>9.5</v>
      </c>
      <c r="B12" s="2">
        <v>0</v>
      </c>
      <c r="C12" s="2">
        <v>0</v>
      </c>
      <c r="D12" s="2">
        <f t="shared" si="0"/>
        <v>0</v>
      </c>
      <c r="E12" s="2">
        <f t="shared" si="1"/>
        <v>0</v>
      </c>
      <c r="G12" s="2">
        <v>9.5</v>
      </c>
      <c r="H12" s="2">
        <v>221253</v>
      </c>
      <c r="I12" s="2">
        <v>1193</v>
      </c>
      <c r="J12" s="2">
        <f t="shared" si="2"/>
        <v>6.2653907058826189E-2</v>
      </c>
      <c r="K12" s="2">
        <f t="shared" si="3"/>
        <v>221.25299999999999</v>
      </c>
      <c r="M12" s="2">
        <v>9.5</v>
      </c>
      <c r="N12" s="2">
        <f t="shared" si="4"/>
        <v>221.25299999999999</v>
      </c>
      <c r="O12" s="2">
        <f t="shared" si="5"/>
        <v>1193</v>
      </c>
      <c r="Z12">
        <v>8</v>
      </c>
      <c r="AA12">
        <v>0</v>
      </c>
      <c r="AB12">
        <v>0</v>
      </c>
      <c r="AC12">
        <v>0</v>
      </c>
      <c r="AD12">
        <v>0</v>
      </c>
      <c r="AF12">
        <v>8</v>
      </c>
      <c r="AG12">
        <v>0</v>
      </c>
      <c r="AH12">
        <v>0</v>
      </c>
      <c r="AI12">
        <v>0</v>
      </c>
      <c r="AJ12">
        <v>0</v>
      </c>
      <c r="AL12" s="2">
        <v>8</v>
      </c>
      <c r="AM12" s="2">
        <f t="shared" si="7"/>
        <v>0</v>
      </c>
      <c r="AN12" s="2">
        <f t="shared" si="8"/>
        <v>0</v>
      </c>
      <c r="AO12" s="2">
        <f t="shared" si="9"/>
        <v>0</v>
      </c>
      <c r="AP12" s="2">
        <f t="shared" si="10"/>
        <v>0</v>
      </c>
    </row>
    <row r="13" spans="1:42">
      <c r="A13" s="2">
        <v>10</v>
      </c>
      <c r="B13" s="2">
        <v>0</v>
      </c>
      <c r="C13" s="2">
        <v>0</v>
      </c>
      <c r="D13" s="2">
        <f t="shared" si="0"/>
        <v>0</v>
      </c>
      <c r="E13" s="2">
        <f t="shared" si="1"/>
        <v>0</v>
      </c>
      <c r="G13" s="2">
        <v>10</v>
      </c>
      <c r="H13" s="2">
        <v>507208</v>
      </c>
      <c r="I13" s="2">
        <v>3245</v>
      </c>
      <c r="J13" s="2">
        <f t="shared" si="2"/>
        <v>0.14362997514832845</v>
      </c>
      <c r="K13" s="2">
        <f t="shared" si="3"/>
        <v>507.20800000000003</v>
      </c>
      <c r="M13" s="2">
        <v>10</v>
      </c>
      <c r="N13" s="2">
        <f t="shared" si="4"/>
        <v>507.20800000000003</v>
      </c>
      <c r="O13" s="2">
        <f t="shared" si="5"/>
        <v>3245</v>
      </c>
      <c r="Z13">
        <v>8.5</v>
      </c>
      <c r="AA13">
        <v>0</v>
      </c>
      <c r="AB13">
        <v>0</v>
      </c>
      <c r="AC13">
        <v>0</v>
      </c>
      <c r="AD13">
        <v>0</v>
      </c>
      <c r="AF13">
        <v>8.5</v>
      </c>
      <c r="AG13">
        <v>0</v>
      </c>
      <c r="AH13">
        <v>0</v>
      </c>
      <c r="AI13">
        <v>0</v>
      </c>
      <c r="AJ13">
        <v>0</v>
      </c>
      <c r="AL13" s="2">
        <v>8.5</v>
      </c>
      <c r="AM13" s="2">
        <f t="shared" si="7"/>
        <v>0</v>
      </c>
      <c r="AN13" s="2">
        <f t="shared" si="8"/>
        <v>0</v>
      </c>
      <c r="AO13" s="2">
        <f t="shared" si="9"/>
        <v>0</v>
      </c>
      <c r="AP13" s="2">
        <f t="shared" si="10"/>
        <v>0</v>
      </c>
    </row>
    <row r="14" spans="1:42">
      <c r="A14" s="2">
        <v>10.5</v>
      </c>
      <c r="B14" s="2">
        <v>0</v>
      </c>
      <c r="C14" s="2">
        <v>0</v>
      </c>
      <c r="D14" s="2">
        <f t="shared" si="0"/>
        <v>0</v>
      </c>
      <c r="E14" s="2">
        <f t="shared" si="1"/>
        <v>0</v>
      </c>
      <c r="G14" s="2">
        <v>10.5</v>
      </c>
      <c r="H14" s="2">
        <v>982579</v>
      </c>
      <c r="I14" s="2">
        <v>7393</v>
      </c>
      <c r="J14" s="2">
        <f t="shared" si="2"/>
        <v>0.27824442309914166</v>
      </c>
      <c r="K14" s="2">
        <f t="shared" si="3"/>
        <v>982.57899999999995</v>
      </c>
      <c r="M14" s="2">
        <v>10.5</v>
      </c>
      <c r="N14" s="2">
        <f t="shared" si="4"/>
        <v>982.57899999999995</v>
      </c>
      <c r="O14" s="2">
        <f t="shared" si="5"/>
        <v>7393</v>
      </c>
      <c r="Z14">
        <v>9</v>
      </c>
      <c r="AA14">
        <v>0</v>
      </c>
      <c r="AB14">
        <v>0</v>
      </c>
      <c r="AC14">
        <v>0</v>
      </c>
      <c r="AD14">
        <v>0</v>
      </c>
      <c r="AF14">
        <v>9</v>
      </c>
      <c r="AG14">
        <v>0</v>
      </c>
      <c r="AH14">
        <v>0</v>
      </c>
      <c r="AI14">
        <v>0</v>
      </c>
      <c r="AJ14">
        <v>0</v>
      </c>
      <c r="AL14" s="2">
        <v>9</v>
      </c>
      <c r="AM14" s="2">
        <f t="shared" si="7"/>
        <v>0</v>
      </c>
      <c r="AN14" s="2">
        <f t="shared" si="8"/>
        <v>0</v>
      </c>
      <c r="AO14" s="2">
        <f t="shared" si="9"/>
        <v>0</v>
      </c>
      <c r="AP14" s="2">
        <f t="shared" si="10"/>
        <v>0</v>
      </c>
    </row>
    <row r="15" spans="1:42">
      <c r="A15" s="2">
        <v>11</v>
      </c>
      <c r="B15" s="2">
        <v>3122</v>
      </c>
      <c r="C15" s="2">
        <v>27</v>
      </c>
      <c r="D15" s="2">
        <f>B15/157668</f>
        <v>1.9801101047771268E-2</v>
      </c>
      <c r="E15" s="2">
        <f t="shared" si="1"/>
        <v>3.1219999999999999</v>
      </c>
      <c r="G15" s="2">
        <v>11</v>
      </c>
      <c r="H15" s="2">
        <v>698212</v>
      </c>
      <c r="I15" s="2">
        <v>6135</v>
      </c>
      <c r="J15" s="2">
        <f t="shared" si="2"/>
        <v>0.19771804113551977</v>
      </c>
      <c r="K15" s="2">
        <f t="shared" si="3"/>
        <v>698.21199999999999</v>
      </c>
      <c r="M15" s="2">
        <v>11</v>
      </c>
      <c r="N15" s="2">
        <f t="shared" si="4"/>
        <v>701.33399999999995</v>
      </c>
      <c r="O15" s="2">
        <f t="shared" si="5"/>
        <v>6162</v>
      </c>
      <c r="Z15">
        <v>9.5</v>
      </c>
      <c r="AA15">
        <v>0</v>
      </c>
      <c r="AB15">
        <v>0</v>
      </c>
      <c r="AC15">
        <v>0</v>
      </c>
      <c r="AD15">
        <v>0</v>
      </c>
      <c r="AF15">
        <v>9.5</v>
      </c>
      <c r="AG15">
        <v>207424.6875</v>
      </c>
      <c r="AH15">
        <v>13828.3125</v>
      </c>
      <c r="AI15">
        <v>0</v>
      </c>
      <c r="AJ15">
        <v>221253</v>
      </c>
      <c r="AL15" s="2">
        <v>9.5</v>
      </c>
      <c r="AM15" s="2">
        <f t="shared" si="7"/>
        <v>207.4246875</v>
      </c>
      <c r="AN15" s="2">
        <f t="shared" si="8"/>
        <v>13.828312499999999</v>
      </c>
      <c r="AO15" s="2">
        <f t="shared" si="9"/>
        <v>0</v>
      </c>
      <c r="AP15" s="2">
        <f t="shared" si="10"/>
        <v>221.25300000000001</v>
      </c>
    </row>
    <row r="16" spans="1:42">
      <c r="A16" s="2">
        <v>11.5</v>
      </c>
      <c r="B16" s="2">
        <v>19519</v>
      </c>
      <c r="C16" s="2">
        <v>199</v>
      </c>
      <c r="D16" s="2">
        <f t="shared" si="0"/>
        <v>0.12379810741558211</v>
      </c>
      <c r="E16" s="2">
        <f t="shared" si="1"/>
        <v>19.518999999999998</v>
      </c>
      <c r="G16" s="2">
        <v>11.5</v>
      </c>
      <c r="H16" s="2">
        <v>506405</v>
      </c>
      <c r="I16" s="2">
        <v>5160</v>
      </c>
      <c r="J16" s="2">
        <f t="shared" si="2"/>
        <v>0.14340258348643806</v>
      </c>
      <c r="K16" s="2">
        <f t="shared" si="3"/>
        <v>506.40499999999997</v>
      </c>
      <c r="M16" s="2">
        <v>11.5</v>
      </c>
      <c r="N16" s="2">
        <f t="shared" si="4"/>
        <v>525.92399999999998</v>
      </c>
      <c r="O16" s="2">
        <f t="shared" si="5"/>
        <v>5359</v>
      </c>
      <c r="Z16">
        <v>10</v>
      </c>
      <c r="AA16">
        <v>0</v>
      </c>
      <c r="AB16">
        <v>0</v>
      </c>
      <c r="AC16">
        <v>0</v>
      </c>
      <c r="AD16">
        <v>0</v>
      </c>
      <c r="AF16">
        <v>10</v>
      </c>
      <c r="AG16">
        <v>507208</v>
      </c>
      <c r="AH16">
        <v>0</v>
      </c>
      <c r="AI16">
        <v>0</v>
      </c>
      <c r="AJ16">
        <v>507208</v>
      </c>
      <c r="AL16" s="2">
        <v>10</v>
      </c>
      <c r="AM16" s="2">
        <f t="shared" si="7"/>
        <v>507.20800000000003</v>
      </c>
      <c r="AN16" s="2">
        <f t="shared" si="8"/>
        <v>0</v>
      </c>
      <c r="AO16" s="2">
        <f t="shared" si="9"/>
        <v>0</v>
      </c>
      <c r="AP16" s="2">
        <f t="shared" si="10"/>
        <v>507.20800000000003</v>
      </c>
    </row>
    <row r="17" spans="1:42">
      <c r="A17" s="2">
        <v>12</v>
      </c>
      <c r="B17" s="2">
        <v>49996</v>
      </c>
      <c r="C17" s="2">
        <v>587</v>
      </c>
      <c r="D17" s="2">
        <f t="shared" si="0"/>
        <v>0.31709668417180403</v>
      </c>
      <c r="E17" s="2">
        <f t="shared" si="1"/>
        <v>49.996000000000002</v>
      </c>
      <c r="G17" s="2">
        <v>12</v>
      </c>
      <c r="H17" s="2">
        <v>325938</v>
      </c>
      <c r="I17" s="2">
        <v>3828</v>
      </c>
      <c r="J17" s="2">
        <f t="shared" si="2"/>
        <v>9.2298360514613098E-2</v>
      </c>
      <c r="K17" s="2">
        <f t="shared" si="3"/>
        <v>325.93799999999999</v>
      </c>
      <c r="M17" s="2">
        <v>12</v>
      </c>
      <c r="N17" s="2">
        <f t="shared" si="4"/>
        <v>375.93399999999997</v>
      </c>
      <c r="O17" s="2">
        <f t="shared" si="5"/>
        <v>4415</v>
      </c>
      <c r="Z17">
        <v>10.5</v>
      </c>
      <c r="AA17">
        <v>0</v>
      </c>
      <c r="AB17">
        <v>0</v>
      </c>
      <c r="AC17">
        <v>0</v>
      </c>
      <c r="AD17">
        <v>0</v>
      </c>
      <c r="AF17">
        <v>10.5</v>
      </c>
      <c r="AG17">
        <v>939858.17391304346</v>
      </c>
      <c r="AH17">
        <v>42720.82608695652</v>
      </c>
      <c r="AI17">
        <v>0</v>
      </c>
      <c r="AJ17">
        <v>982579</v>
      </c>
      <c r="AL17" s="2">
        <v>10.5</v>
      </c>
      <c r="AM17" s="2">
        <f t="shared" si="7"/>
        <v>939.8581739130434</v>
      </c>
      <c r="AN17" s="2">
        <f t="shared" si="8"/>
        <v>42.720826086956521</v>
      </c>
      <c r="AO17" s="2">
        <f t="shared" si="9"/>
        <v>0</v>
      </c>
      <c r="AP17" s="2">
        <f t="shared" si="10"/>
        <v>982.57899999999995</v>
      </c>
    </row>
    <row r="18" spans="1:42">
      <c r="A18" s="2">
        <v>12.5</v>
      </c>
      <c r="B18" s="2">
        <v>41325</v>
      </c>
      <c r="C18" s="2">
        <v>556</v>
      </c>
      <c r="D18" s="2">
        <f t="shared" si="0"/>
        <v>0.26210137757820229</v>
      </c>
      <c r="E18" s="2">
        <f t="shared" si="1"/>
        <v>41.325000000000003</v>
      </c>
      <c r="G18" s="2">
        <v>12.5</v>
      </c>
      <c r="H18" s="2">
        <v>242287</v>
      </c>
      <c r="I18" s="2">
        <v>3261</v>
      </c>
      <c r="J18" s="2">
        <f t="shared" si="2"/>
        <v>6.8610265983113553E-2</v>
      </c>
      <c r="K18" s="2">
        <f t="shared" si="3"/>
        <v>242.28700000000001</v>
      </c>
      <c r="M18" s="2">
        <v>12.5</v>
      </c>
      <c r="N18" s="2">
        <f t="shared" si="4"/>
        <v>283.61200000000002</v>
      </c>
      <c r="O18" s="2">
        <f t="shared" si="5"/>
        <v>3817</v>
      </c>
      <c r="Z18">
        <v>11</v>
      </c>
      <c r="AA18">
        <v>3122</v>
      </c>
      <c r="AB18">
        <v>0</v>
      </c>
      <c r="AC18">
        <v>0</v>
      </c>
      <c r="AD18">
        <v>3122</v>
      </c>
      <c r="AF18">
        <v>11</v>
      </c>
      <c r="AG18">
        <v>565219.23809523811</v>
      </c>
      <c r="AH18">
        <v>132992.76190476189</v>
      </c>
      <c r="AI18">
        <v>0</v>
      </c>
      <c r="AJ18">
        <v>698212</v>
      </c>
      <c r="AL18" s="2">
        <v>11</v>
      </c>
      <c r="AM18" s="2">
        <f t="shared" si="7"/>
        <v>568.34123809523805</v>
      </c>
      <c r="AN18" s="2">
        <f t="shared" si="8"/>
        <v>132.99276190476189</v>
      </c>
      <c r="AO18" s="2">
        <f t="shared" si="9"/>
        <v>0</v>
      </c>
      <c r="AP18" s="2">
        <f t="shared" si="10"/>
        <v>701.33399999999995</v>
      </c>
    </row>
    <row r="19" spans="1:42">
      <c r="A19" s="2">
        <v>13</v>
      </c>
      <c r="B19" s="2">
        <v>12661</v>
      </c>
      <c r="C19" s="2">
        <v>194</v>
      </c>
      <c r="D19" s="2">
        <f t="shared" si="0"/>
        <v>8.0301646497704035E-2</v>
      </c>
      <c r="E19" s="2">
        <f t="shared" si="1"/>
        <v>12.661</v>
      </c>
      <c r="G19" s="2">
        <v>13</v>
      </c>
      <c r="H19" s="2">
        <v>47470</v>
      </c>
      <c r="I19" s="2">
        <v>729</v>
      </c>
      <c r="J19" s="2">
        <f t="shared" si="2"/>
        <v>1.3442443574019242E-2</v>
      </c>
      <c r="K19" s="2">
        <f t="shared" si="3"/>
        <v>47.47</v>
      </c>
      <c r="M19" s="2">
        <v>13</v>
      </c>
      <c r="N19" s="2">
        <f t="shared" si="4"/>
        <v>60.131</v>
      </c>
      <c r="O19" s="2">
        <f t="shared" si="5"/>
        <v>923</v>
      </c>
      <c r="Z19">
        <v>11.5</v>
      </c>
      <c r="AA19">
        <v>19519</v>
      </c>
      <c r="AB19">
        <v>0</v>
      </c>
      <c r="AC19">
        <v>0</v>
      </c>
      <c r="AD19">
        <v>19519</v>
      </c>
      <c r="AF19">
        <v>11.5</v>
      </c>
      <c r="AG19">
        <v>506405</v>
      </c>
      <c r="AH19">
        <v>0</v>
      </c>
      <c r="AI19">
        <v>0</v>
      </c>
      <c r="AJ19">
        <v>506405</v>
      </c>
      <c r="AL19" s="2">
        <v>11.5</v>
      </c>
      <c r="AM19" s="2">
        <f t="shared" si="7"/>
        <v>525.92399999999998</v>
      </c>
      <c r="AN19" s="2">
        <f t="shared" si="8"/>
        <v>0</v>
      </c>
      <c r="AO19" s="2">
        <f t="shared" si="9"/>
        <v>0</v>
      </c>
      <c r="AP19" s="2">
        <f t="shared" si="10"/>
        <v>525.92399999999998</v>
      </c>
    </row>
    <row r="20" spans="1:42">
      <c r="A20" s="2">
        <v>13.5</v>
      </c>
      <c r="B20" s="2">
        <v>16744</v>
      </c>
      <c r="C20" s="2">
        <v>292</v>
      </c>
      <c r="D20" s="2">
        <f t="shared" si="0"/>
        <v>0.1061978334221275</v>
      </c>
      <c r="E20" s="2">
        <f t="shared" si="1"/>
        <v>16.744</v>
      </c>
      <c r="G20" s="2">
        <v>13.5</v>
      </c>
      <c r="H20" s="2">
        <v>0</v>
      </c>
      <c r="I20" s="2">
        <v>0</v>
      </c>
      <c r="J20" s="2">
        <f t="shared" si="2"/>
        <v>0</v>
      </c>
      <c r="K20" s="2">
        <f t="shared" si="3"/>
        <v>0</v>
      </c>
      <c r="M20" s="2">
        <v>13.5</v>
      </c>
      <c r="N20" s="2">
        <f t="shared" si="4"/>
        <v>16.744</v>
      </c>
      <c r="O20" s="2">
        <f t="shared" si="5"/>
        <v>292</v>
      </c>
      <c r="Z20">
        <v>12</v>
      </c>
      <c r="AA20">
        <v>49996</v>
      </c>
      <c r="AB20">
        <v>0</v>
      </c>
      <c r="AC20">
        <v>0</v>
      </c>
      <c r="AD20">
        <v>49996</v>
      </c>
      <c r="AF20">
        <v>12</v>
      </c>
      <c r="AG20">
        <v>325938</v>
      </c>
      <c r="AH20">
        <v>0</v>
      </c>
      <c r="AI20">
        <v>0</v>
      </c>
      <c r="AJ20">
        <v>325938</v>
      </c>
      <c r="AL20" s="2">
        <v>12</v>
      </c>
      <c r="AM20" s="2">
        <f t="shared" si="7"/>
        <v>375.93400000000003</v>
      </c>
      <c r="AN20" s="2">
        <f t="shared" si="8"/>
        <v>0</v>
      </c>
      <c r="AO20" s="2">
        <f t="shared" si="9"/>
        <v>0</v>
      </c>
      <c r="AP20" s="2">
        <f t="shared" si="10"/>
        <v>375.93400000000003</v>
      </c>
    </row>
    <row r="21" spans="1:42">
      <c r="A21" s="2">
        <v>14</v>
      </c>
      <c r="B21" s="2">
        <v>8987</v>
      </c>
      <c r="C21" s="2">
        <v>177</v>
      </c>
      <c r="D21" s="2">
        <f t="shared" si="0"/>
        <v>5.6999517974478019E-2</v>
      </c>
      <c r="E21" s="2">
        <f t="shared" si="1"/>
        <v>8.9870000000000001</v>
      </c>
      <c r="G21" s="2">
        <v>14</v>
      </c>
      <c r="H21" s="2">
        <v>0</v>
      </c>
      <c r="I21" s="2">
        <v>0</v>
      </c>
      <c r="J21" s="2">
        <f t="shared" si="2"/>
        <v>0</v>
      </c>
      <c r="K21" s="2">
        <f t="shared" si="3"/>
        <v>0</v>
      </c>
      <c r="M21" s="2">
        <v>14</v>
      </c>
      <c r="N21" s="2">
        <f t="shared" si="4"/>
        <v>8.9870000000000001</v>
      </c>
      <c r="O21" s="2">
        <f t="shared" si="5"/>
        <v>177</v>
      </c>
      <c r="Z21">
        <v>12.5</v>
      </c>
      <c r="AA21">
        <v>41325</v>
      </c>
      <c r="AB21">
        <v>0</v>
      </c>
      <c r="AC21">
        <v>0</v>
      </c>
      <c r="AD21">
        <v>41325</v>
      </c>
      <c r="AF21">
        <v>12.5</v>
      </c>
      <c r="AG21">
        <v>176208.72727272726</v>
      </c>
      <c r="AH21">
        <v>66078.272727272721</v>
      </c>
      <c r="AI21">
        <v>0</v>
      </c>
      <c r="AJ21">
        <v>242287</v>
      </c>
      <c r="AL21" s="2">
        <v>12.5</v>
      </c>
      <c r="AM21" s="2">
        <f t="shared" si="7"/>
        <v>217.53372727272728</v>
      </c>
      <c r="AN21" s="2">
        <f t="shared" si="8"/>
        <v>66.078272727272719</v>
      </c>
      <c r="AO21" s="2">
        <f t="shared" si="9"/>
        <v>0</v>
      </c>
      <c r="AP21" s="2">
        <f t="shared" si="10"/>
        <v>283.61199999999997</v>
      </c>
    </row>
    <row r="22" spans="1:42">
      <c r="A22" s="2">
        <v>14.5</v>
      </c>
      <c r="B22" s="2">
        <v>3264</v>
      </c>
      <c r="C22" s="2">
        <v>72</v>
      </c>
      <c r="D22" s="2">
        <f t="shared" si="0"/>
        <v>2.0701727680949845E-2</v>
      </c>
      <c r="E22" s="2">
        <f t="shared" si="1"/>
        <v>3.2639999999999998</v>
      </c>
      <c r="G22" s="2">
        <v>14.5</v>
      </c>
      <c r="H22" s="2">
        <v>0</v>
      </c>
      <c r="I22" s="2">
        <v>0</v>
      </c>
      <c r="J22" s="2">
        <f t="shared" si="2"/>
        <v>0</v>
      </c>
      <c r="K22" s="2">
        <f t="shared" si="3"/>
        <v>0</v>
      </c>
      <c r="M22" s="2">
        <v>14.5</v>
      </c>
      <c r="N22" s="2">
        <f t="shared" si="4"/>
        <v>3.2639999999999998</v>
      </c>
      <c r="O22" s="2">
        <f t="shared" si="5"/>
        <v>72</v>
      </c>
      <c r="Z22">
        <v>13</v>
      </c>
      <c r="AA22">
        <v>10128.800000000001</v>
      </c>
      <c r="AB22">
        <v>2532.2000000000003</v>
      </c>
      <c r="AC22">
        <v>0</v>
      </c>
      <c r="AD22">
        <v>12661.000000000002</v>
      </c>
      <c r="AF22">
        <v>13</v>
      </c>
      <c r="AG22">
        <v>29668.75</v>
      </c>
      <c r="AH22">
        <v>17801.25</v>
      </c>
      <c r="AI22">
        <v>0</v>
      </c>
      <c r="AJ22">
        <v>47470</v>
      </c>
      <c r="AL22" s="2">
        <v>13</v>
      </c>
      <c r="AM22" s="2">
        <f t="shared" si="7"/>
        <v>39.797550000000001</v>
      </c>
      <c r="AN22" s="2">
        <f t="shared" si="8"/>
        <v>20.333449999999999</v>
      </c>
      <c r="AO22" s="2">
        <f t="shared" si="9"/>
        <v>0</v>
      </c>
      <c r="AP22" s="2">
        <f t="shared" si="10"/>
        <v>60.131</v>
      </c>
    </row>
    <row r="23" spans="1:42">
      <c r="A23" s="2">
        <v>15</v>
      </c>
      <c r="B23" s="2">
        <v>1640</v>
      </c>
      <c r="C23" s="2">
        <v>41</v>
      </c>
      <c r="D23" s="2">
        <f t="shared" si="0"/>
        <v>1.0401603369104701E-2</v>
      </c>
      <c r="E23" s="2">
        <f t="shared" si="1"/>
        <v>1.64</v>
      </c>
      <c r="G23" s="2">
        <v>15</v>
      </c>
      <c r="H23" s="2">
        <v>0</v>
      </c>
      <c r="I23" s="2">
        <v>0</v>
      </c>
      <c r="J23" s="2">
        <f t="shared" si="2"/>
        <v>0</v>
      </c>
      <c r="K23" s="2">
        <f t="shared" si="3"/>
        <v>0</v>
      </c>
      <c r="M23" s="2">
        <v>15</v>
      </c>
      <c r="N23" s="2">
        <f t="shared" si="4"/>
        <v>1.64</v>
      </c>
      <c r="O23" s="2">
        <f t="shared" si="5"/>
        <v>41</v>
      </c>
      <c r="Z23">
        <v>13.5</v>
      </c>
      <c r="AA23">
        <v>10046.4</v>
      </c>
      <c r="AB23">
        <v>6697.6</v>
      </c>
      <c r="AC23">
        <v>0</v>
      </c>
      <c r="AD23">
        <v>16744</v>
      </c>
      <c r="AF23">
        <v>13.5</v>
      </c>
      <c r="AG23">
        <v>0</v>
      </c>
      <c r="AH23">
        <v>0</v>
      </c>
      <c r="AI23">
        <v>0</v>
      </c>
      <c r="AJ23">
        <v>0</v>
      </c>
      <c r="AL23" s="2">
        <v>13.5</v>
      </c>
      <c r="AM23" s="2">
        <f t="shared" si="7"/>
        <v>10.0464</v>
      </c>
      <c r="AN23" s="2">
        <f t="shared" si="8"/>
        <v>6.6976000000000004</v>
      </c>
      <c r="AO23" s="2">
        <f t="shared" si="9"/>
        <v>0</v>
      </c>
      <c r="AP23" s="2">
        <f t="shared" si="10"/>
        <v>16.744</v>
      </c>
    </row>
    <row r="24" spans="1:42">
      <c r="A24" s="2">
        <v>15.5</v>
      </c>
      <c r="B24" s="2">
        <v>410</v>
      </c>
      <c r="C24" s="2">
        <v>11</v>
      </c>
      <c r="D24" s="2">
        <f t="shared" si="0"/>
        <v>2.6004008422761751E-3</v>
      </c>
      <c r="E24" s="2">
        <f t="shared" si="1"/>
        <v>0.41</v>
      </c>
      <c r="G24" s="2">
        <v>15.5</v>
      </c>
      <c r="H24" s="2">
        <v>0</v>
      </c>
      <c r="I24" s="2">
        <v>0</v>
      </c>
      <c r="J24" s="2">
        <f t="shared" si="2"/>
        <v>0</v>
      </c>
      <c r="K24" s="2">
        <f t="shared" si="3"/>
        <v>0</v>
      </c>
      <c r="M24" s="2">
        <v>15.5</v>
      </c>
      <c r="N24" s="2">
        <f t="shared" si="4"/>
        <v>0.41</v>
      </c>
      <c r="O24" s="2">
        <f t="shared" si="5"/>
        <v>11</v>
      </c>
      <c r="Z24">
        <v>14</v>
      </c>
      <c r="AA24">
        <v>2696.1</v>
      </c>
      <c r="AB24">
        <v>6290.9</v>
      </c>
      <c r="AC24">
        <v>0</v>
      </c>
      <c r="AD24">
        <v>8987</v>
      </c>
      <c r="AF24">
        <v>14</v>
      </c>
      <c r="AG24">
        <v>0</v>
      </c>
      <c r="AH24">
        <v>0</v>
      </c>
      <c r="AI24">
        <v>0</v>
      </c>
      <c r="AJ24">
        <v>0</v>
      </c>
      <c r="AL24" s="2">
        <v>14</v>
      </c>
      <c r="AM24" s="2">
        <f t="shared" si="7"/>
        <v>2.6960999999999999</v>
      </c>
      <c r="AN24" s="2">
        <f t="shared" si="8"/>
        <v>6.2908999999999997</v>
      </c>
      <c r="AO24" s="2">
        <f t="shared" si="9"/>
        <v>0</v>
      </c>
      <c r="AP24" s="2">
        <f t="shared" si="10"/>
        <v>8.9870000000000001</v>
      </c>
    </row>
    <row r="25" spans="1:42">
      <c r="A25" s="2">
        <v>16</v>
      </c>
      <c r="B25" s="2">
        <v>0</v>
      </c>
      <c r="C25" s="2">
        <v>0</v>
      </c>
      <c r="D25" s="2">
        <f t="shared" si="0"/>
        <v>0</v>
      </c>
      <c r="E25" s="2">
        <f t="shared" si="1"/>
        <v>0</v>
      </c>
      <c r="G25" s="2">
        <v>16</v>
      </c>
      <c r="H25" s="2">
        <v>0</v>
      </c>
      <c r="I25" s="2">
        <v>0</v>
      </c>
      <c r="J25" s="2">
        <f t="shared" si="2"/>
        <v>0</v>
      </c>
      <c r="K25" s="2">
        <f t="shared" si="3"/>
        <v>0</v>
      </c>
      <c r="M25" s="2">
        <v>16</v>
      </c>
      <c r="N25" s="2">
        <f t="shared" si="4"/>
        <v>0</v>
      </c>
      <c r="O25" s="2">
        <f t="shared" si="5"/>
        <v>0</v>
      </c>
      <c r="Z25">
        <v>14.5</v>
      </c>
      <c r="AA25">
        <v>816</v>
      </c>
      <c r="AB25">
        <v>2448</v>
      </c>
      <c r="AC25">
        <v>0</v>
      </c>
      <c r="AD25">
        <v>3264</v>
      </c>
      <c r="AF25">
        <v>14.5</v>
      </c>
      <c r="AG25">
        <v>0</v>
      </c>
      <c r="AH25">
        <v>0</v>
      </c>
      <c r="AI25">
        <v>0</v>
      </c>
      <c r="AJ25">
        <v>0</v>
      </c>
      <c r="AL25" s="2">
        <v>14.5</v>
      </c>
      <c r="AM25" s="2">
        <f t="shared" si="7"/>
        <v>0.81599999999999995</v>
      </c>
      <c r="AN25" s="2">
        <f t="shared" si="8"/>
        <v>2.448</v>
      </c>
      <c r="AO25" s="2">
        <f t="shared" si="9"/>
        <v>0</v>
      </c>
      <c r="AP25" s="2">
        <f t="shared" si="10"/>
        <v>3.2639999999999998</v>
      </c>
    </row>
    <row r="26" spans="1:42">
      <c r="A26" s="2">
        <v>16.5</v>
      </c>
      <c r="B26" s="2">
        <v>0</v>
      </c>
      <c r="C26" s="2">
        <v>0</v>
      </c>
      <c r="D26" s="2">
        <f t="shared" si="0"/>
        <v>0</v>
      </c>
      <c r="E26" s="2">
        <f t="shared" si="1"/>
        <v>0</v>
      </c>
      <c r="G26" s="2">
        <v>16.5</v>
      </c>
      <c r="H26" s="2">
        <v>0</v>
      </c>
      <c r="I26" s="2">
        <v>0</v>
      </c>
      <c r="J26" s="2">
        <f t="shared" si="2"/>
        <v>0</v>
      </c>
      <c r="K26" s="2">
        <f t="shared" si="3"/>
        <v>0</v>
      </c>
      <c r="M26" s="2">
        <v>16.5</v>
      </c>
      <c r="N26" s="2">
        <f t="shared" si="4"/>
        <v>0</v>
      </c>
      <c r="O26" s="2">
        <f t="shared" si="5"/>
        <v>0</v>
      </c>
      <c r="Z26">
        <v>15</v>
      </c>
      <c r="AA26">
        <v>0</v>
      </c>
      <c r="AB26">
        <v>1640</v>
      </c>
      <c r="AC26">
        <v>0</v>
      </c>
      <c r="AD26">
        <v>1640</v>
      </c>
      <c r="AF26">
        <v>15</v>
      </c>
      <c r="AG26">
        <v>0</v>
      </c>
      <c r="AH26">
        <v>0</v>
      </c>
      <c r="AI26">
        <v>0</v>
      </c>
      <c r="AJ26">
        <v>0</v>
      </c>
      <c r="AL26" s="2">
        <v>15</v>
      </c>
      <c r="AM26" s="2">
        <f t="shared" si="7"/>
        <v>0</v>
      </c>
      <c r="AN26" s="2">
        <f t="shared" si="8"/>
        <v>1.64</v>
      </c>
      <c r="AO26" s="2">
        <f t="shared" si="9"/>
        <v>0</v>
      </c>
      <c r="AP26" s="2">
        <f t="shared" si="10"/>
        <v>1.64</v>
      </c>
    </row>
    <row r="27" spans="1:42">
      <c r="A27" s="2">
        <v>17</v>
      </c>
      <c r="B27" s="2">
        <v>0</v>
      </c>
      <c r="C27" s="2">
        <v>0</v>
      </c>
      <c r="D27" s="2">
        <f t="shared" si="0"/>
        <v>0</v>
      </c>
      <c r="E27" s="2">
        <f t="shared" si="1"/>
        <v>0</v>
      </c>
      <c r="G27" s="2">
        <v>17</v>
      </c>
      <c r="H27" s="2">
        <v>0</v>
      </c>
      <c r="I27" s="2">
        <v>0</v>
      </c>
      <c r="J27" s="2">
        <f t="shared" si="2"/>
        <v>0</v>
      </c>
      <c r="K27" s="2">
        <f t="shared" si="3"/>
        <v>0</v>
      </c>
      <c r="M27" s="2">
        <v>17</v>
      </c>
      <c r="N27" s="2">
        <f t="shared" si="4"/>
        <v>0</v>
      </c>
      <c r="O27" s="2">
        <f t="shared" si="5"/>
        <v>0</v>
      </c>
      <c r="Z27">
        <v>15.5</v>
      </c>
      <c r="AA27">
        <v>0</v>
      </c>
      <c r="AB27">
        <v>410</v>
      </c>
      <c r="AC27">
        <v>0</v>
      </c>
      <c r="AD27">
        <v>410</v>
      </c>
      <c r="AF27">
        <v>15.5</v>
      </c>
      <c r="AG27">
        <v>0</v>
      </c>
      <c r="AH27">
        <v>0</v>
      </c>
      <c r="AI27">
        <v>0</v>
      </c>
      <c r="AJ27">
        <v>0</v>
      </c>
      <c r="AL27" s="2">
        <v>15.5</v>
      </c>
      <c r="AM27" s="2">
        <f t="shared" si="7"/>
        <v>0</v>
      </c>
      <c r="AN27" s="2">
        <f t="shared" si="8"/>
        <v>0.41</v>
      </c>
      <c r="AO27" s="2">
        <f t="shared" si="9"/>
        <v>0</v>
      </c>
      <c r="AP27" s="2">
        <f t="shared" si="10"/>
        <v>0.41</v>
      </c>
    </row>
    <row r="28" spans="1:42">
      <c r="A28" s="2">
        <v>17.5</v>
      </c>
      <c r="B28" s="2">
        <v>0</v>
      </c>
      <c r="C28" s="2">
        <v>0</v>
      </c>
      <c r="D28" s="2">
        <f t="shared" si="0"/>
        <v>0</v>
      </c>
      <c r="E28" s="2">
        <f t="shared" si="1"/>
        <v>0</v>
      </c>
      <c r="G28" s="2">
        <v>17.5</v>
      </c>
      <c r="H28" s="2">
        <v>0</v>
      </c>
      <c r="I28" s="2">
        <v>0</v>
      </c>
      <c r="J28" s="2">
        <f t="shared" si="2"/>
        <v>0</v>
      </c>
      <c r="K28" s="2">
        <f t="shared" si="3"/>
        <v>0</v>
      </c>
      <c r="M28" s="2">
        <v>17.5</v>
      </c>
      <c r="N28" s="2">
        <f t="shared" si="4"/>
        <v>0</v>
      </c>
      <c r="O28" s="2">
        <f t="shared" si="5"/>
        <v>0</v>
      </c>
      <c r="Z28">
        <v>16</v>
      </c>
      <c r="AA28">
        <v>0</v>
      </c>
      <c r="AB28">
        <v>0</v>
      </c>
      <c r="AC28">
        <v>0</v>
      </c>
      <c r="AD28">
        <v>0</v>
      </c>
      <c r="AF28">
        <v>16</v>
      </c>
      <c r="AG28">
        <v>0</v>
      </c>
      <c r="AH28">
        <v>0</v>
      </c>
      <c r="AI28">
        <v>0</v>
      </c>
      <c r="AJ28">
        <v>0</v>
      </c>
      <c r="AL28" s="2">
        <v>16</v>
      </c>
      <c r="AM28" s="2">
        <f t="shared" si="7"/>
        <v>0</v>
      </c>
      <c r="AN28" s="2">
        <f t="shared" si="8"/>
        <v>0</v>
      </c>
      <c r="AO28" s="2">
        <f t="shared" si="9"/>
        <v>0</v>
      </c>
      <c r="AP28" s="2">
        <f t="shared" si="10"/>
        <v>0</v>
      </c>
    </row>
    <row r="29" spans="1:42">
      <c r="A29" s="2">
        <v>18</v>
      </c>
      <c r="B29" s="2">
        <v>0</v>
      </c>
      <c r="C29" s="2">
        <v>0</v>
      </c>
      <c r="D29" s="2">
        <f t="shared" si="0"/>
        <v>0</v>
      </c>
      <c r="E29" s="2">
        <f t="shared" si="1"/>
        <v>0</v>
      </c>
      <c r="G29" s="2">
        <v>18</v>
      </c>
      <c r="H29" s="2">
        <v>0</v>
      </c>
      <c r="I29" s="2">
        <v>0</v>
      </c>
      <c r="J29" s="2">
        <f t="shared" si="2"/>
        <v>0</v>
      </c>
      <c r="K29" s="2">
        <f t="shared" si="3"/>
        <v>0</v>
      </c>
      <c r="M29" s="2">
        <v>18</v>
      </c>
      <c r="N29" s="2">
        <f t="shared" si="4"/>
        <v>0</v>
      </c>
      <c r="O29" s="2">
        <f t="shared" si="5"/>
        <v>0</v>
      </c>
      <c r="Z29">
        <v>16.5</v>
      </c>
      <c r="AA29">
        <v>0</v>
      </c>
      <c r="AB29">
        <v>0</v>
      </c>
      <c r="AC29">
        <v>0</v>
      </c>
      <c r="AD29">
        <v>0</v>
      </c>
      <c r="AF29">
        <v>16.5</v>
      </c>
      <c r="AG29">
        <v>0</v>
      </c>
      <c r="AH29">
        <v>0</v>
      </c>
      <c r="AI29">
        <v>0</v>
      </c>
      <c r="AJ29">
        <v>0</v>
      </c>
      <c r="AL29" s="2">
        <v>16.5</v>
      </c>
      <c r="AM29" s="2">
        <f t="shared" si="7"/>
        <v>0</v>
      </c>
      <c r="AN29" s="2">
        <f t="shared" si="8"/>
        <v>0</v>
      </c>
      <c r="AO29" s="2">
        <f t="shared" si="9"/>
        <v>0</v>
      </c>
      <c r="AP29" s="2">
        <f t="shared" si="10"/>
        <v>0</v>
      </c>
    </row>
    <row r="30" spans="1:42">
      <c r="A30" s="2">
        <v>18.5</v>
      </c>
      <c r="B30" s="2">
        <v>0</v>
      </c>
      <c r="C30" s="2">
        <v>0</v>
      </c>
      <c r="D30" s="2">
        <f t="shared" si="0"/>
        <v>0</v>
      </c>
      <c r="E30" s="2">
        <f t="shared" si="1"/>
        <v>0</v>
      </c>
      <c r="G30" s="2">
        <v>18.5</v>
      </c>
      <c r="H30" s="2">
        <v>0</v>
      </c>
      <c r="I30" s="2">
        <v>0</v>
      </c>
      <c r="J30" s="2">
        <f t="shared" si="2"/>
        <v>0</v>
      </c>
      <c r="K30" s="2">
        <f t="shared" si="3"/>
        <v>0</v>
      </c>
      <c r="M30" s="2">
        <v>18.5</v>
      </c>
      <c r="N30" s="2">
        <f t="shared" si="4"/>
        <v>0</v>
      </c>
      <c r="O30" s="2">
        <f t="shared" si="5"/>
        <v>0</v>
      </c>
      <c r="Z30">
        <v>17</v>
      </c>
      <c r="AA30">
        <v>0</v>
      </c>
      <c r="AB30">
        <v>0</v>
      </c>
      <c r="AC30">
        <v>0</v>
      </c>
      <c r="AD30">
        <v>0</v>
      </c>
      <c r="AF30">
        <v>17</v>
      </c>
      <c r="AG30">
        <v>0</v>
      </c>
      <c r="AH30">
        <v>0</v>
      </c>
      <c r="AI30">
        <v>0</v>
      </c>
      <c r="AJ30">
        <v>0</v>
      </c>
      <c r="AL30" s="2">
        <v>17</v>
      </c>
      <c r="AM30" s="2">
        <f t="shared" si="7"/>
        <v>0</v>
      </c>
      <c r="AN30" s="2">
        <f t="shared" si="8"/>
        <v>0</v>
      </c>
      <c r="AO30" s="2">
        <f t="shared" si="9"/>
        <v>0</v>
      </c>
      <c r="AP30" s="2">
        <f t="shared" si="10"/>
        <v>0</v>
      </c>
    </row>
    <row r="31" spans="1:42">
      <c r="A31" s="2">
        <v>19</v>
      </c>
      <c r="B31" s="2">
        <v>0</v>
      </c>
      <c r="C31" s="2">
        <v>0</v>
      </c>
      <c r="D31" s="2">
        <f t="shared" si="0"/>
        <v>0</v>
      </c>
      <c r="E31" s="2">
        <f t="shared" si="1"/>
        <v>0</v>
      </c>
      <c r="G31" s="2">
        <v>19</v>
      </c>
      <c r="H31" s="2">
        <v>0</v>
      </c>
      <c r="I31" s="2">
        <v>0</v>
      </c>
      <c r="J31" s="2">
        <f t="shared" si="2"/>
        <v>0</v>
      </c>
      <c r="K31" s="2">
        <f t="shared" si="3"/>
        <v>0</v>
      </c>
      <c r="M31" s="2">
        <v>19</v>
      </c>
      <c r="N31" s="2">
        <f t="shared" si="4"/>
        <v>0</v>
      </c>
      <c r="O31" s="2">
        <f t="shared" si="5"/>
        <v>0</v>
      </c>
      <c r="Z31">
        <v>17.5</v>
      </c>
      <c r="AA31">
        <v>0</v>
      </c>
      <c r="AB31">
        <v>0</v>
      </c>
      <c r="AC31">
        <v>0</v>
      </c>
      <c r="AD31">
        <v>0</v>
      </c>
      <c r="AF31">
        <v>17.5</v>
      </c>
      <c r="AG31">
        <v>0</v>
      </c>
      <c r="AH31">
        <v>0</v>
      </c>
      <c r="AI31">
        <v>0</v>
      </c>
      <c r="AJ31">
        <v>0</v>
      </c>
      <c r="AL31" s="2">
        <v>17.5</v>
      </c>
      <c r="AM31" s="2">
        <f t="shared" si="7"/>
        <v>0</v>
      </c>
      <c r="AN31" s="2">
        <f t="shared" si="8"/>
        <v>0</v>
      </c>
      <c r="AO31" s="2">
        <f t="shared" si="9"/>
        <v>0</v>
      </c>
      <c r="AP31" s="2">
        <f t="shared" si="10"/>
        <v>0</v>
      </c>
    </row>
    <row r="32" spans="1:42">
      <c r="A32" s="2">
        <v>19.5</v>
      </c>
      <c r="B32" s="2">
        <v>0</v>
      </c>
      <c r="C32" s="2">
        <v>0</v>
      </c>
      <c r="D32" s="2">
        <f t="shared" si="0"/>
        <v>0</v>
      </c>
      <c r="E32" s="2">
        <f t="shared" si="1"/>
        <v>0</v>
      </c>
      <c r="G32" s="2">
        <v>19.5</v>
      </c>
      <c r="H32" s="2">
        <v>0</v>
      </c>
      <c r="I32" s="2">
        <v>0</v>
      </c>
      <c r="J32" s="2">
        <f t="shared" si="2"/>
        <v>0</v>
      </c>
      <c r="K32" s="2">
        <f t="shared" si="3"/>
        <v>0</v>
      </c>
      <c r="M32" s="2">
        <v>19.5</v>
      </c>
      <c r="N32" s="2">
        <f t="shared" si="4"/>
        <v>0</v>
      </c>
      <c r="O32" s="2">
        <f t="shared" si="5"/>
        <v>0</v>
      </c>
      <c r="Z32">
        <v>18</v>
      </c>
      <c r="AA32">
        <v>0</v>
      </c>
      <c r="AB32">
        <v>0</v>
      </c>
      <c r="AC32">
        <v>0</v>
      </c>
      <c r="AD32">
        <v>0</v>
      </c>
      <c r="AF32">
        <v>18</v>
      </c>
      <c r="AG32">
        <v>0</v>
      </c>
      <c r="AH32">
        <v>0</v>
      </c>
      <c r="AI32">
        <v>0</v>
      </c>
      <c r="AJ32">
        <v>0</v>
      </c>
      <c r="AL32" s="2">
        <v>18</v>
      </c>
      <c r="AM32" s="2">
        <f t="shared" si="7"/>
        <v>0</v>
      </c>
      <c r="AN32" s="2">
        <f t="shared" si="8"/>
        <v>0</v>
      </c>
      <c r="AO32" s="2">
        <f t="shared" si="9"/>
        <v>0</v>
      </c>
      <c r="AP32" s="2">
        <f t="shared" si="10"/>
        <v>0</v>
      </c>
    </row>
    <row r="33" spans="1:42">
      <c r="A33" s="2">
        <v>20</v>
      </c>
      <c r="B33" s="2">
        <v>0</v>
      </c>
      <c r="C33" s="2">
        <v>0</v>
      </c>
      <c r="D33" s="2">
        <f t="shared" si="0"/>
        <v>0</v>
      </c>
      <c r="E33" s="2">
        <f t="shared" si="1"/>
        <v>0</v>
      </c>
      <c r="G33" s="2">
        <v>20</v>
      </c>
      <c r="H33" s="2">
        <v>0</v>
      </c>
      <c r="I33" s="2">
        <v>0</v>
      </c>
      <c r="J33" s="2">
        <f t="shared" si="2"/>
        <v>0</v>
      </c>
      <c r="K33" s="2">
        <f t="shared" si="3"/>
        <v>0</v>
      </c>
      <c r="M33" s="2">
        <v>20</v>
      </c>
      <c r="N33" s="2">
        <f t="shared" si="4"/>
        <v>0</v>
      </c>
      <c r="O33" s="2">
        <f t="shared" si="5"/>
        <v>0</v>
      </c>
      <c r="Z33" t="s">
        <v>8</v>
      </c>
      <c r="AA33">
        <v>137649.30000000002</v>
      </c>
      <c r="AB33">
        <v>20018.7</v>
      </c>
      <c r="AC33">
        <v>0</v>
      </c>
      <c r="AD33">
        <v>157668</v>
      </c>
      <c r="AF33" t="s">
        <v>8</v>
      </c>
      <c r="AG33">
        <v>3257930.5767810089</v>
      </c>
      <c r="AH33">
        <v>273421.42321899114</v>
      </c>
      <c r="AI33">
        <v>0</v>
      </c>
      <c r="AJ33">
        <v>3531352</v>
      </c>
      <c r="AL33" s="2" t="s">
        <v>8</v>
      </c>
      <c r="AM33" s="2">
        <f>SUM(AM6:AM32)</f>
        <v>3395.5798767810093</v>
      </c>
      <c r="AN33" s="2">
        <f>SUM(AN6:AN32)</f>
        <v>293.44012321899118</v>
      </c>
      <c r="AO33" s="2">
        <f>SUM(AO6:AO32)</f>
        <v>0</v>
      </c>
      <c r="AP33" s="2">
        <f>SUM(AP6:AP32)</f>
        <v>3689.02</v>
      </c>
    </row>
    <row r="34" spans="1:42">
      <c r="A34" s="2">
        <v>20.5</v>
      </c>
      <c r="B34" s="2">
        <v>0</v>
      </c>
      <c r="C34" s="2">
        <v>0</v>
      </c>
      <c r="D34" s="2">
        <f t="shared" si="0"/>
        <v>0</v>
      </c>
      <c r="E34" s="2">
        <f t="shared" si="1"/>
        <v>0</v>
      </c>
      <c r="G34" s="2">
        <v>20.5</v>
      </c>
      <c r="H34" s="2">
        <v>0</v>
      </c>
      <c r="I34" s="2">
        <v>0</v>
      </c>
      <c r="J34" s="2">
        <f t="shared" si="2"/>
        <v>0</v>
      </c>
      <c r="K34" s="2">
        <f t="shared" si="3"/>
        <v>0</v>
      </c>
      <c r="M34" s="2">
        <v>20.5</v>
      </c>
      <c r="N34" s="2">
        <f t="shared" si="4"/>
        <v>0</v>
      </c>
      <c r="O34" s="2">
        <f t="shared" si="5"/>
        <v>0</v>
      </c>
      <c r="Z34" t="s">
        <v>15</v>
      </c>
      <c r="AA34">
        <v>87.303257477738043</v>
      </c>
      <c r="AB34">
        <v>12.696742522261969</v>
      </c>
      <c r="AC34">
        <v>0</v>
      </c>
      <c r="AD34">
        <v>100</v>
      </c>
      <c r="AF34" t="s">
        <v>15</v>
      </c>
      <c r="AG34">
        <v>92.257316086898413</v>
      </c>
      <c r="AH34">
        <v>7.7426839131015859</v>
      </c>
      <c r="AI34">
        <v>0</v>
      </c>
      <c r="AJ34">
        <v>100</v>
      </c>
      <c r="AL34" s="2" t="s">
        <v>15</v>
      </c>
      <c r="AM34" s="2">
        <f>(AM33*100)/$AP$33</f>
        <v>92.045580581862097</v>
      </c>
      <c r="AN34" s="2">
        <f t="shared" ref="AN34:AP34" si="11">(AN33*100)/$AP$33</f>
        <v>7.9544194181379115</v>
      </c>
      <c r="AO34" s="2">
        <f t="shared" si="11"/>
        <v>0</v>
      </c>
      <c r="AP34" s="2">
        <f t="shared" si="11"/>
        <v>100</v>
      </c>
    </row>
    <row r="35" spans="1:42">
      <c r="A35" s="2">
        <v>21</v>
      </c>
      <c r="B35" s="2">
        <v>0</v>
      </c>
      <c r="C35" s="2">
        <v>0</v>
      </c>
      <c r="D35" s="2">
        <f t="shared" si="0"/>
        <v>0</v>
      </c>
      <c r="E35" s="2">
        <f t="shared" si="1"/>
        <v>0</v>
      </c>
      <c r="G35" s="2">
        <v>21</v>
      </c>
      <c r="H35" s="2">
        <v>0</v>
      </c>
      <c r="I35" s="2">
        <v>0</v>
      </c>
      <c r="J35" s="2">
        <f t="shared" si="2"/>
        <v>0</v>
      </c>
      <c r="K35" s="2">
        <f t="shared" si="3"/>
        <v>0</v>
      </c>
      <c r="M35" s="2">
        <v>21</v>
      </c>
      <c r="N35" s="2">
        <f t="shared" si="4"/>
        <v>0</v>
      </c>
      <c r="O35" s="2">
        <f t="shared" si="5"/>
        <v>0</v>
      </c>
      <c r="Z35" t="s">
        <v>16</v>
      </c>
      <c r="AA35">
        <v>12.543583766862598</v>
      </c>
      <c r="AB35">
        <v>14.130012188603654</v>
      </c>
      <c r="AD35">
        <v>12.745008498871046</v>
      </c>
      <c r="AF35" t="s">
        <v>16</v>
      </c>
      <c r="AG35">
        <v>11.131678563059406</v>
      </c>
      <c r="AH35">
        <v>11.588733615702274</v>
      </c>
      <c r="AJ35">
        <v>11.167066891094402</v>
      </c>
      <c r="AL35" s="2" t="s">
        <v>16</v>
      </c>
      <c r="AM35" s="2">
        <v>11.188914078059016</v>
      </c>
      <c r="AN35" s="2">
        <v>11.762101500125409</v>
      </c>
      <c r="AO35" s="2"/>
      <c r="AP35" s="2">
        <v>11.23450780966219</v>
      </c>
    </row>
    <row r="36" spans="1:42">
      <c r="A36" s="2">
        <v>21.5</v>
      </c>
      <c r="B36" s="2">
        <v>0</v>
      </c>
      <c r="C36" s="2">
        <v>0</v>
      </c>
      <c r="D36" s="2">
        <f t="shared" si="0"/>
        <v>0</v>
      </c>
      <c r="E36" s="2">
        <f t="shared" si="1"/>
        <v>0</v>
      </c>
      <c r="G36" s="2">
        <v>21.5</v>
      </c>
      <c r="H36" s="2">
        <v>0</v>
      </c>
      <c r="I36" s="2">
        <v>0</v>
      </c>
      <c r="J36" s="2">
        <f t="shared" si="2"/>
        <v>0</v>
      </c>
      <c r="K36" s="2">
        <f t="shared" si="3"/>
        <v>0</v>
      </c>
      <c r="M36" s="2">
        <v>21.5</v>
      </c>
      <c r="N36" s="2">
        <f t="shared" si="4"/>
        <v>0</v>
      </c>
      <c r="O36" s="2">
        <f t="shared" si="5"/>
        <v>0</v>
      </c>
      <c r="AL36" s="2" t="s">
        <v>24</v>
      </c>
      <c r="AM36">
        <v>0.84943325803793557</v>
      </c>
      <c r="AN36">
        <v>1.1062087787017509</v>
      </c>
      <c r="AP36">
        <v>0.88612717313860001</v>
      </c>
    </row>
    <row r="37" spans="1:42">
      <c r="A37" s="2">
        <v>22</v>
      </c>
      <c r="B37" s="2">
        <v>0</v>
      </c>
      <c r="C37" s="2">
        <v>0</v>
      </c>
      <c r="D37" s="2">
        <f t="shared" si="0"/>
        <v>0</v>
      </c>
      <c r="E37" s="2">
        <f t="shared" si="1"/>
        <v>0</v>
      </c>
      <c r="G37" s="2">
        <v>22</v>
      </c>
      <c r="H37" s="2">
        <v>0</v>
      </c>
      <c r="I37" s="2">
        <v>0</v>
      </c>
      <c r="J37" s="2">
        <f t="shared" si="2"/>
        <v>0</v>
      </c>
      <c r="K37" s="2">
        <f t="shared" si="3"/>
        <v>0</v>
      </c>
      <c r="M37" s="2">
        <v>22</v>
      </c>
      <c r="N37" s="2">
        <f t="shared" si="4"/>
        <v>0</v>
      </c>
      <c r="O37" s="2">
        <f t="shared" si="5"/>
        <v>0</v>
      </c>
    </row>
    <row r="38" spans="1:42">
      <c r="A38" s="2">
        <v>22.5</v>
      </c>
      <c r="B38" s="2">
        <v>0</v>
      </c>
      <c r="C38" s="2">
        <v>0</v>
      </c>
      <c r="D38" s="2">
        <f t="shared" si="0"/>
        <v>0</v>
      </c>
      <c r="E38" s="2">
        <f t="shared" si="1"/>
        <v>0</v>
      </c>
      <c r="G38" s="2">
        <v>22.5</v>
      </c>
      <c r="H38" s="2">
        <v>0</v>
      </c>
      <c r="I38" s="2">
        <v>0</v>
      </c>
      <c r="J38" s="2">
        <f t="shared" si="2"/>
        <v>0</v>
      </c>
      <c r="K38" s="2">
        <f t="shared" si="3"/>
        <v>0</v>
      </c>
      <c r="M38" s="2">
        <v>22.5</v>
      </c>
      <c r="N38" s="2">
        <f t="shared" si="4"/>
        <v>0</v>
      </c>
      <c r="O38" s="2">
        <f t="shared" si="5"/>
        <v>0</v>
      </c>
      <c r="AM38">
        <f>AM33*1000</f>
        <v>3395579.8767810091</v>
      </c>
      <c r="AN38" s="2">
        <f t="shared" ref="AN38:AO38" si="12">AN33*1000</f>
        <v>293440.12321899115</v>
      </c>
      <c r="AO38" s="2">
        <f t="shared" si="12"/>
        <v>0</v>
      </c>
    </row>
    <row r="39" spans="1:42">
      <c r="A39" s="2">
        <v>23</v>
      </c>
      <c r="B39" s="2">
        <v>0</v>
      </c>
      <c r="C39" s="2">
        <v>0</v>
      </c>
      <c r="D39" s="2">
        <f t="shared" si="0"/>
        <v>0</v>
      </c>
      <c r="E39" s="2">
        <f t="shared" si="1"/>
        <v>0</v>
      </c>
      <c r="G39" s="2">
        <v>23</v>
      </c>
      <c r="H39" s="2">
        <v>0</v>
      </c>
      <c r="I39" s="2">
        <v>0</v>
      </c>
      <c r="J39" s="2">
        <f t="shared" si="2"/>
        <v>0</v>
      </c>
      <c r="K39" s="2">
        <f t="shared" si="3"/>
        <v>0</v>
      </c>
      <c r="M39" s="2">
        <v>23</v>
      </c>
      <c r="N39" s="2">
        <f t="shared" si="4"/>
        <v>0</v>
      </c>
      <c r="O39" s="2">
        <f t="shared" si="5"/>
        <v>0</v>
      </c>
    </row>
    <row r="40" spans="1:42">
      <c r="A40" s="2">
        <v>23.5</v>
      </c>
      <c r="B40" s="2">
        <v>0</v>
      </c>
      <c r="C40" s="2">
        <v>0</v>
      </c>
      <c r="D40" s="2">
        <f t="shared" si="0"/>
        <v>0</v>
      </c>
      <c r="E40" s="2">
        <f t="shared" si="1"/>
        <v>0</v>
      </c>
      <c r="G40" s="2">
        <v>23.5</v>
      </c>
      <c r="H40" s="2">
        <v>0</v>
      </c>
      <c r="I40" s="2">
        <v>0</v>
      </c>
      <c r="J40" s="2">
        <f t="shared" si="2"/>
        <v>0</v>
      </c>
      <c r="K40" s="2">
        <f t="shared" si="3"/>
        <v>0</v>
      </c>
      <c r="M40" s="2">
        <v>23.5</v>
      </c>
      <c r="N40" s="2">
        <f t="shared" si="4"/>
        <v>0</v>
      </c>
      <c r="O40" s="2">
        <f t="shared" si="5"/>
        <v>0</v>
      </c>
    </row>
    <row r="41" spans="1:42">
      <c r="A41" s="2">
        <v>24</v>
      </c>
      <c r="B41" s="2">
        <v>0</v>
      </c>
      <c r="C41" s="2">
        <v>0</v>
      </c>
      <c r="D41" s="2">
        <f t="shared" si="0"/>
        <v>0</v>
      </c>
      <c r="E41" s="2">
        <f t="shared" si="1"/>
        <v>0</v>
      </c>
      <c r="G41" s="2">
        <v>24</v>
      </c>
      <c r="H41" s="2">
        <v>0</v>
      </c>
      <c r="I41" s="2">
        <v>0</v>
      </c>
      <c r="J41" s="2">
        <f t="shared" si="2"/>
        <v>0</v>
      </c>
      <c r="K41" s="2">
        <f t="shared" si="3"/>
        <v>0</v>
      </c>
      <c r="M41" s="2">
        <v>24</v>
      </c>
      <c r="N41" s="2">
        <f t="shared" si="4"/>
        <v>0</v>
      </c>
      <c r="O41" s="2">
        <f t="shared" si="5"/>
        <v>0</v>
      </c>
    </row>
    <row r="42" spans="1:42">
      <c r="A42" s="2">
        <v>24.5</v>
      </c>
      <c r="B42" s="2">
        <v>0</v>
      </c>
      <c r="C42" s="2">
        <v>0</v>
      </c>
      <c r="D42" s="2">
        <f t="shared" si="0"/>
        <v>0</v>
      </c>
      <c r="E42" s="2">
        <f t="shared" si="1"/>
        <v>0</v>
      </c>
      <c r="G42" s="2">
        <v>24.5</v>
      </c>
      <c r="H42" s="2">
        <v>0</v>
      </c>
      <c r="I42" s="2">
        <v>0</v>
      </c>
      <c r="J42" s="2">
        <f t="shared" si="2"/>
        <v>0</v>
      </c>
      <c r="K42" s="2">
        <f t="shared" si="3"/>
        <v>0</v>
      </c>
      <c r="M42" s="2">
        <v>24.5</v>
      </c>
      <c r="N42" s="2">
        <f t="shared" si="4"/>
        <v>0</v>
      </c>
      <c r="O42" s="2">
        <f t="shared" si="5"/>
        <v>0</v>
      </c>
    </row>
    <row r="43" spans="1:42">
      <c r="A43" s="2">
        <v>25</v>
      </c>
      <c r="B43" s="2">
        <v>0</v>
      </c>
      <c r="C43" s="2">
        <v>0</v>
      </c>
      <c r="D43" s="2">
        <f t="shared" si="0"/>
        <v>0</v>
      </c>
      <c r="E43" s="2">
        <f t="shared" si="1"/>
        <v>0</v>
      </c>
      <c r="G43" s="2">
        <v>25</v>
      </c>
      <c r="H43" s="2">
        <v>0</v>
      </c>
      <c r="I43" s="2">
        <v>0</v>
      </c>
      <c r="J43" s="2">
        <f t="shared" si="2"/>
        <v>0</v>
      </c>
      <c r="K43" s="2">
        <f t="shared" si="3"/>
        <v>0</v>
      </c>
      <c r="M43" s="2">
        <v>25</v>
      </c>
      <c r="N43" s="2">
        <f t="shared" si="4"/>
        <v>0</v>
      </c>
      <c r="O43" s="2">
        <f t="shared" si="5"/>
        <v>0</v>
      </c>
    </row>
    <row r="44" spans="1:42">
      <c r="A44" s="2">
        <v>25.5</v>
      </c>
      <c r="B44" s="2">
        <v>0</v>
      </c>
      <c r="C44" s="2">
        <v>0</v>
      </c>
      <c r="D44" s="2">
        <f t="shared" si="0"/>
        <v>0</v>
      </c>
      <c r="E44" s="2">
        <f t="shared" si="1"/>
        <v>0</v>
      </c>
      <c r="G44" s="2">
        <v>25.5</v>
      </c>
      <c r="H44" s="2">
        <v>0</v>
      </c>
      <c r="I44" s="2">
        <v>0</v>
      </c>
      <c r="J44" s="2">
        <f t="shared" si="2"/>
        <v>0</v>
      </c>
      <c r="K44" s="2">
        <f t="shared" si="3"/>
        <v>0</v>
      </c>
      <c r="M44" s="2">
        <v>25.5</v>
      </c>
      <c r="N44" s="2">
        <f t="shared" si="4"/>
        <v>0</v>
      </c>
      <c r="O44" s="2">
        <f t="shared" si="5"/>
        <v>0</v>
      </c>
    </row>
    <row r="45" spans="1:42">
      <c r="A45" s="2"/>
      <c r="B45" s="2">
        <f>SUM(B3:B44)</f>
        <v>157668</v>
      </c>
      <c r="C45" s="2">
        <f>SUM(C3:C44)</f>
        <v>2156</v>
      </c>
      <c r="D45" s="2">
        <f t="shared" ref="D45:E45" si="13">SUM(D3:D44)</f>
        <v>0.99999999999999989</v>
      </c>
      <c r="E45" s="2">
        <f t="shared" si="13"/>
        <v>157.66800000000001</v>
      </c>
      <c r="G45" s="2"/>
      <c r="H45" s="2">
        <f>SUM(H3:H44)</f>
        <v>3531352</v>
      </c>
      <c r="I45" s="2">
        <f>SUM(I3:I44)</f>
        <v>30944</v>
      </c>
      <c r="J45" s="2">
        <f t="shared" ref="J45:K45" si="14">SUM(J3:J44)</f>
        <v>1</v>
      </c>
      <c r="K45" s="2">
        <f t="shared" si="14"/>
        <v>3531.3519999999999</v>
      </c>
      <c r="N45">
        <f>SUM(N3:N44)</f>
        <v>3689.02</v>
      </c>
      <c r="O45" s="2">
        <f>SUM(O3:O44)</f>
        <v>33100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44"/>
  <sheetViews>
    <sheetView topLeftCell="A4" workbookViewId="0">
      <selection activeCell="H6" sqref="H6"/>
    </sheetView>
  </sheetViews>
  <sheetFormatPr baseColWidth="10" defaultColWidth="9.140625" defaultRowHeight="15"/>
  <cols>
    <col min="29" max="29" width="6" bestFit="1" customWidth="1"/>
    <col min="34" max="34" width="10.85546875" customWidth="1"/>
  </cols>
  <sheetData>
    <row r="1" spans="1:34" ht="21">
      <c r="A1" s="2" t="s">
        <v>0</v>
      </c>
      <c r="B1" s="2" t="s">
        <v>1</v>
      </c>
      <c r="C1" s="2" t="s">
        <v>2</v>
      </c>
      <c r="D1" s="2" t="s">
        <v>15</v>
      </c>
      <c r="Q1" s="84" t="s">
        <v>11</v>
      </c>
      <c r="R1" s="84"/>
      <c r="S1" s="84"/>
      <c r="T1" s="84"/>
      <c r="U1" s="84"/>
      <c r="W1" s="84" t="s">
        <v>11</v>
      </c>
      <c r="X1" s="84"/>
      <c r="Y1" s="84"/>
      <c r="Z1" s="84"/>
      <c r="AA1" s="84"/>
      <c r="AB1" s="22"/>
      <c r="AC1" s="2"/>
      <c r="AD1" s="84" t="s">
        <v>11</v>
      </c>
      <c r="AE1" s="84"/>
      <c r="AF1" s="84"/>
      <c r="AG1" s="84"/>
      <c r="AH1" s="84"/>
    </row>
    <row r="2" spans="1:34">
      <c r="A2" s="2">
        <v>5</v>
      </c>
      <c r="B2" s="2">
        <v>0</v>
      </c>
      <c r="C2" s="2">
        <v>0</v>
      </c>
      <c r="D2">
        <f>+B2/$B$44</f>
        <v>0</v>
      </c>
      <c r="Q2" s="2"/>
      <c r="R2" s="2"/>
      <c r="S2" s="2"/>
      <c r="T2" s="2"/>
      <c r="U2" s="2"/>
      <c r="W2" s="22"/>
      <c r="X2" s="22"/>
      <c r="Y2" s="47" t="s">
        <v>15</v>
      </c>
      <c r="Z2" s="22"/>
      <c r="AA2" s="22"/>
      <c r="AB2" s="22"/>
      <c r="AC2" s="2"/>
      <c r="AD2" s="74" t="s">
        <v>17</v>
      </c>
      <c r="AE2" s="74"/>
      <c r="AF2" s="74"/>
      <c r="AG2" s="74"/>
      <c r="AH2" s="74"/>
    </row>
    <row r="3" spans="1:34">
      <c r="A3" s="2">
        <v>5.5</v>
      </c>
      <c r="B3" s="2">
        <v>90</v>
      </c>
      <c r="C3" s="2">
        <v>0</v>
      </c>
      <c r="D3" s="2">
        <f t="shared" ref="D3:D43" si="0">+B3/$B$44</f>
        <v>1.121865787456294E-4</v>
      </c>
      <c r="Q3" s="85" t="s">
        <v>6</v>
      </c>
      <c r="R3" s="87" t="s">
        <v>7</v>
      </c>
      <c r="S3" s="88"/>
      <c r="T3" s="88"/>
      <c r="U3" s="85" t="s">
        <v>8</v>
      </c>
      <c r="W3" s="75" t="s">
        <v>6</v>
      </c>
      <c r="X3" s="78" t="s">
        <v>7</v>
      </c>
      <c r="Y3" s="79"/>
      <c r="Z3" s="79"/>
      <c r="AA3" s="75" t="s">
        <v>8</v>
      </c>
      <c r="AB3" s="45"/>
      <c r="AC3" s="2"/>
      <c r="AD3" s="80" t="s">
        <v>6</v>
      </c>
      <c r="AE3" s="82" t="s">
        <v>7</v>
      </c>
      <c r="AF3" s="83"/>
      <c r="AG3" s="83"/>
      <c r="AH3" s="80" t="s">
        <v>8</v>
      </c>
    </row>
    <row r="4" spans="1:34">
      <c r="A4" s="2">
        <v>6</v>
      </c>
      <c r="B4" s="2">
        <v>90</v>
      </c>
      <c r="C4" s="2">
        <v>0</v>
      </c>
      <c r="D4" s="2">
        <f t="shared" si="0"/>
        <v>1.121865787456294E-4</v>
      </c>
      <c r="Q4" s="86"/>
      <c r="R4" s="9">
        <v>1</v>
      </c>
      <c r="S4" s="9">
        <v>2</v>
      </c>
      <c r="T4" s="9">
        <v>3</v>
      </c>
      <c r="U4" s="86"/>
      <c r="W4" s="76"/>
      <c r="X4" s="38">
        <v>1</v>
      </c>
      <c r="Y4" s="15">
        <v>2</v>
      </c>
      <c r="Z4" s="39">
        <v>3</v>
      </c>
      <c r="AA4" s="76"/>
      <c r="AB4" s="45"/>
      <c r="AC4" s="2"/>
      <c r="AD4" s="81"/>
      <c r="AE4" s="49">
        <v>1</v>
      </c>
      <c r="AF4" s="50">
        <v>2</v>
      </c>
      <c r="AG4" s="51">
        <v>3</v>
      </c>
      <c r="AH4" s="81"/>
    </row>
    <row r="5" spans="1:34">
      <c r="A5" s="2">
        <v>6.5</v>
      </c>
      <c r="B5" s="2">
        <v>494</v>
      </c>
      <c r="C5" s="2">
        <v>1</v>
      </c>
      <c r="D5" s="2">
        <f t="shared" si="0"/>
        <v>6.1577966555934353E-4</v>
      </c>
      <c r="Q5" s="10">
        <v>5</v>
      </c>
      <c r="R5" s="2">
        <v>0</v>
      </c>
      <c r="S5" s="2">
        <v>0</v>
      </c>
      <c r="T5" s="2">
        <v>0</v>
      </c>
      <c r="U5" s="13">
        <v>0</v>
      </c>
      <c r="W5" s="41">
        <v>5</v>
      </c>
      <c r="X5" s="35"/>
      <c r="Y5" s="35"/>
      <c r="Z5" s="35"/>
      <c r="AA5" s="40"/>
      <c r="AB5" s="32"/>
      <c r="AC5" s="2">
        <v>5.25</v>
      </c>
      <c r="AD5" s="52">
        <v>5</v>
      </c>
      <c r="AE5" s="53">
        <f>+X5*$B2</f>
        <v>0</v>
      </c>
      <c r="AF5" s="53">
        <f t="shared" ref="AF5:AG20" si="1">+Y5*$B2</f>
        <v>0</v>
      </c>
      <c r="AG5" s="53">
        <f t="shared" si="1"/>
        <v>0</v>
      </c>
      <c r="AH5" s="54"/>
    </row>
    <row r="6" spans="1:34">
      <c r="A6" s="2">
        <v>7</v>
      </c>
      <c r="B6" s="2">
        <v>763</v>
      </c>
      <c r="C6" s="2">
        <v>2</v>
      </c>
      <c r="D6" s="2">
        <f t="shared" si="0"/>
        <v>9.5109288425461371E-4</v>
      </c>
      <c r="Q6" s="10">
        <v>5.5</v>
      </c>
      <c r="R6" s="2">
        <v>1</v>
      </c>
      <c r="S6" s="2">
        <v>0</v>
      </c>
      <c r="T6" s="2">
        <v>0</v>
      </c>
      <c r="U6" s="13">
        <v>1</v>
      </c>
      <c r="W6" s="41">
        <v>5.5</v>
      </c>
      <c r="X6" s="35">
        <f t="shared" ref="X6:X13" si="2">+R6/$U6</f>
        <v>1</v>
      </c>
      <c r="Y6" s="35">
        <f t="shared" ref="Y6:Y31" si="3">+S6/$U6</f>
        <v>0</v>
      </c>
      <c r="Z6" s="35">
        <f t="shared" ref="Z6:Z31" si="4">+T6/$U6</f>
        <v>0</v>
      </c>
      <c r="AA6" s="40">
        <f t="shared" ref="AA6:AA13" si="5">SUM(X6:Z6)</f>
        <v>1</v>
      </c>
      <c r="AB6" s="36"/>
      <c r="AC6" s="2">
        <v>5.75</v>
      </c>
      <c r="AD6" s="55">
        <v>5.5</v>
      </c>
      <c r="AE6" s="53">
        <f>+X6*$B3</f>
        <v>90</v>
      </c>
      <c r="AF6" s="53">
        <f t="shared" si="1"/>
        <v>0</v>
      </c>
      <c r="AG6" s="53">
        <f t="shared" si="1"/>
        <v>0</v>
      </c>
      <c r="AH6" s="56">
        <f>SUM(AE6:AG6)</f>
        <v>90</v>
      </c>
    </row>
    <row r="7" spans="1:34">
      <c r="A7" s="2">
        <v>7.5</v>
      </c>
      <c r="B7" s="2">
        <v>1079</v>
      </c>
      <c r="C7" s="2">
        <v>3</v>
      </c>
      <c r="D7" s="2">
        <f t="shared" si="0"/>
        <v>1.3449924274059346E-3</v>
      </c>
      <c r="Q7" s="10">
        <v>6</v>
      </c>
      <c r="R7" s="2">
        <v>1</v>
      </c>
      <c r="S7" s="2">
        <v>0</v>
      </c>
      <c r="T7" s="2">
        <v>0</v>
      </c>
      <c r="U7" s="13">
        <v>1</v>
      </c>
      <c r="W7" s="41">
        <v>6</v>
      </c>
      <c r="X7" s="35">
        <f t="shared" si="2"/>
        <v>1</v>
      </c>
      <c r="Y7" s="35">
        <f t="shared" si="3"/>
        <v>0</v>
      </c>
      <c r="Z7" s="35">
        <f t="shared" si="4"/>
        <v>0</v>
      </c>
      <c r="AA7" s="40">
        <f t="shared" si="5"/>
        <v>1</v>
      </c>
      <c r="AB7" s="36"/>
      <c r="AC7" s="2">
        <v>6.25</v>
      </c>
      <c r="AD7" s="55">
        <v>6</v>
      </c>
      <c r="AE7" s="53">
        <f t="shared" ref="AE7:AG21" si="6">+X7*$B4</f>
        <v>90</v>
      </c>
      <c r="AF7" s="53">
        <f t="shared" si="1"/>
        <v>0</v>
      </c>
      <c r="AG7" s="53">
        <f t="shared" si="1"/>
        <v>0</v>
      </c>
      <c r="AH7" s="56">
        <f t="shared" ref="AH7:AH31" si="7">SUM(AE7:AG7)</f>
        <v>90</v>
      </c>
    </row>
    <row r="8" spans="1:34">
      <c r="A8" s="2">
        <v>8</v>
      </c>
      <c r="B8" s="2">
        <v>1168</v>
      </c>
      <c r="C8" s="2">
        <v>4</v>
      </c>
      <c r="D8" s="2">
        <f t="shared" si="0"/>
        <v>1.455932488609946E-3</v>
      </c>
      <c r="Q8" s="10">
        <v>6.5</v>
      </c>
      <c r="R8" s="2">
        <v>8</v>
      </c>
      <c r="S8" s="2">
        <v>0</v>
      </c>
      <c r="T8" s="2">
        <v>0</v>
      </c>
      <c r="U8" s="13">
        <v>8</v>
      </c>
      <c r="W8" s="41">
        <v>6.5</v>
      </c>
      <c r="X8" s="35">
        <f t="shared" si="2"/>
        <v>1</v>
      </c>
      <c r="Y8" s="35">
        <f t="shared" si="3"/>
        <v>0</v>
      </c>
      <c r="Z8" s="35">
        <f t="shared" si="4"/>
        <v>0</v>
      </c>
      <c r="AA8" s="40">
        <f t="shared" si="5"/>
        <v>1</v>
      </c>
      <c r="AB8" s="36"/>
      <c r="AC8" s="2">
        <v>6.75</v>
      </c>
      <c r="AD8" s="55">
        <v>6.5</v>
      </c>
      <c r="AE8" s="53">
        <f t="shared" si="6"/>
        <v>494</v>
      </c>
      <c r="AF8" s="53">
        <f t="shared" si="1"/>
        <v>0</v>
      </c>
      <c r="AG8" s="53">
        <f t="shared" si="1"/>
        <v>0</v>
      </c>
      <c r="AH8" s="56">
        <f t="shared" si="7"/>
        <v>494</v>
      </c>
    </row>
    <row r="9" spans="1:34">
      <c r="A9" s="2">
        <v>8.5</v>
      </c>
      <c r="B9" s="2">
        <v>1438</v>
      </c>
      <c r="C9" s="2">
        <v>5</v>
      </c>
      <c r="D9" s="2">
        <f t="shared" si="0"/>
        <v>1.7924922248468342E-3</v>
      </c>
      <c r="Q9" s="10">
        <v>7</v>
      </c>
      <c r="R9" s="2">
        <v>8</v>
      </c>
      <c r="S9" s="2">
        <v>0</v>
      </c>
      <c r="T9" s="2">
        <v>0</v>
      </c>
      <c r="U9" s="13">
        <v>8</v>
      </c>
      <c r="W9" s="41">
        <v>7</v>
      </c>
      <c r="X9" s="35">
        <f t="shared" si="2"/>
        <v>1</v>
      </c>
      <c r="Y9" s="35">
        <f t="shared" si="3"/>
        <v>0</v>
      </c>
      <c r="Z9" s="35">
        <f t="shared" si="4"/>
        <v>0</v>
      </c>
      <c r="AA9" s="40">
        <f t="shared" si="5"/>
        <v>1</v>
      </c>
      <c r="AB9" s="36"/>
      <c r="AC9" s="2">
        <v>7.25</v>
      </c>
      <c r="AD9" s="55">
        <v>7</v>
      </c>
      <c r="AE9" s="53">
        <f t="shared" si="6"/>
        <v>763</v>
      </c>
      <c r="AF9" s="53">
        <f t="shared" si="1"/>
        <v>0</v>
      </c>
      <c r="AG9" s="53">
        <f t="shared" si="1"/>
        <v>0</v>
      </c>
      <c r="AH9" s="56">
        <f t="shared" si="7"/>
        <v>763</v>
      </c>
    </row>
    <row r="10" spans="1:34">
      <c r="A10" s="2">
        <v>9</v>
      </c>
      <c r="B10" s="2">
        <v>2561</v>
      </c>
      <c r="C10" s="2">
        <v>12</v>
      </c>
      <c r="D10" s="2">
        <f t="shared" si="0"/>
        <v>3.1923314240839655E-3</v>
      </c>
      <c r="Q10" s="10">
        <v>7.5</v>
      </c>
      <c r="R10" s="2">
        <v>7</v>
      </c>
      <c r="S10" s="2">
        <v>0</v>
      </c>
      <c r="T10" s="2">
        <v>0</v>
      </c>
      <c r="U10" s="13">
        <v>7</v>
      </c>
      <c r="W10" s="41">
        <v>7.5</v>
      </c>
      <c r="X10" s="35">
        <f t="shared" si="2"/>
        <v>1</v>
      </c>
      <c r="Y10" s="35">
        <f t="shared" si="3"/>
        <v>0</v>
      </c>
      <c r="Z10" s="35">
        <f t="shared" si="4"/>
        <v>0</v>
      </c>
      <c r="AA10" s="40">
        <f t="shared" si="5"/>
        <v>1</v>
      </c>
      <c r="AB10" s="36"/>
      <c r="AC10" s="2">
        <v>7.75</v>
      </c>
      <c r="AD10" s="55">
        <v>7.5</v>
      </c>
      <c r="AE10" s="53">
        <f t="shared" si="6"/>
        <v>1079</v>
      </c>
      <c r="AF10" s="53">
        <f t="shared" si="1"/>
        <v>0</v>
      </c>
      <c r="AG10" s="53">
        <f t="shared" si="1"/>
        <v>0</v>
      </c>
      <c r="AH10" s="56">
        <f t="shared" si="7"/>
        <v>1079</v>
      </c>
    </row>
    <row r="11" spans="1:34">
      <c r="A11" s="2">
        <v>9.5</v>
      </c>
      <c r="B11" s="2">
        <v>4125</v>
      </c>
      <c r="C11" s="2">
        <v>22</v>
      </c>
      <c r="D11" s="2">
        <f t="shared" si="0"/>
        <v>5.1418848591746804E-3</v>
      </c>
      <c r="Q11" s="10">
        <v>8</v>
      </c>
      <c r="R11" s="2">
        <v>8</v>
      </c>
      <c r="S11" s="2">
        <v>0</v>
      </c>
      <c r="T11" s="2">
        <v>0</v>
      </c>
      <c r="U11" s="13">
        <v>8</v>
      </c>
      <c r="W11" s="41">
        <v>8</v>
      </c>
      <c r="X11" s="35">
        <f t="shared" si="2"/>
        <v>1</v>
      </c>
      <c r="Y11" s="35">
        <f t="shared" si="3"/>
        <v>0</v>
      </c>
      <c r="Z11" s="35">
        <f t="shared" si="4"/>
        <v>0</v>
      </c>
      <c r="AA11" s="40">
        <f t="shared" si="5"/>
        <v>1</v>
      </c>
      <c r="AB11" s="36"/>
      <c r="AC11" s="2">
        <v>8.25</v>
      </c>
      <c r="AD11" s="55">
        <v>8</v>
      </c>
      <c r="AE11" s="53">
        <f t="shared" si="6"/>
        <v>1168</v>
      </c>
      <c r="AF11" s="53">
        <f t="shared" si="1"/>
        <v>0</v>
      </c>
      <c r="AG11" s="53">
        <f t="shared" si="1"/>
        <v>0</v>
      </c>
      <c r="AH11" s="56">
        <f t="shared" si="7"/>
        <v>1168</v>
      </c>
    </row>
    <row r="12" spans="1:34">
      <c r="A12" s="2">
        <v>10</v>
      </c>
      <c r="B12" s="2">
        <v>7700</v>
      </c>
      <c r="C12" s="2">
        <v>49</v>
      </c>
      <c r="D12" s="2">
        <f t="shared" si="0"/>
        <v>9.5981850704594043E-3</v>
      </c>
      <c r="Q12" s="10">
        <v>8.5</v>
      </c>
      <c r="R12" s="2">
        <v>10</v>
      </c>
      <c r="S12" s="2">
        <v>0</v>
      </c>
      <c r="T12" s="2">
        <v>0</v>
      </c>
      <c r="U12" s="13">
        <v>10</v>
      </c>
      <c r="W12" s="41">
        <v>8.5</v>
      </c>
      <c r="X12" s="35">
        <f t="shared" si="2"/>
        <v>1</v>
      </c>
      <c r="Y12" s="35">
        <f t="shared" si="3"/>
        <v>0</v>
      </c>
      <c r="Z12" s="35">
        <f t="shared" si="4"/>
        <v>0</v>
      </c>
      <c r="AA12" s="40">
        <f t="shared" si="5"/>
        <v>1</v>
      </c>
      <c r="AB12" s="36"/>
      <c r="AC12" s="2">
        <v>8.75</v>
      </c>
      <c r="AD12" s="55">
        <v>8.5</v>
      </c>
      <c r="AE12" s="53">
        <f t="shared" si="6"/>
        <v>1438</v>
      </c>
      <c r="AF12" s="53">
        <f t="shared" si="1"/>
        <v>0</v>
      </c>
      <c r="AG12" s="53">
        <f t="shared" si="1"/>
        <v>0</v>
      </c>
      <c r="AH12" s="56">
        <f t="shared" si="7"/>
        <v>1438</v>
      </c>
    </row>
    <row r="13" spans="1:34">
      <c r="A13" s="2">
        <v>10.5</v>
      </c>
      <c r="B13" s="2">
        <v>77925</v>
      </c>
      <c r="C13" s="2">
        <v>586</v>
      </c>
      <c r="D13" s="2">
        <f t="shared" si="0"/>
        <v>9.7134879430590793E-2</v>
      </c>
      <c r="Q13" s="10">
        <v>9</v>
      </c>
      <c r="R13" s="2">
        <v>10</v>
      </c>
      <c r="S13" s="2">
        <v>0</v>
      </c>
      <c r="T13" s="2">
        <v>0</v>
      </c>
      <c r="U13" s="13">
        <v>10</v>
      </c>
      <c r="W13" s="41">
        <v>9</v>
      </c>
      <c r="X13" s="35">
        <f t="shared" si="2"/>
        <v>1</v>
      </c>
      <c r="Y13" s="35">
        <f t="shared" si="3"/>
        <v>0</v>
      </c>
      <c r="Z13" s="35">
        <f t="shared" si="4"/>
        <v>0</v>
      </c>
      <c r="AA13" s="40">
        <f t="shared" si="5"/>
        <v>1</v>
      </c>
      <c r="AB13" s="36"/>
      <c r="AC13" s="2">
        <v>9.25</v>
      </c>
      <c r="AD13" s="55">
        <v>9</v>
      </c>
      <c r="AE13" s="53">
        <f t="shared" si="6"/>
        <v>2561</v>
      </c>
      <c r="AF13" s="53">
        <f t="shared" si="1"/>
        <v>0</v>
      </c>
      <c r="AG13" s="53">
        <f t="shared" si="1"/>
        <v>0</v>
      </c>
      <c r="AH13" s="56">
        <f t="shared" si="7"/>
        <v>2561</v>
      </c>
    </row>
    <row r="14" spans="1:34">
      <c r="A14" s="2">
        <v>11</v>
      </c>
      <c r="B14" s="2">
        <v>117570</v>
      </c>
      <c r="C14" s="2">
        <v>1033</v>
      </c>
      <c r="D14" s="2">
        <f t="shared" si="0"/>
        <v>0.14655306736804052</v>
      </c>
      <c r="Q14" s="10">
        <v>9.5</v>
      </c>
      <c r="R14" s="2">
        <v>17</v>
      </c>
      <c r="S14" s="2">
        <v>0</v>
      </c>
      <c r="T14" s="2">
        <v>0</v>
      </c>
      <c r="U14" s="13">
        <v>17</v>
      </c>
      <c r="W14" s="41">
        <v>9.5</v>
      </c>
      <c r="X14" s="35">
        <f>+R14/$U14</f>
        <v>1</v>
      </c>
      <c r="Y14" s="35">
        <f t="shared" si="3"/>
        <v>0</v>
      </c>
      <c r="Z14" s="35">
        <f t="shared" si="4"/>
        <v>0</v>
      </c>
      <c r="AA14" s="40">
        <f>SUM(X14:Z14)</f>
        <v>1</v>
      </c>
      <c r="AB14" s="36"/>
      <c r="AC14" s="2">
        <v>9.75</v>
      </c>
      <c r="AD14" s="55">
        <v>9.5</v>
      </c>
      <c r="AE14" s="53">
        <f t="shared" si="6"/>
        <v>4125</v>
      </c>
      <c r="AF14" s="53">
        <f t="shared" si="1"/>
        <v>0</v>
      </c>
      <c r="AG14" s="53">
        <f t="shared" si="1"/>
        <v>0</v>
      </c>
      <c r="AH14" s="56">
        <f>SUM(AE14:AG14)</f>
        <v>4125</v>
      </c>
    </row>
    <row r="15" spans="1:34">
      <c r="A15" s="2">
        <v>11.5</v>
      </c>
      <c r="B15" s="2">
        <v>114777</v>
      </c>
      <c r="C15" s="2">
        <v>1170</v>
      </c>
      <c r="D15" s="2">
        <f t="shared" si="0"/>
        <v>0.14307154387430118</v>
      </c>
      <c r="Q15" s="10">
        <v>10</v>
      </c>
      <c r="R15" s="2">
        <v>20</v>
      </c>
      <c r="S15" s="2">
        <v>0</v>
      </c>
      <c r="T15" s="2">
        <v>0</v>
      </c>
      <c r="U15" s="13">
        <v>20</v>
      </c>
      <c r="W15" s="41">
        <v>10</v>
      </c>
      <c r="X15" s="35">
        <f t="shared" ref="X15:X30" si="8">+R15/$U15</f>
        <v>1</v>
      </c>
      <c r="Y15" s="35">
        <f t="shared" si="3"/>
        <v>0</v>
      </c>
      <c r="Z15" s="35">
        <f t="shared" si="4"/>
        <v>0</v>
      </c>
      <c r="AA15" s="40">
        <f t="shared" ref="AA15:AA16" si="9">SUM(X15:Z15)</f>
        <v>1</v>
      </c>
      <c r="AB15" s="36"/>
      <c r="AC15" s="2">
        <v>10.25</v>
      </c>
      <c r="AD15" s="55">
        <v>10</v>
      </c>
      <c r="AE15" s="53">
        <f t="shared" si="6"/>
        <v>7700</v>
      </c>
      <c r="AF15" s="53">
        <f t="shared" si="1"/>
        <v>0</v>
      </c>
      <c r="AG15" s="53">
        <f t="shared" si="1"/>
        <v>0</v>
      </c>
      <c r="AH15" s="56">
        <f t="shared" si="7"/>
        <v>7700</v>
      </c>
    </row>
    <row r="16" spans="1:34">
      <c r="A16" s="2">
        <v>12</v>
      </c>
      <c r="B16" s="2">
        <v>142203</v>
      </c>
      <c r="C16" s="2">
        <v>1671</v>
      </c>
      <c r="D16" s="2">
        <f t="shared" si="0"/>
        <v>0.17725853397071931</v>
      </c>
      <c r="Q16" s="10">
        <v>10.5</v>
      </c>
      <c r="R16" s="2">
        <v>29</v>
      </c>
      <c r="S16" s="2">
        <v>0</v>
      </c>
      <c r="T16" s="2">
        <v>0</v>
      </c>
      <c r="U16" s="13">
        <v>29</v>
      </c>
      <c r="W16" s="41">
        <v>10.5</v>
      </c>
      <c r="X16" s="35">
        <f t="shared" si="8"/>
        <v>1</v>
      </c>
      <c r="Y16" s="35">
        <f t="shared" si="3"/>
        <v>0</v>
      </c>
      <c r="Z16" s="35">
        <f t="shared" si="4"/>
        <v>0</v>
      </c>
      <c r="AA16" s="40">
        <f t="shared" si="9"/>
        <v>1</v>
      </c>
      <c r="AB16" s="36"/>
      <c r="AC16" s="2">
        <v>10.75</v>
      </c>
      <c r="AD16" s="55">
        <v>10.5</v>
      </c>
      <c r="AE16" s="53">
        <f t="shared" si="6"/>
        <v>77925</v>
      </c>
      <c r="AF16" s="53">
        <f t="shared" si="1"/>
        <v>0</v>
      </c>
      <c r="AG16" s="53">
        <f t="shared" si="1"/>
        <v>0</v>
      </c>
      <c r="AH16" s="56">
        <f t="shared" si="7"/>
        <v>77925</v>
      </c>
    </row>
    <row r="17" spans="1:34">
      <c r="A17" s="2">
        <v>12.5</v>
      </c>
      <c r="B17" s="2">
        <v>103779</v>
      </c>
      <c r="C17" s="2">
        <v>1397</v>
      </c>
      <c r="D17" s="2">
        <f t="shared" si="0"/>
        <v>0.12936234395158525</v>
      </c>
      <c r="Q17" s="10">
        <v>11</v>
      </c>
      <c r="R17" s="2">
        <v>26</v>
      </c>
      <c r="S17" s="2">
        <v>0</v>
      </c>
      <c r="T17" s="2">
        <v>0</v>
      </c>
      <c r="U17" s="13">
        <v>26</v>
      </c>
      <c r="W17" s="41">
        <v>11</v>
      </c>
      <c r="X17" s="35">
        <f t="shared" si="8"/>
        <v>1</v>
      </c>
      <c r="Y17" s="35">
        <f t="shared" si="3"/>
        <v>0</v>
      </c>
      <c r="Z17" s="35">
        <f t="shared" si="4"/>
        <v>0</v>
      </c>
      <c r="AA17" s="40">
        <f>SUM(X17:Z17)</f>
        <v>1</v>
      </c>
      <c r="AB17" s="36"/>
      <c r="AC17" s="2">
        <v>11.25</v>
      </c>
      <c r="AD17" s="55">
        <v>11</v>
      </c>
      <c r="AE17" s="53">
        <f>+X17*$B14</f>
        <v>117570</v>
      </c>
      <c r="AF17" s="53">
        <f>+Y17*$B14</f>
        <v>0</v>
      </c>
      <c r="AG17" s="53">
        <f t="shared" si="1"/>
        <v>0</v>
      </c>
      <c r="AH17" s="56">
        <f t="shared" si="7"/>
        <v>117570</v>
      </c>
    </row>
    <row r="18" spans="1:34">
      <c r="A18" s="2">
        <v>13</v>
      </c>
      <c r="B18" s="2">
        <v>60226</v>
      </c>
      <c r="C18" s="2">
        <v>924</v>
      </c>
      <c r="D18" s="2">
        <f t="shared" si="0"/>
        <v>7.5072765461491955E-2</v>
      </c>
      <c r="Q18" s="10">
        <v>11.5</v>
      </c>
      <c r="R18" s="2">
        <v>41</v>
      </c>
      <c r="S18" s="2">
        <v>0</v>
      </c>
      <c r="T18" s="2">
        <v>0</v>
      </c>
      <c r="U18" s="13">
        <v>41</v>
      </c>
      <c r="W18" s="41">
        <v>11.5</v>
      </c>
      <c r="X18" s="35">
        <f t="shared" si="8"/>
        <v>1</v>
      </c>
      <c r="Y18" s="35">
        <f t="shared" si="3"/>
        <v>0</v>
      </c>
      <c r="Z18" s="35">
        <f t="shared" si="4"/>
        <v>0</v>
      </c>
      <c r="AA18" s="40">
        <f t="shared" ref="AA18:AA31" si="10">SUM(X18:Z18)</f>
        <v>1</v>
      </c>
      <c r="AB18" s="36"/>
      <c r="AC18" s="2">
        <v>11.75</v>
      </c>
      <c r="AD18" s="55">
        <v>11.5</v>
      </c>
      <c r="AE18" s="53">
        <f t="shared" si="6"/>
        <v>114777</v>
      </c>
      <c r="AF18" s="53">
        <f t="shared" si="1"/>
        <v>0</v>
      </c>
      <c r="AG18" s="53">
        <f t="shared" si="1"/>
        <v>0</v>
      </c>
      <c r="AH18" s="56">
        <f t="shared" si="7"/>
        <v>114777</v>
      </c>
    </row>
    <row r="19" spans="1:34">
      <c r="A19" s="2">
        <v>13.5</v>
      </c>
      <c r="B19" s="2">
        <v>62118</v>
      </c>
      <c r="C19" s="2">
        <v>1083</v>
      </c>
      <c r="D19" s="2">
        <f t="shared" si="0"/>
        <v>7.7431176650233413E-2</v>
      </c>
      <c r="Q19" s="10">
        <v>12</v>
      </c>
      <c r="R19" s="2">
        <v>41</v>
      </c>
      <c r="S19" s="2">
        <v>0</v>
      </c>
      <c r="T19" s="2">
        <v>0</v>
      </c>
      <c r="U19" s="13">
        <v>41</v>
      </c>
      <c r="W19" s="41">
        <v>12</v>
      </c>
      <c r="X19" s="35">
        <f t="shared" si="8"/>
        <v>1</v>
      </c>
      <c r="Y19" s="35">
        <f t="shared" si="3"/>
        <v>0</v>
      </c>
      <c r="Z19" s="35">
        <f t="shared" si="4"/>
        <v>0</v>
      </c>
      <c r="AA19" s="40">
        <f t="shared" si="10"/>
        <v>1</v>
      </c>
      <c r="AB19" s="36"/>
      <c r="AC19" s="2">
        <v>12.25</v>
      </c>
      <c r="AD19" s="55">
        <v>12</v>
      </c>
      <c r="AE19" s="53">
        <f t="shared" si="6"/>
        <v>142203</v>
      </c>
      <c r="AF19" s="53">
        <f t="shared" si="1"/>
        <v>0</v>
      </c>
      <c r="AG19" s="53">
        <f t="shared" si="1"/>
        <v>0</v>
      </c>
      <c r="AH19" s="56">
        <f t="shared" si="7"/>
        <v>142203</v>
      </c>
    </row>
    <row r="20" spans="1:34">
      <c r="A20" s="2">
        <v>14</v>
      </c>
      <c r="B20" s="2">
        <v>44002</v>
      </c>
      <c r="C20" s="2">
        <v>865</v>
      </c>
      <c r="D20" s="2">
        <f t="shared" si="0"/>
        <v>5.4849264866279827E-2</v>
      </c>
      <c r="Q20" s="10">
        <v>12.5</v>
      </c>
      <c r="R20" s="2">
        <v>44</v>
      </c>
      <c r="S20" s="2">
        <v>1</v>
      </c>
      <c r="T20" s="2">
        <v>0</v>
      </c>
      <c r="U20" s="13">
        <v>45</v>
      </c>
      <c r="W20" s="41">
        <v>12.5</v>
      </c>
      <c r="X20" s="35">
        <f t="shared" si="8"/>
        <v>0.97777777777777775</v>
      </c>
      <c r="Y20" s="35">
        <f t="shared" si="3"/>
        <v>2.2222222222222223E-2</v>
      </c>
      <c r="Z20" s="35">
        <f t="shared" si="4"/>
        <v>0</v>
      </c>
      <c r="AA20" s="40">
        <f t="shared" si="10"/>
        <v>1</v>
      </c>
      <c r="AB20" s="36"/>
      <c r="AC20" s="2">
        <v>12.75</v>
      </c>
      <c r="AD20" s="55">
        <v>12.5</v>
      </c>
      <c r="AE20" s="53">
        <f t="shared" si="6"/>
        <v>101472.8</v>
      </c>
      <c r="AF20" s="53">
        <f t="shared" si="1"/>
        <v>2306.2000000000003</v>
      </c>
      <c r="AG20" s="53">
        <f t="shared" si="1"/>
        <v>0</v>
      </c>
      <c r="AH20" s="56">
        <f t="shared" si="7"/>
        <v>103779</v>
      </c>
    </row>
    <row r="21" spans="1:34">
      <c r="A21" s="2">
        <v>14.5</v>
      </c>
      <c r="B21" s="2">
        <v>21728</v>
      </c>
      <c r="C21" s="2">
        <v>481</v>
      </c>
      <c r="D21" s="2">
        <f t="shared" si="0"/>
        <v>2.7084333144278171E-2</v>
      </c>
      <c r="Q21" s="10">
        <v>13</v>
      </c>
      <c r="R21" s="2">
        <v>26</v>
      </c>
      <c r="S21" s="2">
        <v>4</v>
      </c>
      <c r="T21" s="2">
        <v>0</v>
      </c>
      <c r="U21" s="13">
        <v>30</v>
      </c>
      <c r="W21" s="41">
        <v>13</v>
      </c>
      <c r="X21" s="35">
        <f t="shared" si="8"/>
        <v>0.8666666666666667</v>
      </c>
      <c r="Y21" s="35">
        <f t="shared" si="3"/>
        <v>0.13333333333333333</v>
      </c>
      <c r="Z21" s="35">
        <f t="shared" si="4"/>
        <v>0</v>
      </c>
      <c r="AA21" s="40">
        <f t="shared" si="10"/>
        <v>1</v>
      </c>
      <c r="AB21" s="36"/>
      <c r="AC21" s="2">
        <v>13.25</v>
      </c>
      <c r="AD21" s="55">
        <v>13</v>
      </c>
      <c r="AE21" s="53">
        <f t="shared" si="6"/>
        <v>52195.866666666669</v>
      </c>
      <c r="AF21" s="53">
        <f t="shared" si="6"/>
        <v>8030.1333333333332</v>
      </c>
      <c r="AG21" s="53">
        <f t="shared" si="6"/>
        <v>0</v>
      </c>
      <c r="AH21" s="56">
        <f t="shared" si="7"/>
        <v>60226</v>
      </c>
    </row>
    <row r="22" spans="1:34">
      <c r="A22" s="2">
        <v>15</v>
      </c>
      <c r="B22" s="2">
        <v>14977</v>
      </c>
      <c r="C22" s="2">
        <v>371</v>
      </c>
      <c r="D22" s="2">
        <f t="shared" si="0"/>
        <v>1.8669093220814351E-2</v>
      </c>
      <c r="Q22" s="10">
        <v>13.5</v>
      </c>
      <c r="R22" s="2">
        <v>21</v>
      </c>
      <c r="S22" s="2">
        <v>8</v>
      </c>
      <c r="T22" s="2">
        <v>0</v>
      </c>
      <c r="U22" s="13">
        <v>29</v>
      </c>
      <c r="W22" s="41">
        <v>13.5</v>
      </c>
      <c r="X22" s="35">
        <f t="shared" si="8"/>
        <v>0.72413793103448276</v>
      </c>
      <c r="Y22" s="35">
        <f t="shared" si="3"/>
        <v>0.27586206896551724</v>
      </c>
      <c r="Z22" s="35">
        <f t="shared" si="4"/>
        <v>0</v>
      </c>
      <c r="AA22" s="40">
        <f t="shared" si="10"/>
        <v>1</v>
      </c>
      <c r="AB22" s="36"/>
      <c r="AC22" s="2">
        <v>13.75</v>
      </c>
      <c r="AD22" s="55">
        <v>13.5</v>
      </c>
      <c r="AE22" s="53">
        <f t="shared" ref="AE22:AG31" si="11">+X22*$B19</f>
        <v>44982</v>
      </c>
      <c r="AF22" s="53">
        <f t="shared" si="11"/>
        <v>17136</v>
      </c>
      <c r="AG22" s="53">
        <f t="shared" si="11"/>
        <v>0</v>
      </c>
      <c r="AH22" s="56">
        <f t="shared" si="7"/>
        <v>62118</v>
      </c>
    </row>
    <row r="23" spans="1:34">
      <c r="A23" s="2">
        <v>15.5</v>
      </c>
      <c r="B23" s="2">
        <v>11935</v>
      </c>
      <c r="C23" s="2">
        <v>330</v>
      </c>
      <c r="D23" s="2">
        <f t="shared" si="0"/>
        <v>1.4877186859212077E-2</v>
      </c>
      <c r="Q23" s="10">
        <v>14</v>
      </c>
      <c r="R23" s="2">
        <v>20</v>
      </c>
      <c r="S23" s="2">
        <v>10</v>
      </c>
      <c r="T23" s="2">
        <v>0</v>
      </c>
      <c r="U23" s="13">
        <v>30</v>
      </c>
      <c r="W23" s="41">
        <v>14</v>
      </c>
      <c r="X23" s="35">
        <f t="shared" si="8"/>
        <v>0.66666666666666663</v>
      </c>
      <c r="Y23" s="35">
        <f t="shared" si="3"/>
        <v>0.33333333333333331</v>
      </c>
      <c r="Z23" s="35">
        <f t="shared" si="4"/>
        <v>0</v>
      </c>
      <c r="AA23" s="40">
        <f t="shared" si="10"/>
        <v>1</v>
      </c>
      <c r="AB23" s="36"/>
      <c r="AC23" s="2">
        <v>14.25</v>
      </c>
      <c r="AD23" s="55">
        <v>14</v>
      </c>
      <c r="AE23" s="53">
        <f t="shared" si="11"/>
        <v>29334.666666666664</v>
      </c>
      <c r="AF23" s="53">
        <f t="shared" si="11"/>
        <v>14667.333333333332</v>
      </c>
      <c r="AG23" s="53">
        <f t="shared" si="11"/>
        <v>0</v>
      </c>
      <c r="AH23" s="56">
        <f t="shared" si="7"/>
        <v>44002</v>
      </c>
    </row>
    <row r="24" spans="1:34">
      <c r="A24" s="2">
        <v>16</v>
      </c>
      <c r="B24" s="2">
        <v>6803</v>
      </c>
      <c r="C24" s="2">
        <v>210</v>
      </c>
      <c r="D24" s="2">
        <f t="shared" si="0"/>
        <v>8.4800588356279648E-3</v>
      </c>
      <c r="Q24" s="10">
        <v>14.5</v>
      </c>
      <c r="R24" s="2">
        <v>19</v>
      </c>
      <c r="S24" s="2">
        <v>7</v>
      </c>
      <c r="T24" s="2">
        <v>0</v>
      </c>
      <c r="U24" s="13">
        <v>26</v>
      </c>
      <c r="W24" s="41">
        <v>14.5</v>
      </c>
      <c r="X24" s="35">
        <f t="shared" si="8"/>
        <v>0.73076923076923073</v>
      </c>
      <c r="Y24" s="35">
        <f t="shared" si="3"/>
        <v>0.26923076923076922</v>
      </c>
      <c r="Z24" s="35">
        <f t="shared" si="4"/>
        <v>0</v>
      </c>
      <c r="AA24" s="40">
        <f t="shared" si="10"/>
        <v>1</v>
      </c>
      <c r="AB24" s="36"/>
      <c r="AC24" s="2">
        <v>14.75</v>
      </c>
      <c r="AD24" s="55">
        <v>14.5</v>
      </c>
      <c r="AE24" s="53">
        <f t="shared" si="11"/>
        <v>15878.153846153846</v>
      </c>
      <c r="AF24" s="53">
        <f t="shared" si="11"/>
        <v>5849.8461538461534</v>
      </c>
      <c r="AG24" s="53">
        <f t="shared" si="11"/>
        <v>0</v>
      </c>
      <c r="AH24" s="56">
        <f t="shared" si="7"/>
        <v>21728</v>
      </c>
    </row>
    <row r="25" spans="1:34">
      <c r="A25" s="2">
        <v>16.5</v>
      </c>
      <c r="B25" s="2">
        <v>1912</v>
      </c>
      <c r="C25" s="2">
        <v>66</v>
      </c>
      <c r="D25" s="2">
        <f t="shared" si="0"/>
        <v>2.3833415395738155E-3</v>
      </c>
      <c r="Q25" s="10">
        <v>15</v>
      </c>
      <c r="R25" s="2">
        <v>5</v>
      </c>
      <c r="S25" s="2">
        <v>13</v>
      </c>
      <c r="T25" s="2">
        <v>1</v>
      </c>
      <c r="U25" s="13">
        <v>19</v>
      </c>
      <c r="W25" s="41">
        <v>15</v>
      </c>
      <c r="X25" s="35">
        <f t="shared" si="8"/>
        <v>0.26315789473684209</v>
      </c>
      <c r="Y25" s="35">
        <f t="shared" si="3"/>
        <v>0.68421052631578949</v>
      </c>
      <c r="Z25" s="35">
        <f t="shared" si="4"/>
        <v>5.2631578947368418E-2</v>
      </c>
      <c r="AA25" s="40">
        <f t="shared" si="10"/>
        <v>1</v>
      </c>
      <c r="AB25" s="36"/>
      <c r="AC25" s="2">
        <v>15.25</v>
      </c>
      <c r="AD25" s="55">
        <v>15</v>
      </c>
      <c r="AE25" s="53">
        <f t="shared" si="11"/>
        <v>3941.3157894736842</v>
      </c>
      <c r="AF25" s="53">
        <f t="shared" si="11"/>
        <v>10247.42105263158</v>
      </c>
      <c r="AG25" s="53">
        <f t="shared" si="11"/>
        <v>788.26315789473676</v>
      </c>
      <c r="AH25" s="56">
        <f t="shared" si="7"/>
        <v>14977</v>
      </c>
    </row>
    <row r="26" spans="1:34">
      <c r="A26" s="2">
        <v>17</v>
      </c>
      <c r="B26" s="2">
        <v>2180</v>
      </c>
      <c r="C26" s="2">
        <v>82</v>
      </c>
      <c r="D26" s="2">
        <f t="shared" si="0"/>
        <v>2.7174082407274676E-3</v>
      </c>
      <c r="Q26" s="10">
        <v>15.5</v>
      </c>
      <c r="R26" s="2">
        <v>1</v>
      </c>
      <c r="S26" s="2">
        <v>10</v>
      </c>
      <c r="T26" s="2">
        <v>3</v>
      </c>
      <c r="U26" s="13">
        <v>14</v>
      </c>
      <c r="W26" s="41">
        <v>15.5</v>
      </c>
      <c r="X26" s="35">
        <f t="shared" si="8"/>
        <v>7.1428571428571425E-2</v>
      </c>
      <c r="Y26" s="35">
        <f t="shared" si="3"/>
        <v>0.7142857142857143</v>
      </c>
      <c r="Z26" s="35">
        <f t="shared" si="4"/>
        <v>0.21428571428571427</v>
      </c>
      <c r="AA26" s="40">
        <f t="shared" si="10"/>
        <v>1</v>
      </c>
      <c r="AB26" s="36"/>
      <c r="AC26" s="2">
        <v>15.75</v>
      </c>
      <c r="AD26" s="55">
        <v>15.5</v>
      </c>
      <c r="AE26" s="53">
        <f t="shared" si="11"/>
        <v>852.5</v>
      </c>
      <c r="AF26" s="53">
        <f t="shared" si="11"/>
        <v>8525</v>
      </c>
      <c r="AG26" s="53">
        <f t="shared" si="11"/>
        <v>2557.5</v>
      </c>
      <c r="AH26" s="56">
        <f>SUM(AE26:AG26)</f>
        <v>11935</v>
      </c>
    </row>
    <row r="27" spans="1:34">
      <c r="A27" s="2">
        <v>17.5</v>
      </c>
      <c r="B27" s="2">
        <v>269</v>
      </c>
      <c r="C27" s="2">
        <v>11</v>
      </c>
      <c r="D27" s="2">
        <f t="shared" si="0"/>
        <v>3.3531321869527007E-4</v>
      </c>
      <c r="Q27" s="10">
        <v>16</v>
      </c>
      <c r="R27" s="2">
        <v>3</v>
      </c>
      <c r="S27" s="2">
        <v>8</v>
      </c>
      <c r="T27" s="2">
        <v>2</v>
      </c>
      <c r="U27" s="13">
        <v>13</v>
      </c>
      <c r="W27" s="41">
        <v>16</v>
      </c>
      <c r="X27" s="35">
        <f t="shared" si="8"/>
        <v>0.23076923076923078</v>
      </c>
      <c r="Y27" s="35">
        <f t="shared" si="3"/>
        <v>0.61538461538461542</v>
      </c>
      <c r="Z27" s="35">
        <f t="shared" si="4"/>
        <v>0.15384615384615385</v>
      </c>
      <c r="AA27" s="40">
        <f t="shared" si="10"/>
        <v>1</v>
      </c>
      <c r="AB27" s="36"/>
      <c r="AC27" s="2">
        <v>16.25</v>
      </c>
      <c r="AD27" s="55">
        <v>16</v>
      </c>
      <c r="AE27" s="53">
        <f t="shared" si="11"/>
        <v>1569.9230769230769</v>
      </c>
      <c r="AF27" s="53">
        <f t="shared" si="11"/>
        <v>4186.461538461539</v>
      </c>
      <c r="AG27" s="53">
        <f t="shared" si="11"/>
        <v>1046.6153846153848</v>
      </c>
      <c r="AH27" s="56">
        <f t="shared" si="7"/>
        <v>6803.0000000000009</v>
      </c>
    </row>
    <row r="28" spans="1:34">
      <c r="A28" s="2">
        <v>18</v>
      </c>
      <c r="B28" s="2">
        <v>323</v>
      </c>
      <c r="C28" s="2">
        <v>15</v>
      </c>
      <c r="D28" s="2">
        <f t="shared" si="0"/>
        <v>4.0262516594264774E-4</v>
      </c>
      <c r="Q28" s="10">
        <v>16.5</v>
      </c>
      <c r="R28" s="2">
        <v>1</v>
      </c>
      <c r="S28" s="2">
        <v>7</v>
      </c>
      <c r="T28" s="2">
        <v>5</v>
      </c>
      <c r="U28" s="13">
        <v>13</v>
      </c>
      <c r="W28" s="41">
        <v>16.5</v>
      </c>
      <c r="X28" s="35">
        <f t="shared" si="8"/>
        <v>7.6923076923076927E-2</v>
      </c>
      <c r="Y28" s="35">
        <f t="shared" si="3"/>
        <v>0.53846153846153844</v>
      </c>
      <c r="Z28" s="35">
        <f t="shared" si="4"/>
        <v>0.38461538461538464</v>
      </c>
      <c r="AA28" s="40">
        <f t="shared" si="10"/>
        <v>1</v>
      </c>
      <c r="AB28" s="36"/>
      <c r="AC28" s="2">
        <v>16.75</v>
      </c>
      <c r="AD28" s="55">
        <v>16.5</v>
      </c>
      <c r="AE28" s="53">
        <f t="shared" si="11"/>
        <v>147.07692307692309</v>
      </c>
      <c r="AF28" s="53">
        <f t="shared" si="11"/>
        <v>1029.5384615384614</v>
      </c>
      <c r="AG28" s="53">
        <f t="shared" si="11"/>
        <v>735.38461538461547</v>
      </c>
      <c r="AH28" s="56">
        <f t="shared" si="7"/>
        <v>1912</v>
      </c>
    </row>
    <row r="29" spans="1:34">
      <c r="A29" s="2">
        <v>18.5</v>
      </c>
      <c r="B29" s="2">
        <v>0</v>
      </c>
      <c r="C29" s="2">
        <v>0</v>
      </c>
      <c r="D29" s="2">
        <f t="shared" si="0"/>
        <v>0</v>
      </c>
      <c r="Q29" s="10">
        <v>17</v>
      </c>
      <c r="R29" s="2">
        <v>2</v>
      </c>
      <c r="S29" s="2">
        <v>7</v>
      </c>
      <c r="T29" s="2">
        <v>2</v>
      </c>
      <c r="U29" s="13">
        <v>11</v>
      </c>
      <c r="W29" s="41">
        <v>17</v>
      </c>
      <c r="X29" s="35">
        <f t="shared" si="8"/>
        <v>0.18181818181818182</v>
      </c>
      <c r="Y29" s="35">
        <f t="shared" si="3"/>
        <v>0.63636363636363635</v>
      </c>
      <c r="Z29" s="35">
        <f t="shared" si="4"/>
        <v>0.18181818181818182</v>
      </c>
      <c r="AA29" s="40">
        <f t="shared" si="10"/>
        <v>1</v>
      </c>
      <c r="AB29" s="36"/>
      <c r="AC29" s="2">
        <v>17.25</v>
      </c>
      <c r="AD29" s="55">
        <v>17</v>
      </c>
      <c r="AE29" s="53">
        <f t="shared" si="11"/>
        <v>396.36363636363637</v>
      </c>
      <c r="AF29" s="53">
        <f t="shared" si="11"/>
        <v>1387.2727272727273</v>
      </c>
      <c r="AG29" s="53">
        <f t="shared" si="11"/>
        <v>396.36363636363637</v>
      </c>
      <c r="AH29" s="56">
        <f t="shared" si="7"/>
        <v>2180</v>
      </c>
    </row>
    <row r="30" spans="1:34">
      <c r="A30" s="2">
        <v>19</v>
      </c>
      <c r="B30" s="2">
        <v>0</v>
      </c>
      <c r="C30" s="2">
        <v>0</v>
      </c>
      <c r="D30" s="2">
        <f t="shared" si="0"/>
        <v>0</v>
      </c>
      <c r="Q30" s="10">
        <v>17.5</v>
      </c>
      <c r="R30" s="2">
        <v>1</v>
      </c>
      <c r="S30" s="2">
        <v>5</v>
      </c>
      <c r="T30" s="2">
        <v>4</v>
      </c>
      <c r="U30" s="13">
        <v>10</v>
      </c>
      <c r="W30" s="41">
        <v>17.5</v>
      </c>
      <c r="X30" s="35">
        <f t="shared" si="8"/>
        <v>0.1</v>
      </c>
      <c r="Y30" s="35">
        <f t="shared" si="3"/>
        <v>0.5</v>
      </c>
      <c r="Z30" s="35">
        <f t="shared" si="4"/>
        <v>0.4</v>
      </c>
      <c r="AA30" s="40">
        <f t="shared" si="10"/>
        <v>1</v>
      </c>
      <c r="AB30" s="36"/>
      <c r="AC30" s="2">
        <v>17.75</v>
      </c>
      <c r="AD30" s="55">
        <v>17.5</v>
      </c>
      <c r="AE30" s="53">
        <f t="shared" si="11"/>
        <v>26.900000000000002</v>
      </c>
      <c r="AF30" s="53">
        <f t="shared" si="11"/>
        <v>134.5</v>
      </c>
      <c r="AG30" s="53">
        <f t="shared" si="11"/>
        <v>107.60000000000001</v>
      </c>
      <c r="AH30" s="56">
        <f t="shared" si="7"/>
        <v>269</v>
      </c>
    </row>
    <row r="31" spans="1:34">
      <c r="A31" s="2">
        <v>19.5</v>
      </c>
      <c r="B31" s="2">
        <v>0</v>
      </c>
      <c r="C31" s="2">
        <v>0</v>
      </c>
      <c r="D31" s="2">
        <f t="shared" si="0"/>
        <v>0</v>
      </c>
      <c r="Q31" s="10">
        <v>18</v>
      </c>
      <c r="R31" s="2">
        <v>0</v>
      </c>
      <c r="S31" s="2">
        <v>4</v>
      </c>
      <c r="T31" s="2">
        <v>6</v>
      </c>
      <c r="U31" s="13">
        <v>10</v>
      </c>
      <c r="W31" s="41">
        <v>18</v>
      </c>
      <c r="X31" s="35">
        <f t="shared" ref="X31" si="12">+R31/$U31</f>
        <v>0</v>
      </c>
      <c r="Y31" s="35">
        <f t="shared" si="3"/>
        <v>0.4</v>
      </c>
      <c r="Z31" s="35">
        <f t="shared" si="4"/>
        <v>0.6</v>
      </c>
      <c r="AA31" s="40">
        <f t="shared" si="10"/>
        <v>1</v>
      </c>
      <c r="AB31" s="36"/>
      <c r="AC31" s="2">
        <v>18.25</v>
      </c>
      <c r="AD31" s="55">
        <v>18</v>
      </c>
      <c r="AE31" s="53">
        <f t="shared" si="11"/>
        <v>0</v>
      </c>
      <c r="AF31" s="53">
        <f t="shared" si="11"/>
        <v>129.20000000000002</v>
      </c>
      <c r="AG31" s="53">
        <f t="shared" si="11"/>
        <v>193.79999999999998</v>
      </c>
      <c r="AH31" s="56">
        <f t="shared" si="7"/>
        <v>323</v>
      </c>
    </row>
    <row r="32" spans="1:34">
      <c r="A32" s="2">
        <v>20</v>
      </c>
      <c r="B32" s="2">
        <v>0</v>
      </c>
      <c r="C32" s="2">
        <v>0</v>
      </c>
      <c r="D32" s="2">
        <f t="shared" si="0"/>
        <v>0</v>
      </c>
      <c r="Q32" s="17" t="s">
        <v>8</v>
      </c>
      <c r="R32" s="38">
        <v>370</v>
      </c>
      <c r="S32" s="15">
        <v>84</v>
      </c>
      <c r="T32" s="39">
        <v>23</v>
      </c>
      <c r="U32" s="39">
        <v>477</v>
      </c>
      <c r="W32" s="28" t="s">
        <v>8</v>
      </c>
      <c r="X32" s="15">
        <f>+R32/$U32</f>
        <v>0.77568134171907754</v>
      </c>
      <c r="Y32" s="15">
        <f>+S32/$U32</f>
        <v>0.1761006289308176</v>
      </c>
      <c r="Z32" s="15">
        <f>+T32/$U32</f>
        <v>4.8218029350104823E-2</v>
      </c>
      <c r="AA32" s="16">
        <f>SUM(X32:Z32)</f>
        <v>0.99999999999999989</v>
      </c>
      <c r="AB32" s="31"/>
      <c r="AC32" s="2"/>
      <c r="AD32" s="57" t="s">
        <v>8</v>
      </c>
      <c r="AE32" s="50">
        <f>SUM(AE5:AE31)</f>
        <v>722780.56660532462</v>
      </c>
      <c r="AF32" s="50">
        <f>SUM(AF5:AF31)</f>
        <v>73628.906600417133</v>
      </c>
      <c r="AG32" s="50">
        <f t="shared" ref="AG32" si="13">SUM(AG5:AG31)</f>
        <v>5825.5267942583732</v>
      </c>
      <c r="AH32" s="58">
        <f>SUM(AH5:AH31)</f>
        <v>802235</v>
      </c>
    </row>
    <row r="33" spans="1:34">
      <c r="A33" s="2">
        <v>20.5</v>
      </c>
      <c r="B33" s="2">
        <v>0</v>
      </c>
      <c r="C33" s="2">
        <v>0</v>
      </c>
      <c r="D33" s="2">
        <f t="shared" si="0"/>
        <v>0</v>
      </c>
      <c r="W33" s="2"/>
      <c r="X33" s="2"/>
      <c r="Y33" s="2"/>
      <c r="Z33" s="2"/>
      <c r="AA33" s="2"/>
      <c r="AB33" s="2"/>
      <c r="AC33" s="2"/>
      <c r="AD33" s="58" t="s">
        <v>15</v>
      </c>
      <c r="AE33" s="59">
        <f>+AE32/$AH$32*100</f>
        <v>90.095865501420974</v>
      </c>
      <c r="AF33" s="59">
        <f t="shared" ref="AF33:AH33" si="14">+AF32/$AH$32*100</f>
        <v>9.177972364758098</v>
      </c>
      <c r="AG33" s="59">
        <f t="shared" si="14"/>
        <v>0.72616213382093442</v>
      </c>
      <c r="AH33" s="60">
        <f t="shared" si="14"/>
        <v>100</v>
      </c>
    </row>
    <row r="34" spans="1:34">
      <c r="A34" s="2">
        <v>21</v>
      </c>
      <c r="B34" s="2">
        <v>0</v>
      </c>
      <c r="C34" s="2">
        <v>0</v>
      </c>
      <c r="D34" s="2">
        <f t="shared" si="0"/>
        <v>0</v>
      </c>
      <c r="W34" s="2"/>
      <c r="X34" s="2"/>
      <c r="Y34" s="2"/>
      <c r="Z34" s="2"/>
      <c r="AA34" s="2"/>
      <c r="AB34" s="2"/>
      <c r="AC34" s="2"/>
      <c r="AD34" s="58" t="s">
        <v>16</v>
      </c>
      <c r="AE34" s="59">
        <f>SUMPRODUCT(AE5:AE31,$AC$5:$AC$31)/AE$32</f>
        <v>12.174167840275143</v>
      </c>
      <c r="AF34" s="59">
        <f>SUMPRODUCT(AF5:AF31,$AC$5:$AC$31)/AF$32</f>
        <v>14.548775972977491</v>
      </c>
      <c r="AG34" s="59">
        <f>SUMPRODUCT(AG5:AG31,$AC$5:$AC$31)/AG$32</f>
        <v>16.12057698977852</v>
      </c>
      <c r="AH34" s="60">
        <f>SUMPRODUCT(AH5:AH31,$AC$5:$AC$31)/AH$32</f>
        <v>12.420766047355201</v>
      </c>
    </row>
    <row r="35" spans="1:34">
      <c r="A35" s="2">
        <v>21.5</v>
      </c>
      <c r="B35" s="2">
        <v>0</v>
      </c>
      <c r="C35" s="2">
        <v>0</v>
      </c>
      <c r="D35" s="2">
        <f t="shared" si="0"/>
        <v>0</v>
      </c>
    </row>
    <row r="36" spans="1:34">
      <c r="A36" s="2">
        <v>22</v>
      </c>
      <c r="B36" s="2">
        <v>0</v>
      </c>
      <c r="C36" s="2">
        <v>0</v>
      </c>
      <c r="D36" s="2">
        <f t="shared" si="0"/>
        <v>0</v>
      </c>
    </row>
    <row r="37" spans="1:34">
      <c r="A37" s="2">
        <v>22.5</v>
      </c>
      <c r="B37" s="2">
        <v>0</v>
      </c>
      <c r="C37" s="2">
        <v>0</v>
      </c>
      <c r="D37" s="2">
        <f t="shared" si="0"/>
        <v>0</v>
      </c>
      <c r="AD37" t="s">
        <v>8</v>
      </c>
      <c r="AE37">
        <f>722780.566605325/1000</f>
        <v>722.78056660532502</v>
      </c>
      <c r="AF37">
        <f>73628.9066004171/1000</f>
        <v>73.62890660041711</v>
      </c>
      <c r="AG37">
        <f>5825.52679425837/1000</f>
        <v>5.8255267942583693</v>
      </c>
      <c r="AH37">
        <f>802235/1000</f>
        <v>802.23500000000001</v>
      </c>
    </row>
    <row r="38" spans="1:34">
      <c r="A38" s="2">
        <v>23</v>
      </c>
      <c r="B38" s="2">
        <v>0</v>
      </c>
      <c r="C38" s="2">
        <v>0</v>
      </c>
      <c r="D38" s="2">
        <f t="shared" si="0"/>
        <v>0</v>
      </c>
    </row>
    <row r="39" spans="1:34">
      <c r="A39" s="2">
        <v>23.5</v>
      </c>
      <c r="B39" s="2">
        <v>0</v>
      </c>
      <c r="C39" s="2">
        <v>0</v>
      </c>
      <c r="D39" s="2">
        <f t="shared" si="0"/>
        <v>0</v>
      </c>
    </row>
    <row r="40" spans="1:34">
      <c r="A40" s="2">
        <v>24</v>
      </c>
      <c r="B40" s="2">
        <v>0</v>
      </c>
      <c r="C40" s="2">
        <v>0</v>
      </c>
      <c r="D40" s="2">
        <f t="shared" si="0"/>
        <v>0</v>
      </c>
    </row>
    <row r="41" spans="1:34">
      <c r="A41" s="2">
        <v>24.5</v>
      </c>
      <c r="B41" s="2">
        <v>0</v>
      </c>
      <c r="C41" s="2">
        <v>0</v>
      </c>
      <c r="D41" s="2">
        <f t="shared" si="0"/>
        <v>0</v>
      </c>
    </row>
    <row r="42" spans="1:34">
      <c r="A42" s="2">
        <v>25</v>
      </c>
      <c r="B42" s="2">
        <v>0</v>
      </c>
      <c r="C42" s="2">
        <v>0</v>
      </c>
      <c r="D42" s="2">
        <f t="shared" si="0"/>
        <v>0</v>
      </c>
    </row>
    <row r="43" spans="1:34">
      <c r="A43" s="2">
        <v>25.5</v>
      </c>
      <c r="B43" s="2">
        <v>0</v>
      </c>
      <c r="C43" s="2">
        <v>0</v>
      </c>
      <c r="D43" s="2">
        <f t="shared" si="0"/>
        <v>0</v>
      </c>
    </row>
    <row r="44" spans="1:34">
      <c r="B44">
        <f>SUM(B2:B43)</f>
        <v>802235</v>
      </c>
      <c r="C44" s="2">
        <f>SUM(C2:C43)</f>
        <v>10393</v>
      </c>
      <c r="D44" s="2">
        <f>SUM(D2:D43)</f>
        <v>1</v>
      </c>
    </row>
  </sheetData>
  <mergeCells count="13">
    <mergeCell ref="Q1:U1"/>
    <mergeCell ref="Q3:Q4"/>
    <mergeCell ref="R3:T3"/>
    <mergeCell ref="U3:U4"/>
    <mergeCell ref="AE3:AG3"/>
    <mergeCell ref="AH3:AH4"/>
    <mergeCell ref="W1:AA1"/>
    <mergeCell ref="AD1:AH1"/>
    <mergeCell ref="AD2:AH2"/>
    <mergeCell ref="W3:W4"/>
    <mergeCell ref="X3:Z3"/>
    <mergeCell ref="AA3:AA4"/>
    <mergeCell ref="AD3:AD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90"/>
  <sheetViews>
    <sheetView topLeftCell="AA55" workbookViewId="0">
      <selection activeCell="J44" sqref="J44"/>
    </sheetView>
  </sheetViews>
  <sheetFormatPr baseColWidth="10" defaultColWidth="9.140625" defaultRowHeight="15"/>
  <cols>
    <col min="29" max="29" width="8" customWidth="1"/>
    <col min="34" max="34" width="10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2" t="s">
        <v>0</v>
      </c>
      <c r="I1" t="s">
        <v>3</v>
      </c>
      <c r="J1" t="s">
        <v>4</v>
      </c>
    </row>
    <row r="2" spans="1:10">
      <c r="A2" s="2">
        <v>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5</v>
      </c>
      <c r="I2">
        <f>B2+D2+F2</f>
        <v>0</v>
      </c>
      <c r="J2">
        <f>C2+E2+G2</f>
        <v>0</v>
      </c>
    </row>
    <row r="3" spans="1:10">
      <c r="A3" s="2">
        <v>5.5</v>
      </c>
      <c r="B3" s="2">
        <v>90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5.5</v>
      </c>
      <c r="I3" s="2">
        <f t="shared" ref="I3:I44" si="0">B3+D3+F3</f>
        <v>90</v>
      </c>
      <c r="J3" s="2">
        <f t="shared" ref="J3:J44" si="1">C3+E3+G3</f>
        <v>0</v>
      </c>
    </row>
    <row r="4" spans="1:10">
      <c r="A4" s="2">
        <v>6</v>
      </c>
      <c r="B4" s="2">
        <v>90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6</v>
      </c>
      <c r="I4" s="2">
        <f t="shared" si="0"/>
        <v>90</v>
      </c>
      <c r="J4" s="2">
        <f t="shared" si="1"/>
        <v>0</v>
      </c>
    </row>
    <row r="5" spans="1:10">
      <c r="A5" s="2">
        <v>6.5</v>
      </c>
      <c r="B5" s="2">
        <v>494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6.5</v>
      </c>
      <c r="I5" s="2">
        <f t="shared" si="0"/>
        <v>494</v>
      </c>
      <c r="J5" s="2">
        <f t="shared" si="1"/>
        <v>1</v>
      </c>
    </row>
    <row r="6" spans="1:10">
      <c r="A6" s="2">
        <v>7</v>
      </c>
      <c r="B6" s="2">
        <v>763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7</v>
      </c>
      <c r="I6" s="2">
        <f t="shared" si="0"/>
        <v>763</v>
      </c>
      <c r="J6" s="2">
        <f t="shared" si="1"/>
        <v>2</v>
      </c>
    </row>
    <row r="7" spans="1:10">
      <c r="A7" s="2">
        <v>7.5</v>
      </c>
      <c r="B7" s="2">
        <v>1079</v>
      </c>
      <c r="C7" s="2">
        <v>3</v>
      </c>
      <c r="D7" s="2">
        <v>0</v>
      </c>
      <c r="E7" s="2">
        <v>0</v>
      </c>
      <c r="F7" s="2">
        <v>0</v>
      </c>
      <c r="G7" s="2">
        <v>0</v>
      </c>
      <c r="H7" s="2">
        <v>7.5</v>
      </c>
      <c r="I7" s="2">
        <f t="shared" si="0"/>
        <v>1079</v>
      </c>
      <c r="J7" s="2">
        <f t="shared" si="1"/>
        <v>3</v>
      </c>
    </row>
    <row r="8" spans="1:10">
      <c r="A8" s="2">
        <v>8</v>
      </c>
      <c r="B8" s="2">
        <v>1168</v>
      </c>
      <c r="C8" s="2">
        <v>4</v>
      </c>
      <c r="D8" s="2">
        <v>0</v>
      </c>
      <c r="E8" s="2">
        <v>0</v>
      </c>
      <c r="F8" s="2">
        <v>0</v>
      </c>
      <c r="G8" s="2">
        <v>0</v>
      </c>
      <c r="H8" s="2">
        <v>8</v>
      </c>
      <c r="I8" s="2">
        <f t="shared" si="0"/>
        <v>1168</v>
      </c>
      <c r="J8" s="2">
        <f t="shared" si="1"/>
        <v>4</v>
      </c>
    </row>
    <row r="9" spans="1:10">
      <c r="A9" s="2">
        <v>8.5</v>
      </c>
      <c r="B9" s="2">
        <v>1438</v>
      </c>
      <c r="C9" s="2">
        <v>5</v>
      </c>
      <c r="D9" s="2">
        <v>0</v>
      </c>
      <c r="E9" s="2">
        <v>0</v>
      </c>
      <c r="F9" s="2">
        <v>0</v>
      </c>
      <c r="G9" s="2">
        <v>0</v>
      </c>
      <c r="H9" s="2">
        <v>8.5</v>
      </c>
      <c r="I9" s="2">
        <f t="shared" si="0"/>
        <v>1438</v>
      </c>
      <c r="J9" s="2">
        <f t="shared" si="1"/>
        <v>5</v>
      </c>
    </row>
    <row r="10" spans="1:10">
      <c r="A10" s="2">
        <v>9</v>
      </c>
      <c r="B10" s="2">
        <v>2561</v>
      </c>
      <c r="C10" s="2">
        <v>12</v>
      </c>
      <c r="D10" s="2">
        <v>0</v>
      </c>
      <c r="E10" s="2">
        <v>0</v>
      </c>
      <c r="F10" s="2">
        <v>0</v>
      </c>
      <c r="G10" s="2">
        <v>0</v>
      </c>
      <c r="H10" s="2">
        <v>9</v>
      </c>
      <c r="I10" s="2">
        <f t="shared" si="0"/>
        <v>2561</v>
      </c>
      <c r="J10" s="2">
        <f t="shared" si="1"/>
        <v>12</v>
      </c>
    </row>
    <row r="11" spans="1:10">
      <c r="A11" s="2">
        <v>9.5</v>
      </c>
      <c r="B11" s="2">
        <v>4125</v>
      </c>
      <c r="C11" s="2">
        <v>22</v>
      </c>
      <c r="D11" s="2">
        <v>0</v>
      </c>
      <c r="E11" s="2">
        <v>0</v>
      </c>
      <c r="F11" s="2">
        <v>221253</v>
      </c>
      <c r="G11" s="2">
        <v>1193</v>
      </c>
      <c r="H11" s="2">
        <v>9.5</v>
      </c>
      <c r="I11" s="2">
        <f t="shared" si="0"/>
        <v>225378</v>
      </c>
      <c r="J11" s="2">
        <f t="shared" si="1"/>
        <v>1215</v>
      </c>
    </row>
    <row r="12" spans="1:10">
      <c r="A12" s="2">
        <v>10</v>
      </c>
      <c r="B12" s="2">
        <v>7700</v>
      </c>
      <c r="C12" s="2">
        <v>49</v>
      </c>
      <c r="D12" s="2">
        <v>0</v>
      </c>
      <c r="E12" s="2">
        <v>0</v>
      </c>
      <c r="F12" s="2">
        <v>507208</v>
      </c>
      <c r="G12" s="2">
        <v>3245</v>
      </c>
      <c r="H12" s="2">
        <v>10</v>
      </c>
      <c r="I12" s="2">
        <f t="shared" si="0"/>
        <v>514908</v>
      </c>
      <c r="J12" s="2">
        <f t="shared" si="1"/>
        <v>3294</v>
      </c>
    </row>
    <row r="13" spans="1:10">
      <c r="A13" s="2">
        <v>10.5</v>
      </c>
      <c r="B13" s="2">
        <v>77925</v>
      </c>
      <c r="C13" s="2">
        <v>586</v>
      </c>
      <c r="D13" s="2">
        <v>0</v>
      </c>
      <c r="E13" s="2">
        <v>0</v>
      </c>
      <c r="F13" s="2">
        <v>982579</v>
      </c>
      <c r="G13" s="2">
        <v>7393</v>
      </c>
      <c r="H13" s="2">
        <v>10.5</v>
      </c>
      <c r="I13" s="2">
        <f t="shared" si="0"/>
        <v>1060504</v>
      </c>
      <c r="J13" s="2">
        <f t="shared" si="1"/>
        <v>7979</v>
      </c>
    </row>
    <row r="14" spans="1:10">
      <c r="A14" s="2">
        <v>11</v>
      </c>
      <c r="B14" s="2">
        <v>114448</v>
      </c>
      <c r="C14" s="2">
        <v>1006</v>
      </c>
      <c r="D14" s="2">
        <v>3122</v>
      </c>
      <c r="E14" s="2">
        <v>27</v>
      </c>
      <c r="F14" s="2">
        <v>698212</v>
      </c>
      <c r="G14" s="2">
        <v>6135</v>
      </c>
      <c r="H14" s="2">
        <v>11</v>
      </c>
      <c r="I14" s="2">
        <f t="shared" si="0"/>
        <v>815782</v>
      </c>
      <c r="J14" s="2">
        <f t="shared" si="1"/>
        <v>7168</v>
      </c>
    </row>
    <row r="15" spans="1:10">
      <c r="A15" s="2">
        <v>11.5</v>
      </c>
      <c r="B15" s="2">
        <v>95258</v>
      </c>
      <c r="C15" s="2">
        <v>971</v>
      </c>
      <c r="D15" s="2">
        <v>19519</v>
      </c>
      <c r="E15" s="2">
        <v>199</v>
      </c>
      <c r="F15" s="2">
        <v>506405</v>
      </c>
      <c r="G15" s="2">
        <v>5160</v>
      </c>
      <c r="H15" s="2">
        <v>11.5</v>
      </c>
      <c r="I15" s="2">
        <f t="shared" si="0"/>
        <v>621182</v>
      </c>
      <c r="J15" s="2">
        <f t="shared" si="1"/>
        <v>6330</v>
      </c>
    </row>
    <row r="16" spans="1:10">
      <c r="A16" s="2">
        <v>12</v>
      </c>
      <c r="B16" s="2">
        <v>92207</v>
      </c>
      <c r="C16" s="2">
        <v>1084</v>
      </c>
      <c r="D16" s="2">
        <v>49996</v>
      </c>
      <c r="E16" s="2">
        <v>587</v>
      </c>
      <c r="F16" s="2">
        <v>325938</v>
      </c>
      <c r="G16" s="2">
        <v>3828</v>
      </c>
      <c r="H16" s="2">
        <v>12</v>
      </c>
      <c r="I16" s="2">
        <f t="shared" si="0"/>
        <v>468141</v>
      </c>
      <c r="J16" s="2">
        <f t="shared" si="1"/>
        <v>5499</v>
      </c>
    </row>
    <row r="17" spans="1:10">
      <c r="A17" s="2">
        <v>12.5</v>
      </c>
      <c r="B17" s="2">
        <v>62454</v>
      </c>
      <c r="C17" s="2">
        <v>841</v>
      </c>
      <c r="D17" s="2">
        <v>41325</v>
      </c>
      <c r="E17" s="2">
        <v>556</v>
      </c>
      <c r="F17" s="2">
        <v>242287</v>
      </c>
      <c r="G17" s="2">
        <v>3261</v>
      </c>
      <c r="H17" s="2">
        <v>12.5</v>
      </c>
      <c r="I17" s="2">
        <f t="shared" si="0"/>
        <v>346066</v>
      </c>
      <c r="J17" s="2">
        <f t="shared" si="1"/>
        <v>4658</v>
      </c>
    </row>
    <row r="18" spans="1:10">
      <c r="A18" s="2">
        <v>13</v>
      </c>
      <c r="B18" s="2">
        <v>47565</v>
      </c>
      <c r="C18" s="2">
        <v>730</v>
      </c>
      <c r="D18" s="2">
        <v>12661</v>
      </c>
      <c r="E18" s="2">
        <v>194</v>
      </c>
      <c r="F18" s="2">
        <v>47470</v>
      </c>
      <c r="G18" s="2">
        <v>729</v>
      </c>
      <c r="H18" s="2">
        <v>13</v>
      </c>
      <c r="I18" s="2">
        <f t="shared" si="0"/>
        <v>107696</v>
      </c>
      <c r="J18" s="2">
        <f t="shared" si="1"/>
        <v>1653</v>
      </c>
    </row>
    <row r="19" spans="1:10">
      <c r="A19" s="2">
        <v>13.5</v>
      </c>
      <c r="B19" s="2">
        <v>45374</v>
      </c>
      <c r="C19" s="2">
        <v>791</v>
      </c>
      <c r="D19" s="2">
        <v>16744</v>
      </c>
      <c r="E19" s="2">
        <v>292</v>
      </c>
      <c r="F19" s="2">
        <v>0</v>
      </c>
      <c r="G19" s="2">
        <v>0</v>
      </c>
      <c r="H19" s="2">
        <v>13.5</v>
      </c>
      <c r="I19" s="2">
        <f t="shared" si="0"/>
        <v>62118</v>
      </c>
      <c r="J19" s="2">
        <f t="shared" si="1"/>
        <v>1083</v>
      </c>
    </row>
    <row r="20" spans="1:10">
      <c r="A20" s="2">
        <v>14</v>
      </c>
      <c r="B20" s="2">
        <v>35015</v>
      </c>
      <c r="C20" s="2">
        <v>688</v>
      </c>
      <c r="D20" s="2">
        <v>8987</v>
      </c>
      <c r="E20" s="2">
        <v>177</v>
      </c>
      <c r="F20" s="2">
        <v>0</v>
      </c>
      <c r="G20" s="2">
        <v>0</v>
      </c>
      <c r="H20" s="2">
        <v>14</v>
      </c>
      <c r="I20" s="2">
        <f t="shared" si="0"/>
        <v>44002</v>
      </c>
      <c r="J20" s="2">
        <f t="shared" si="1"/>
        <v>865</v>
      </c>
    </row>
    <row r="21" spans="1:10">
      <c r="A21" s="2">
        <v>14.5</v>
      </c>
      <c r="B21" s="2">
        <v>18464</v>
      </c>
      <c r="C21" s="2">
        <v>409</v>
      </c>
      <c r="D21" s="2">
        <v>3264</v>
      </c>
      <c r="E21" s="2">
        <v>72</v>
      </c>
      <c r="F21" s="2">
        <v>0</v>
      </c>
      <c r="G21" s="2">
        <v>0</v>
      </c>
      <c r="H21" s="2">
        <v>14.5</v>
      </c>
      <c r="I21" s="2">
        <f t="shared" si="0"/>
        <v>21728</v>
      </c>
      <c r="J21" s="2">
        <f t="shared" si="1"/>
        <v>481</v>
      </c>
    </row>
    <row r="22" spans="1:10">
      <c r="A22" s="2">
        <v>15</v>
      </c>
      <c r="B22" s="2">
        <v>13337</v>
      </c>
      <c r="C22" s="2">
        <v>330</v>
      </c>
      <c r="D22" s="2">
        <v>1640</v>
      </c>
      <c r="E22" s="2">
        <v>41</v>
      </c>
      <c r="F22" s="2">
        <v>0</v>
      </c>
      <c r="G22" s="2">
        <v>0</v>
      </c>
      <c r="H22" s="2">
        <v>15</v>
      </c>
      <c r="I22" s="2">
        <f t="shared" si="0"/>
        <v>14977</v>
      </c>
      <c r="J22" s="2">
        <f t="shared" si="1"/>
        <v>371</v>
      </c>
    </row>
    <row r="23" spans="1:10">
      <c r="A23" s="2">
        <v>15.5</v>
      </c>
      <c r="B23" s="2">
        <v>11525</v>
      </c>
      <c r="C23" s="2">
        <v>319</v>
      </c>
      <c r="D23" s="2">
        <v>410</v>
      </c>
      <c r="E23" s="2">
        <v>11</v>
      </c>
      <c r="F23" s="2">
        <v>0</v>
      </c>
      <c r="G23" s="2">
        <v>0</v>
      </c>
      <c r="H23" s="2">
        <v>15.5</v>
      </c>
      <c r="I23" s="2">
        <f t="shared" si="0"/>
        <v>11935</v>
      </c>
      <c r="J23" s="2">
        <f t="shared" si="1"/>
        <v>330</v>
      </c>
    </row>
    <row r="24" spans="1:10">
      <c r="A24" s="2">
        <v>16</v>
      </c>
      <c r="B24" s="2">
        <v>6803</v>
      </c>
      <c r="C24" s="2">
        <v>210</v>
      </c>
      <c r="D24" s="2">
        <v>0</v>
      </c>
      <c r="E24" s="2">
        <v>0</v>
      </c>
      <c r="F24" s="2">
        <v>0</v>
      </c>
      <c r="G24" s="2">
        <v>0</v>
      </c>
      <c r="H24" s="2">
        <v>16</v>
      </c>
      <c r="I24" s="2">
        <f t="shared" si="0"/>
        <v>6803</v>
      </c>
      <c r="J24" s="2">
        <f t="shared" si="1"/>
        <v>210</v>
      </c>
    </row>
    <row r="25" spans="1:10">
      <c r="A25" s="2">
        <v>16.5</v>
      </c>
      <c r="B25" s="2">
        <v>1912</v>
      </c>
      <c r="C25" s="2">
        <v>66</v>
      </c>
      <c r="D25" s="2">
        <v>0</v>
      </c>
      <c r="E25" s="2">
        <v>0</v>
      </c>
      <c r="F25" s="2">
        <v>0</v>
      </c>
      <c r="G25" s="2">
        <v>0</v>
      </c>
      <c r="H25" s="2">
        <v>16.5</v>
      </c>
      <c r="I25" s="2">
        <f t="shared" si="0"/>
        <v>1912</v>
      </c>
      <c r="J25" s="2">
        <f t="shared" si="1"/>
        <v>66</v>
      </c>
    </row>
    <row r="26" spans="1:10">
      <c r="A26" s="2">
        <v>17</v>
      </c>
      <c r="B26" s="2">
        <v>2180</v>
      </c>
      <c r="C26" s="2">
        <v>82</v>
      </c>
      <c r="D26" s="2">
        <v>0</v>
      </c>
      <c r="E26" s="2">
        <v>0</v>
      </c>
      <c r="F26" s="2">
        <v>0</v>
      </c>
      <c r="G26" s="2">
        <v>0</v>
      </c>
      <c r="H26" s="2">
        <v>17</v>
      </c>
      <c r="I26" s="2">
        <f t="shared" si="0"/>
        <v>2180</v>
      </c>
      <c r="J26" s="2">
        <f t="shared" si="1"/>
        <v>82</v>
      </c>
    </row>
    <row r="27" spans="1:10">
      <c r="A27" s="2">
        <v>17.5</v>
      </c>
      <c r="B27" s="2">
        <v>269</v>
      </c>
      <c r="C27" s="2">
        <v>11</v>
      </c>
      <c r="D27" s="2">
        <v>0</v>
      </c>
      <c r="E27" s="2">
        <v>0</v>
      </c>
      <c r="F27" s="2">
        <v>0</v>
      </c>
      <c r="G27" s="2">
        <v>0</v>
      </c>
      <c r="H27" s="2">
        <v>17.5</v>
      </c>
      <c r="I27" s="2">
        <f t="shared" si="0"/>
        <v>269</v>
      </c>
      <c r="J27" s="2">
        <f t="shared" si="1"/>
        <v>11</v>
      </c>
    </row>
    <row r="28" spans="1:10">
      <c r="A28" s="2">
        <v>18</v>
      </c>
      <c r="B28" s="2">
        <v>323</v>
      </c>
      <c r="C28" s="2">
        <v>15</v>
      </c>
      <c r="D28" s="2">
        <v>0</v>
      </c>
      <c r="E28" s="2">
        <v>0</v>
      </c>
      <c r="F28" s="2">
        <v>0</v>
      </c>
      <c r="G28" s="2">
        <v>0</v>
      </c>
      <c r="H28" s="2">
        <v>18</v>
      </c>
      <c r="I28" s="2">
        <f t="shared" si="0"/>
        <v>323</v>
      </c>
      <c r="J28" s="2">
        <f t="shared" si="1"/>
        <v>15</v>
      </c>
    </row>
    <row r="29" spans="1:10">
      <c r="A29" s="2">
        <v>18.5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18.5</v>
      </c>
      <c r="I29" s="2">
        <f t="shared" si="0"/>
        <v>0</v>
      </c>
      <c r="J29" s="2">
        <f t="shared" si="1"/>
        <v>0</v>
      </c>
    </row>
    <row r="30" spans="1:10">
      <c r="A30" s="2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19</v>
      </c>
      <c r="I30" s="2">
        <f t="shared" si="0"/>
        <v>0</v>
      </c>
      <c r="J30" s="2">
        <f t="shared" si="1"/>
        <v>0</v>
      </c>
    </row>
    <row r="31" spans="1:10">
      <c r="A31" s="2">
        <v>19.5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19.5</v>
      </c>
      <c r="I31" s="2">
        <f t="shared" si="0"/>
        <v>0</v>
      </c>
      <c r="J31" s="2">
        <f t="shared" si="1"/>
        <v>0</v>
      </c>
    </row>
    <row r="32" spans="1:10">
      <c r="A32" s="2">
        <v>20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20</v>
      </c>
      <c r="I32" s="2">
        <f t="shared" si="0"/>
        <v>0</v>
      </c>
      <c r="J32" s="2">
        <f t="shared" si="1"/>
        <v>0</v>
      </c>
    </row>
    <row r="33" spans="1:34">
      <c r="A33" s="2">
        <v>20.5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20.5</v>
      </c>
      <c r="I33" s="2">
        <f t="shared" si="0"/>
        <v>0</v>
      </c>
      <c r="J33" s="2">
        <f t="shared" si="1"/>
        <v>0</v>
      </c>
    </row>
    <row r="34" spans="1:34">
      <c r="A34" s="2">
        <v>21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21</v>
      </c>
      <c r="I34" s="2">
        <f t="shared" si="0"/>
        <v>0</v>
      </c>
      <c r="J34" s="2">
        <f t="shared" si="1"/>
        <v>0</v>
      </c>
    </row>
    <row r="35" spans="1:34">
      <c r="A35" s="2">
        <v>21.5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21.5</v>
      </c>
      <c r="I35" s="2">
        <f t="shared" si="0"/>
        <v>0</v>
      </c>
      <c r="J35" s="2">
        <f t="shared" si="1"/>
        <v>0</v>
      </c>
    </row>
    <row r="36" spans="1:34">
      <c r="A36" s="2">
        <v>22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22</v>
      </c>
      <c r="I36" s="2">
        <f t="shared" si="0"/>
        <v>0</v>
      </c>
      <c r="J36" s="2">
        <f t="shared" si="1"/>
        <v>0</v>
      </c>
    </row>
    <row r="37" spans="1:34">
      <c r="A37" s="2">
        <v>22.5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22.5</v>
      </c>
      <c r="I37" s="2">
        <f t="shared" si="0"/>
        <v>0</v>
      </c>
      <c r="J37" s="2">
        <f t="shared" si="1"/>
        <v>0</v>
      </c>
    </row>
    <row r="38" spans="1:34">
      <c r="A38" s="2">
        <v>23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23</v>
      </c>
      <c r="I38" s="2">
        <f t="shared" si="0"/>
        <v>0</v>
      </c>
      <c r="J38" s="2">
        <f t="shared" si="1"/>
        <v>0</v>
      </c>
    </row>
    <row r="39" spans="1:34">
      <c r="A39" s="2">
        <v>23.5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23.5</v>
      </c>
      <c r="I39" s="2">
        <f t="shared" si="0"/>
        <v>0</v>
      </c>
      <c r="J39" s="2">
        <f t="shared" si="1"/>
        <v>0</v>
      </c>
    </row>
    <row r="40" spans="1:34">
      <c r="A40" s="2">
        <v>24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24</v>
      </c>
      <c r="I40" s="2">
        <f t="shared" si="0"/>
        <v>0</v>
      </c>
      <c r="J40" s="2">
        <f t="shared" si="1"/>
        <v>0</v>
      </c>
    </row>
    <row r="41" spans="1:34">
      <c r="A41" s="2">
        <v>24.5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24.5</v>
      </c>
      <c r="I41" s="2">
        <f t="shared" si="0"/>
        <v>0</v>
      </c>
      <c r="J41" s="2">
        <f t="shared" si="1"/>
        <v>0</v>
      </c>
    </row>
    <row r="42" spans="1:34">
      <c r="A42" s="2">
        <v>25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25</v>
      </c>
      <c r="I42" s="2">
        <f t="shared" si="0"/>
        <v>0</v>
      </c>
      <c r="J42" s="2">
        <f t="shared" si="1"/>
        <v>0</v>
      </c>
    </row>
    <row r="43" spans="1:34">
      <c r="A43" s="2">
        <v>25.5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25.5</v>
      </c>
      <c r="I43" s="2">
        <f t="shared" si="0"/>
        <v>0</v>
      </c>
      <c r="J43" s="2">
        <f t="shared" si="1"/>
        <v>0</v>
      </c>
    </row>
    <row r="44" spans="1:34">
      <c r="B44" s="2">
        <f t="shared" ref="B44:E44" si="2">SUM(B2:B43)</f>
        <v>644567</v>
      </c>
      <c r="C44" s="2">
        <f t="shared" si="2"/>
        <v>8237</v>
      </c>
      <c r="D44" s="2">
        <f t="shared" si="2"/>
        <v>157668</v>
      </c>
      <c r="E44" s="2">
        <f t="shared" si="2"/>
        <v>2156</v>
      </c>
      <c r="F44" s="2">
        <f>SUM(F2:F43)</f>
        <v>3531352</v>
      </c>
      <c r="G44" s="2">
        <f>SUM(G2:G43)</f>
        <v>30944</v>
      </c>
      <c r="I44" s="2">
        <f t="shared" si="0"/>
        <v>4333587</v>
      </c>
      <c r="J44" s="2">
        <f t="shared" si="1"/>
        <v>41337</v>
      </c>
    </row>
    <row r="47" spans="1:34" ht="21">
      <c r="A47" t="s">
        <v>0</v>
      </c>
      <c r="B47" t="s">
        <v>3</v>
      </c>
      <c r="C47" t="s">
        <v>4</v>
      </c>
      <c r="Q47" s="84" t="s">
        <v>12</v>
      </c>
      <c r="R47" s="84"/>
      <c r="S47" s="84"/>
      <c r="T47" s="84"/>
      <c r="U47" s="84"/>
      <c r="W47" s="84" t="s">
        <v>12</v>
      </c>
      <c r="X47" s="84"/>
      <c r="Y47" s="84"/>
      <c r="Z47" s="84"/>
      <c r="AA47" s="84"/>
      <c r="AB47" s="22"/>
      <c r="AC47" s="2"/>
      <c r="AD47" s="84" t="s">
        <v>12</v>
      </c>
      <c r="AE47" s="84"/>
      <c r="AF47" s="84"/>
      <c r="AG47" s="84"/>
      <c r="AH47" s="84"/>
    </row>
    <row r="48" spans="1:34">
      <c r="A48">
        <v>5</v>
      </c>
      <c r="B48">
        <v>0</v>
      </c>
      <c r="C48">
        <v>0</v>
      </c>
      <c r="Q48" s="2"/>
      <c r="R48" s="2"/>
      <c r="S48" s="2"/>
      <c r="T48" s="2"/>
      <c r="U48" s="2"/>
      <c r="W48" s="22"/>
      <c r="X48" s="22"/>
      <c r="Y48" s="47" t="s">
        <v>15</v>
      </c>
      <c r="Z48" s="22"/>
      <c r="AA48" s="22"/>
      <c r="AB48" s="22"/>
      <c r="AC48" s="2"/>
      <c r="AD48" s="74" t="s">
        <v>17</v>
      </c>
      <c r="AE48" s="74"/>
      <c r="AF48" s="74"/>
      <c r="AG48" s="74"/>
      <c r="AH48" s="74"/>
    </row>
    <row r="49" spans="1:34">
      <c r="A49">
        <v>5.5</v>
      </c>
      <c r="B49">
        <v>90</v>
      </c>
      <c r="C49">
        <v>0</v>
      </c>
      <c r="Q49" s="85" t="s">
        <v>6</v>
      </c>
      <c r="R49" s="87" t="s">
        <v>7</v>
      </c>
      <c r="S49" s="88"/>
      <c r="T49" s="88"/>
      <c r="U49" s="85" t="s">
        <v>8</v>
      </c>
      <c r="W49" s="75" t="s">
        <v>6</v>
      </c>
      <c r="X49" s="78" t="s">
        <v>7</v>
      </c>
      <c r="Y49" s="79"/>
      <c r="Z49" s="79"/>
      <c r="AA49" s="75" t="s">
        <v>8</v>
      </c>
      <c r="AB49" s="45"/>
      <c r="AC49" s="2"/>
      <c r="AD49" s="80" t="s">
        <v>6</v>
      </c>
      <c r="AE49" s="82" t="s">
        <v>7</v>
      </c>
      <c r="AF49" s="83"/>
      <c r="AG49" s="83"/>
      <c r="AH49" s="80" t="s">
        <v>8</v>
      </c>
    </row>
    <row r="50" spans="1:34">
      <c r="A50">
        <v>6</v>
      </c>
      <c r="B50">
        <v>90</v>
      </c>
      <c r="C50">
        <v>0</v>
      </c>
      <c r="Q50" s="86"/>
      <c r="R50" s="9">
        <v>1</v>
      </c>
      <c r="S50" s="9">
        <v>2</v>
      </c>
      <c r="T50" s="9">
        <v>3</v>
      </c>
      <c r="U50" s="86"/>
      <c r="W50" s="76"/>
      <c r="X50" s="38">
        <v>1</v>
      </c>
      <c r="Y50" s="15">
        <v>2</v>
      </c>
      <c r="Z50" s="39">
        <v>3</v>
      </c>
      <c r="AA50" s="76"/>
      <c r="AB50" s="45"/>
      <c r="AC50" s="2"/>
      <c r="AD50" s="81"/>
      <c r="AE50" s="49">
        <v>1</v>
      </c>
      <c r="AF50" s="50">
        <v>2</v>
      </c>
      <c r="AG50" s="51">
        <v>3</v>
      </c>
      <c r="AH50" s="81"/>
    </row>
    <row r="51" spans="1:34">
      <c r="A51">
        <v>6.5</v>
      </c>
      <c r="B51">
        <v>494</v>
      </c>
      <c r="C51">
        <v>1</v>
      </c>
      <c r="Q51" s="10">
        <v>5</v>
      </c>
      <c r="R51" s="2">
        <v>0</v>
      </c>
      <c r="S51" s="2">
        <v>0</v>
      </c>
      <c r="T51" s="2">
        <v>0</v>
      </c>
      <c r="U51" s="13">
        <v>0</v>
      </c>
      <c r="W51" s="46">
        <v>5</v>
      </c>
      <c r="X51" s="36"/>
      <c r="Y51" s="36"/>
      <c r="Z51" s="36"/>
      <c r="AA51" s="44"/>
      <c r="AB51" s="32"/>
      <c r="AC51" s="2">
        <v>5.25</v>
      </c>
      <c r="AD51" s="52">
        <v>5</v>
      </c>
      <c r="AE51" s="53">
        <f>+X51*$B48</f>
        <v>0</v>
      </c>
      <c r="AF51" s="53">
        <f t="shared" ref="AF51:AG66" si="3">+Y51*$B48</f>
        <v>0</v>
      </c>
      <c r="AG51" s="53">
        <f t="shared" si="3"/>
        <v>0</v>
      </c>
      <c r="AH51" s="56">
        <f>SUM(AE51:AG51)</f>
        <v>0</v>
      </c>
    </row>
    <row r="52" spans="1:34">
      <c r="A52">
        <v>7</v>
      </c>
      <c r="B52">
        <v>763</v>
      </c>
      <c r="C52">
        <v>2</v>
      </c>
      <c r="Q52" s="10">
        <v>5.5</v>
      </c>
      <c r="R52" s="2">
        <v>1</v>
      </c>
      <c r="S52" s="2">
        <v>0</v>
      </c>
      <c r="T52" s="2">
        <v>0</v>
      </c>
      <c r="U52" s="13">
        <v>1</v>
      </c>
      <c r="W52" s="26">
        <v>5.5</v>
      </c>
      <c r="X52" s="36">
        <f>+R52/$U52</f>
        <v>1</v>
      </c>
      <c r="Y52" s="36">
        <f t="shared" ref="Y52:Y60" si="4">+S52/$U52</f>
        <v>0</v>
      </c>
      <c r="Z52" s="36">
        <f t="shared" ref="Z52:Z77" si="5">+T52/$U52</f>
        <v>0</v>
      </c>
      <c r="AA52" s="40">
        <f t="shared" ref="AA52:AA59" si="6">SUM(X52:Z52)</f>
        <v>1</v>
      </c>
      <c r="AB52" s="36"/>
      <c r="AC52" s="2">
        <v>5.75</v>
      </c>
      <c r="AD52" s="55">
        <v>5.5</v>
      </c>
      <c r="AE52" s="53">
        <f>+X52*$B49</f>
        <v>90</v>
      </c>
      <c r="AF52" s="53">
        <f t="shared" si="3"/>
        <v>0</v>
      </c>
      <c r="AG52" s="53">
        <f t="shared" si="3"/>
        <v>0</v>
      </c>
      <c r="AH52" s="56">
        <f>SUM(AE52:AG52)</f>
        <v>90</v>
      </c>
    </row>
    <row r="53" spans="1:34">
      <c r="A53">
        <v>7.5</v>
      </c>
      <c r="B53">
        <v>1079</v>
      </c>
      <c r="C53">
        <v>3</v>
      </c>
      <c r="Q53" s="10">
        <v>6</v>
      </c>
      <c r="R53" s="2">
        <v>1</v>
      </c>
      <c r="S53" s="2">
        <v>0</v>
      </c>
      <c r="T53" s="2">
        <v>0</v>
      </c>
      <c r="U53" s="13">
        <v>1</v>
      </c>
      <c r="W53" s="26">
        <v>6</v>
      </c>
      <c r="X53" s="36">
        <f t="shared" ref="X53:X59" si="7">+R53/$U53</f>
        <v>1</v>
      </c>
      <c r="Y53" s="36">
        <f t="shared" si="4"/>
        <v>0</v>
      </c>
      <c r="Z53" s="36">
        <f t="shared" si="5"/>
        <v>0</v>
      </c>
      <c r="AA53" s="40">
        <f t="shared" si="6"/>
        <v>1</v>
      </c>
      <c r="AB53" s="36"/>
      <c r="AC53" s="2">
        <v>6.25</v>
      </c>
      <c r="AD53" s="55">
        <v>6</v>
      </c>
      <c r="AE53" s="53">
        <f t="shared" ref="AE53:AG67" si="8">+X53*$B50</f>
        <v>90</v>
      </c>
      <c r="AF53" s="53">
        <f t="shared" si="3"/>
        <v>0</v>
      </c>
      <c r="AG53" s="53">
        <f t="shared" si="3"/>
        <v>0</v>
      </c>
      <c r="AH53" s="56">
        <f t="shared" ref="AH53:AH77" si="9">SUM(AE53:AG53)</f>
        <v>90</v>
      </c>
    </row>
    <row r="54" spans="1:34">
      <c r="A54">
        <v>8</v>
      </c>
      <c r="B54">
        <v>1168</v>
      </c>
      <c r="C54">
        <v>4</v>
      </c>
      <c r="Q54" s="10">
        <v>6.5</v>
      </c>
      <c r="R54" s="2">
        <v>8</v>
      </c>
      <c r="S54" s="2">
        <v>0</v>
      </c>
      <c r="T54" s="2">
        <v>0</v>
      </c>
      <c r="U54" s="13">
        <v>8</v>
      </c>
      <c r="W54" s="26">
        <v>6.5</v>
      </c>
      <c r="X54" s="36">
        <f t="shared" si="7"/>
        <v>1</v>
      </c>
      <c r="Y54" s="36">
        <f t="shared" si="4"/>
        <v>0</v>
      </c>
      <c r="Z54" s="36">
        <f t="shared" si="5"/>
        <v>0</v>
      </c>
      <c r="AA54" s="40">
        <f t="shared" si="6"/>
        <v>1</v>
      </c>
      <c r="AB54" s="36"/>
      <c r="AC54" s="2">
        <v>6.75</v>
      </c>
      <c r="AD54" s="55">
        <v>6.5</v>
      </c>
      <c r="AE54" s="53">
        <f t="shared" si="8"/>
        <v>494</v>
      </c>
      <c r="AF54" s="53">
        <f t="shared" si="3"/>
        <v>0</v>
      </c>
      <c r="AG54" s="53">
        <f t="shared" si="3"/>
        <v>0</v>
      </c>
      <c r="AH54" s="56">
        <f t="shared" si="9"/>
        <v>494</v>
      </c>
    </row>
    <row r="55" spans="1:34">
      <c r="A55">
        <v>8.5</v>
      </c>
      <c r="B55">
        <v>1438</v>
      </c>
      <c r="C55">
        <v>5</v>
      </c>
      <c r="Q55" s="10">
        <v>7</v>
      </c>
      <c r="R55" s="2">
        <v>8</v>
      </c>
      <c r="S55" s="2">
        <v>0</v>
      </c>
      <c r="T55" s="2">
        <v>0</v>
      </c>
      <c r="U55" s="13">
        <v>8</v>
      </c>
      <c r="W55" s="26">
        <v>7</v>
      </c>
      <c r="X55" s="36">
        <f t="shared" si="7"/>
        <v>1</v>
      </c>
      <c r="Y55" s="36">
        <f t="shared" si="4"/>
        <v>0</v>
      </c>
      <c r="Z55" s="36">
        <f t="shared" si="5"/>
        <v>0</v>
      </c>
      <c r="AA55" s="40">
        <f t="shared" si="6"/>
        <v>1</v>
      </c>
      <c r="AB55" s="36"/>
      <c r="AC55" s="2">
        <v>7.25</v>
      </c>
      <c r="AD55" s="55">
        <v>7</v>
      </c>
      <c r="AE55" s="53">
        <f t="shared" si="8"/>
        <v>763</v>
      </c>
      <c r="AF55" s="53">
        <f>+Y55*$B52</f>
        <v>0</v>
      </c>
      <c r="AG55" s="53">
        <f t="shared" si="3"/>
        <v>0</v>
      </c>
      <c r="AH55" s="56">
        <f t="shared" si="9"/>
        <v>763</v>
      </c>
    </row>
    <row r="56" spans="1:34">
      <c r="A56">
        <v>9</v>
      </c>
      <c r="B56">
        <v>2561</v>
      </c>
      <c r="C56">
        <v>12</v>
      </c>
      <c r="Q56" s="10">
        <v>7.5</v>
      </c>
      <c r="R56" s="2">
        <v>7</v>
      </c>
      <c r="S56" s="2">
        <v>0</v>
      </c>
      <c r="T56" s="2">
        <v>0</v>
      </c>
      <c r="U56" s="13">
        <v>7</v>
      </c>
      <c r="W56" s="26">
        <v>7.5</v>
      </c>
      <c r="X56" s="36">
        <f t="shared" si="7"/>
        <v>1</v>
      </c>
      <c r="Y56" s="36">
        <f t="shared" si="4"/>
        <v>0</v>
      </c>
      <c r="Z56" s="36">
        <f t="shared" si="5"/>
        <v>0</v>
      </c>
      <c r="AA56" s="40">
        <f t="shared" si="6"/>
        <v>1</v>
      </c>
      <c r="AB56" s="36"/>
      <c r="AC56" s="2">
        <v>7.75</v>
      </c>
      <c r="AD56" s="55">
        <v>7.5</v>
      </c>
      <c r="AE56" s="53">
        <f t="shared" si="8"/>
        <v>1079</v>
      </c>
      <c r="AF56" s="53">
        <f t="shared" si="3"/>
        <v>0</v>
      </c>
      <c r="AG56" s="53">
        <f t="shared" si="3"/>
        <v>0</v>
      </c>
      <c r="AH56" s="56">
        <f t="shared" si="9"/>
        <v>1079</v>
      </c>
    </row>
    <row r="57" spans="1:34">
      <c r="A57">
        <v>9.5</v>
      </c>
      <c r="B57">
        <v>225378</v>
      </c>
      <c r="C57">
        <v>1215</v>
      </c>
      <c r="Q57" s="10">
        <v>8</v>
      </c>
      <c r="R57" s="2">
        <v>8</v>
      </c>
      <c r="S57" s="2">
        <v>0</v>
      </c>
      <c r="T57" s="2">
        <v>0</v>
      </c>
      <c r="U57" s="13">
        <v>8</v>
      </c>
      <c r="W57" s="26">
        <v>8</v>
      </c>
      <c r="X57" s="36">
        <f t="shared" si="7"/>
        <v>1</v>
      </c>
      <c r="Y57" s="36">
        <f t="shared" si="4"/>
        <v>0</v>
      </c>
      <c r="Z57" s="36">
        <f t="shared" si="5"/>
        <v>0</v>
      </c>
      <c r="AA57" s="40">
        <f t="shared" si="6"/>
        <v>1</v>
      </c>
      <c r="AB57" s="36"/>
      <c r="AC57" s="2">
        <v>8.25</v>
      </c>
      <c r="AD57" s="55">
        <v>8</v>
      </c>
      <c r="AE57" s="53">
        <f t="shared" si="8"/>
        <v>1168</v>
      </c>
      <c r="AF57" s="53">
        <f t="shared" si="3"/>
        <v>0</v>
      </c>
      <c r="AG57" s="53">
        <f t="shared" si="3"/>
        <v>0</v>
      </c>
      <c r="AH57" s="56">
        <f t="shared" si="9"/>
        <v>1168</v>
      </c>
    </row>
    <row r="58" spans="1:34">
      <c r="A58">
        <v>10</v>
      </c>
      <c r="B58">
        <v>514908</v>
      </c>
      <c r="C58">
        <v>3294</v>
      </c>
      <c r="Q58" s="10">
        <v>8.5</v>
      </c>
      <c r="R58" s="2">
        <v>10</v>
      </c>
      <c r="S58" s="2">
        <v>0</v>
      </c>
      <c r="T58" s="2">
        <v>0</v>
      </c>
      <c r="U58" s="13">
        <v>10</v>
      </c>
      <c r="W58" s="26">
        <v>8.5</v>
      </c>
      <c r="X58" s="36">
        <f t="shared" si="7"/>
        <v>1</v>
      </c>
      <c r="Y58" s="36">
        <f t="shared" si="4"/>
        <v>0</v>
      </c>
      <c r="Z58" s="36">
        <f t="shared" si="5"/>
        <v>0</v>
      </c>
      <c r="AA58" s="40">
        <f t="shared" si="6"/>
        <v>1</v>
      </c>
      <c r="AB58" s="36"/>
      <c r="AC58" s="2">
        <v>8.75</v>
      </c>
      <c r="AD58" s="55">
        <v>8.5</v>
      </c>
      <c r="AE58" s="53">
        <f t="shared" si="8"/>
        <v>1438</v>
      </c>
      <c r="AF58" s="53">
        <f t="shared" si="3"/>
        <v>0</v>
      </c>
      <c r="AG58" s="53">
        <f t="shared" si="3"/>
        <v>0</v>
      </c>
      <c r="AH58" s="56">
        <f t="shared" si="9"/>
        <v>1438</v>
      </c>
    </row>
    <row r="59" spans="1:34">
      <c r="A59">
        <v>10.5</v>
      </c>
      <c r="B59">
        <v>1060504</v>
      </c>
      <c r="C59">
        <v>7979</v>
      </c>
      <c r="Q59" s="10">
        <v>9</v>
      </c>
      <c r="R59" s="2">
        <v>10</v>
      </c>
      <c r="S59" s="2">
        <v>0</v>
      </c>
      <c r="T59" s="2">
        <v>0</v>
      </c>
      <c r="U59" s="13">
        <v>10</v>
      </c>
      <c r="W59" s="26">
        <v>9</v>
      </c>
      <c r="X59" s="36">
        <f t="shared" si="7"/>
        <v>1</v>
      </c>
      <c r="Y59" s="36">
        <f t="shared" si="4"/>
        <v>0</v>
      </c>
      <c r="Z59" s="36">
        <f t="shared" si="5"/>
        <v>0</v>
      </c>
      <c r="AA59" s="40">
        <f t="shared" si="6"/>
        <v>1</v>
      </c>
      <c r="AB59" s="36"/>
      <c r="AC59" s="2">
        <v>9.25</v>
      </c>
      <c r="AD59" s="55">
        <v>9</v>
      </c>
      <c r="AE59" s="53">
        <f t="shared" si="8"/>
        <v>2561</v>
      </c>
      <c r="AF59" s="53">
        <f t="shared" si="3"/>
        <v>0</v>
      </c>
      <c r="AG59" s="53">
        <f t="shared" si="3"/>
        <v>0</v>
      </c>
      <c r="AH59" s="56">
        <f t="shared" si="9"/>
        <v>2561</v>
      </c>
    </row>
    <row r="60" spans="1:34">
      <c r="A60">
        <v>11</v>
      </c>
      <c r="B60">
        <v>815782</v>
      </c>
      <c r="C60">
        <v>7168</v>
      </c>
      <c r="Q60" s="10">
        <v>9.5</v>
      </c>
      <c r="R60" s="2">
        <v>32</v>
      </c>
      <c r="S60" s="2">
        <v>1</v>
      </c>
      <c r="T60" s="2">
        <v>0</v>
      </c>
      <c r="U60" s="13">
        <v>33</v>
      </c>
      <c r="W60" s="26">
        <v>9.5</v>
      </c>
      <c r="X60" s="36">
        <f>+R60/$U60</f>
        <v>0.96969696969696972</v>
      </c>
      <c r="Y60" s="36">
        <f t="shared" si="4"/>
        <v>3.0303030303030304E-2</v>
      </c>
      <c r="Z60" s="36">
        <f t="shared" si="5"/>
        <v>0</v>
      </c>
      <c r="AA60" s="40">
        <f>SUM(X60:Z60)</f>
        <v>1</v>
      </c>
      <c r="AB60" s="36"/>
      <c r="AC60" s="2">
        <v>9.75</v>
      </c>
      <c r="AD60" s="55">
        <v>9.5</v>
      </c>
      <c r="AE60" s="53">
        <f t="shared" si="8"/>
        <v>218548.36363636365</v>
      </c>
      <c r="AF60" s="53">
        <f t="shared" si="3"/>
        <v>6829.636363636364</v>
      </c>
      <c r="AG60" s="53">
        <f t="shared" si="3"/>
        <v>0</v>
      </c>
      <c r="AH60" s="56">
        <f>SUM(AE60:AG60)</f>
        <v>225378</v>
      </c>
    </row>
    <row r="61" spans="1:34">
      <c r="A61">
        <v>11.5</v>
      </c>
      <c r="B61">
        <v>621182</v>
      </c>
      <c r="C61">
        <v>6330</v>
      </c>
      <c r="Q61" s="10">
        <v>10</v>
      </c>
      <c r="R61" s="2">
        <v>43</v>
      </c>
      <c r="S61" s="2">
        <v>0</v>
      </c>
      <c r="T61" s="2">
        <v>0</v>
      </c>
      <c r="U61" s="13">
        <v>43</v>
      </c>
      <c r="W61" s="26">
        <v>10</v>
      </c>
      <c r="X61" s="36">
        <f t="shared" ref="X61:Y67" si="10">+R61/$U61</f>
        <v>1</v>
      </c>
      <c r="Y61" s="36">
        <f t="shared" si="10"/>
        <v>0</v>
      </c>
      <c r="Z61" s="36">
        <f t="shared" si="5"/>
        <v>0</v>
      </c>
      <c r="AA61" s="40">
        <f t="shared" ref="AA61:AA62" si="11">SUM(X61:Z61)</f>
        <v>1</v>
      </c>
      <c r="AB61" s="36"/>
      <c r="AC61" s="2">
        <v>10.25</v>
      </c>
      <c r="AD61" s="55">
        <v>10</v>
      </c>
      <c r="AE61" s="53">
        <f t="shared" si="8"/>
        <v>514908</v>
      </c>
      <c r="AF61" s="53">
        <f t="shared" si="3"/>
        <v>0</v>
      </c>
      <c r="AG61" s="53">
        <f t="shared" si="3"/>
        <v>0</v>
      </c>
      <c r="AH61" s="56">
        <f t="shared" si="9"/>
        <v>514908</v>
      </c>
    </row>
    <row r="62" spans="1:34">
      <c r="A62">
        <v>12</v>
      </c>
      <c r="B62">
        <v>468141</v>
      </c>
      <c r="C62">
        <v>5499</v>
      </c>
      <c r="Q62" s="10">
        <v>10.5</v>
      </c>
      <c r="R62" s="2">
        <v>51</v>
      </c>
      <c r="S62" s="2">
        <v>1</v>
      </c>
      <c r="T62" s="2">
        <v>0</v>
      </c>
      <c r="U62" s="13">
        <v>52</v>
      </c>
      <c r="W62" s="26">
        <v>10.5</v>
      </c>
      <c r="X62" s="36">
        <f t="shared" si="10"/>
        <v>0.98076923076923073</v>
      </c>
      <c r="Y62" s="36">
        <f t="shared" si="10"/>
        <v>1.9230769230769232E-2</v>
      </c>
      <c r="Z62" s="36">
        <f t="shared" si="5"/>
        <v>0</v>
      </c>
      <c r="AA62" s="40">
        <f t="shared" si="11"/>
        <v>1</v>
      </c>
      <c r="AB62" s="36"/>
      <c r="AC62" s="2">
        <v>10.75</v>
      </c>
      <c r="AD62" s="55">
        <v>10.5</v>
      </c>
      <c r="AE62" s="53">
        <f t="shared" si="8"/>
        <v>1040109.6923076923</v>
      </c>
      <c r="AF62" s="53">
        <f t="shared" si="3"/>
        <v>20394.307692307695</v>
      </c>
      <c r="AG62" s="53">
        <f t="shared" si="3"/>
        <v>0</v>
      </c>
      <c r="AH62" s="56">
        <f t="shared" si="9"/>
        <v>1060504</v>
      </c>
    </row>
    <row r="63" spans="1:34">
      <c r="A63">
        <v>12.5</v>
      </c>
      <c r="B63">
        <v>346066</v>
      </c>
      <c r="C63">
        <v>4658</v>
      </c>
      <c r="Q63" s="10">
        <v>11</v>
      </c>
      <c r="R63" s="2">
        <v>43</v>
      </c>
      <c r="S63" s="2">
        <v>4</v>
      </c>
      <c r="T63" s="2">
        <v>0</v>
      </c>
      <c r="U63" s="13">
        <v>47</v>
      </c>
      <c r="W63" s="26">
        <v>11</v>
      </c>
      <c r="X63" s="36">
        <f t="shared" si="10"/>
        <v>0.91489361702127658</v>
      </c>
      <c r="Y63" s="36">
        <f t="shared" si="10"/>
        <v>8.5106382978723402E-2</v>
      </c>
      <c r="Z63" s="36">
        <f t="shared" si="5"/>
        <v>0</v>
      </c>
      <c r="AA63" s="40">
        <f>SUM(X63:Z63)</f>
        <v>1</v>
      </c>
      <c r="AB63" s="36"/>
      <c r="AC63" s="2">
        <v>11.25</v>
      </c>
      <c r="AD63" s="55">
        <v>11</v>
      </c>
      <c r="AE63" s="53">
        <f>+X63*$B60</f>
        <v>746353.744680851</v>
      </c>
      <c r="AF63" s="53">
        <f>+Y63*$B60</f>
        <v>69428.255319148928</v>
      </c>
      <c r="AG63" s="53">
        <f t="shared" si="3"/>
        <v>0</v>
      </c>
      <c r="AH63" s="56">
        <f t="shared" si="9"/>
        <v>815781.99999999988</v>
      </c>
    </row>
    <row r="64" spans="1:34">
      <c r="A64">
        <v>13</v>
      </c>
      <c r="B64">
        <v>107696</v>
      </c>
      <c r="C64">
        <v>1653</v>
      </c>
      <c r="Q64" s="10">
        <v>11.5</v>
      </c>
      <c r="R64" s="2">
        <v>65</v>
      </c>
      <c r="S64" s="2">
        <v>0</v>
      </c>
      <c r="T64" s="2">
        <v>0</v>
      </c>
      <c r="U64" s="13">
        <v>65</v>
      </c>
      <c r="W64" s="26">
        <v>11.5</v>
      </c>
      <c r="X64" s="36">
        <f t="shared" si="10"/>
        <v>1</v>
      </c>
      <c r="Y64" s="36">
        <f t="shared" si="10"/>
        <v>0</v>
      </c>
      <c r="Z64" s="36">
        <f t="shared" si="5"/>
        <v>0</v>
      </c>
      <c r="AA64" s="40">
        <f t="shared" ref="AA64:AA77" si="12">SUM(X64:Z64)</f>
        <v>1</v>
      </c>
      <c r="AB64" s="36"/>
      <c r="AC64" s="2">
        <v>11.75</v>
      </c>
      <c r="AD64" s="55">
        <v>11.5</v>
      </c>
      <c r="AE64" s="53">
        <f t="shared" si="8"/>
        <v>621182</v>
      </c>
      <c r="AF64" s="53">
        <f t="shared" si="3"/>
        <v>0</v>
      </c>
      <c r="AG64" s="53">
        <f t="shared" si="3"/>
        <v>0</v>
      </c>
      <c r="AH64" s="56">
        <f t="shared" si="9"/>
        <v>621182</v>
      </c>
    </row>
    <row r="65" spans="1:34">
      <c r="A65">
        <v>13.5</v>
      </c>
      <c r="B65">
        <v>62118</v>
      </c>
      <c r="C65">
        <v>1083</v>
      </c>
      <c r="Q65" s="10">
        <v>12</v>
      </c>
      <c r="R65" s="2">
        <v>65</v>
      </c>
      <c r="S65" s="2">
        <v>0</v>
      </c>
      <c r="T65" s="2">
        <v>0</v>
      </c>
      <c r="U65" s="13">
        <v>65</v>
      </c>
      <c r="W65" s="26">
        <v>12</v>
      </c>
      <c r="X65" s="36">
        <f t="shared" si="10"/>
        <v>1</v>
      </c>
      <c r="Y65" s="36">
        <f t="shared" si="10"/>
        <v>0</v>
      </c>
      <c r="Z65" s="36">
        <f t="shared" si="5"/>
        <v>0</v>
      </c>
      <c r="AA65" s="40">
        <f t="shared" si="12"/>
        <v>1</v>
      </c>
      <c r="AB65" s="36"/>
      <c r="AC65" s="2">
        <v>12.25</v>
      </c>
      <c r="AD65" s="55">
        <v>12</v>
      </c>
      <c r="AE65" s="53">
        <f t="shared" si="8"/>
        <v>468141</v>
      </c>
      <c r="AF65" s="53">
        <f t="shared" si="3"/>
        <v>0</v>
      </c>
      <c r="AG65" s="53">
        <f t="shared" si="3"/>
        <v>0</v>
      </c>
      <c r="AH65" s="56">
        <f t="shared" si="9"/>
        <v>468141</v>
      </c>
    </row>
    <row r="66" spans="1:34">
      <c r="A66">
        <v>14</v>
      </c>
      <c r="B66">
        <v>44002</v>
      </c>
      <c r="C66">
        <v>865</v>
      </c>
      <c r="Q66" s="10">
        <v>12.5</v>
      </c>
      <c r="R66" s="2">
        <v>60</v>
      </c>
      <c r="S66" s="2">
        <v>7</v>
      </c>
      <c r="T66" s="2">
        <v>0</v>
      </c>
      <c r="U66" s="13">
        <v>67</v>
      </c>
      <c r="W66" s="26">
        <v>12.5</v>
      </c>
      <c r="X66" s="36">
        <f t="shared" si="10"/>
        <v>0.89552238805970152</v>
      </c>
      <c r="Y66" s="36">
        <f t="shared" si="10"/>
        <v>0.1044776119402985</v>
      </c>
      <c r="Z66" s="36">
        <f t="shared" si="5"/>
        <v>0</v>
      </c>
      <c r="AA66" s="40">
        <f t="shared" si="12"/>
        <v>1</v>
      </c>
      <c r="AB66" s="36"/>
      <c r="AC66" s="2">
        <v>12.75</v>
      </c>
      <c r="AD66" s="55">
        <v>12.5</v>
      </c>
      <c r="AE66" s="53">
        <f t="shared" si="8"/>
        <v>309909.85074626864</v>
      </c>
      <c r="AF66" s="53">
        <f t="shared" si="3"/>
        <v>36156.149253731339</v>
      </c>
      <c r="AG66" s="53">
        <f t="shared" si="3"/>
        <v>0</v>
      </c>
      <c r="AH66" s="56">
        <f t="shared" si="9"/>
        <v>346066</v>
      </c>
    </row>
    <row r="67" spans="1:34">
      <c r="A67">
        <v>14.5</v>
      </c>
      <c r="B67">
        <v>21728</v>
      </c>
      <c r="C67">
        <v>481</v>
      </c>
      <c r="Q67" s="10">
        <v>13</v>
      </c>
      <c r="R67" s="2">
        <v>36</v>
      </c>
      <c r="S67" s="2">
        <v>10</v>
      </c>
      <c r="T67" s="2">
        <v>0</v>
      </c>
      <c r="U67" s="13">
        <v>46</v>
      </c>
      <c r="W67" s="26">
        <v>13</v>
      </c>
      <c r="X67" s="36">
        <f t="shared" si="10"/>
        <v>0.78260869565217395</v>
      </c>
      <c r="Y67" s="36">
        <f t="shared" si="10"/>
        <v>0.21739130434782608</v>
      </c>
      <c r="Z67" s="36">
        <f t="shared" si="5"/>
        <v>0</v>
      </c>
      <c r="AA67" s="40">
        <f t="shared" si="12"/>
        <v>1</v>
      </c>
      <c r="AB67" s="36"/>
      <c r="AC67" s="2">
        <v>13.25</v>
      </c>
      <c r="AD67" s="55">
        <v>13</v>
      </c>
      <c r="AE67" s="53">
        <f t="shared" si="8"/>
        <v>84283.826086956527</v>
      </c>
      <c r="AF67" s="53">
        <f t="shared" si="8"/>
        <v>23412.173913043476</v>
      </c>
      <c r="AG67" s="53">
        <f t="shared" si="8"/>
        <v>0</v>
      </c>
      <c r="AH67" s="56">
        <f t="shared" si="9"/>
        <v>107696</v>
      </c>
    </row>
    <row r="68" spans="1:34">
      <c r="A68">
        <v>15</v>
      </c>
      <c r="B68">
        <v>14977</v>
      </c>
      <c r="C68">
        <v>371</v>
      </c>
      <c r="Q68" s="10">
        <v>13.5</v>
      </c>
      <c r="R68" s="2">
        <v>21</v>
      </c>
      <c r="S68" s="2">
        <v>8</v>
      </c>
      <c r="T68" s="2">
        <v>0</v>
      </c>
      <c r="U68" s="13">
        <v>29</v>
      </c>
      <c r="W68" s="26">
        <v>13.5</v>
      </c>
      <c r="X68" s="36">
        <f t="shared" ref="X68:X77" si="13">+R68/$U68</f>
        <v>0.72413793103448276</v>
      </c>
      <c r="Y68" s="36">
        <f t="shared" ref="Y68:Y77" si="14">+S68/$U68</f>
        <v>0.27586206896551724</v>
      </c>
      <c r="Z68" s="36">
        <f t="shared" si="5"/>
        <v>0</v>
      </c>
      <c r="AA68" s="40">
        <f t="shared" si="12"/>
        <v>1</v>
      </c>
      <c r="AB68" s="36"/>
      <c r="AC68" s="2">
        <v>13.75</v>
      </c>
      <c r="AD68" s="55">
        <v>13.5</v>
      </c>
      <c r="AE68" s="53">
        <f t="shared" ref="AE68:AG77" si="15">+X68*$B65</f>
        <v>44982</v>
      </c>
      <c r="AF68" s="53">
        <f t="shared" si="15"/>
        <v>17136</v>
      </c>
      <c r="AG68" s="53">
        <f t="shared" si="15"/>
        <v>0</v>
      </c>
      <c r="AH68" s="56">
        <f t="shared" si="9"/>
        <v>62118</v>
      </c>
    </row>
    <row r="69" spans="1:34">
      <c r="A69">
        <v>15.5</v>
      </c>
      <c r="B69">
        <v>11935</v>
      </c>
      <c r="C69">
        <v>330</v>
      </c>
      <c r="Q69" s="10">
        <v>14</v>
      </c>
      <c r="R69" s="2">
        <v>20</v>
      </c>
      <c r="S69" s="2">
        <v>10</v>
      </c>
      <c r="T69" s="2">
        <v>0</v>
      </c>
      <c r="U69" s="13">
        <v>30</v>
      </c>
      <c r="W69" s="26">
        <v>14</v>
      </c>
      <c r="X69" s="36">
        <f t="shared" si="13"/>
        <v>0.66666666666666663</v>
      </c>
      <c r="Y69" s="36">
        <f t="shared" si="14"/>
        <v>0.33333333333333331</v>
      </c>
      <c r="Z69" s="36">
        <f t="shared" si="5"/>
        <v>0</v>
      </c>
      <c r="AA69" s="40">
        <f t="shared" si="12"/>
        <v>1</v>
      </c>
      <c r="AB69" s="36"/>
      <c r="AC69" s="2">
        <v>14.25</v>
      </c>
      <c r="AD69" s="55">
        <v>14</v>
      </c>
      <c r="AE69" s="53">
        <f t="shared" si="15"/>
        <v>29334.666666666664</v>
      </c>
      <c r="AF69" s="53">
        <f t="shared" si="15"/>
        <v>14667.333333333332</v>
      </c>
      <c r="AG69" s="53">
        <f t="shared" si="15"/>
        <v>0</v>
      </c>
      <c r="AH69" s="56">
        <f t="shared" si="9"/>
        <v>44002</v>
      </c>
    </row>
    <row r="70" spans="1:34">
      <c r="A70">
        <v>16</v>
      </c>
      <c r="B70">
        <v>6803</v>
      </c>
      <c r="C70">
        <v>210</v>
      </c>
      <c r="Q70" s="10">
        <v>14.5</v>
      </c>
      <c r="R70" s="2">
        <v>19</v>
      </c>
      <c r="S70" s="2">
        <v>7</v>
      </c>
      <c r="T70" s="2">
        <v>0</v>
      </c>
      <c r="U70" s="13">
        <v>26</v>
      </c>
      <c r="W70" s="26">
        <v>14.5</v>
      </c>
      <c r="X70" s="36">
        <f t="shared" si="13"/>
        <v>0.73076923076923073</v>
      </c>
      <c r="Y70" s="36">
        <f t="shared" si="14"/>
        <v>0.26923076923076922</v>
      </c>
      <c r="Z70" s="36">
        <f t="shared" si="5"/>
        <v>0</v>
      </c>
      <c r="AA70" s="40">
        <f t="shared" si="12"/>
        <v>1</v>
      </c>
      <c r="AB70" s="36"/>
      <c r="AC70" s="2">
        <v>14.75</v>
      </c>
      <c r="AD70" s="55">
        <v>14.5</v>
      </c>
      <c r="AE70" s="53">
        <f t="shared" si="15"/>
        <v>15878.153846153846</v>
      </c>
      <c r="AF70" s="53">
        <f t="shared" si="15"/>
        <v>5849.8461538461534</v>
      </c>
      <c r="AG70" s="53">
        <f t="shared" si="15"/>
        <v>0</v>
      </c>
      <c r="AH70" s="56">
        <f t="shared" si="9"/>
        <v>21728</v>
      </c>
    </row>
    <row r="71" spans="1:34">
      <c r="A71">
        <v>16.5</v>
      </c>
      <c r="B71">
        <v>1912</v>
      </c>
      <c r="C71">
        <v>66</v>
      </c>
      <c r="Q71" s="10">
        <v>15</v>
      </c>
      <c r="R71" s="2">
        <v>5</v>
      </c>
      <c r="S71" s="2">
        <v>13</v>
      </c>
      <c r="T71" s="2">
        <v>1</v>
      </c>
      <c r="U71" s="13">
        <v>19</v>
      </c>
      <c r="W71" s="26">
        <v>15</v>
      </c>
      <c r="X71" s="36">
        <f t="shared" si="13"/>
        <v>0.26315789473684209</v>
      </c>
      <c r="Y71" s="36">
        <f t="shared" si="14"/>
        <v>0.68421052631578949</v>
      </c>
      <c r="Z71" s="36">
        <f t="shared" si="5"/>
        <v>5.2631578947368418E-2</v>
      </c>
      <c r="AA71" s="40">
        <f t="shared" si="12"/>
        <v>1</v>
      </c>
      <c r="AB71" s="36"/>
      <c r="AC71" s="2">
        <v>15.25</v>
      </c>
      <c r="AD71" s="55">
        <v>15</v>
      </c>
      <c r="AE71" s="53">
        <f t="shared" si="15"/>
        <v>3941.3157894736842</v>
      </c>
      <c r="AF71" s="53">
        <f t="shared" si="15"/>
        <v>10247.42105263158</v>
      </c>
      <c r="AG71" s="53">
        <f t="shared" si="15"/>
        <v>788.26315789473676</v>
      </c>
      <c r="AH71" s="56">
        <f t="shared" si="9"/>
        <v>14977</v>
      </c>
    </row>
    <row r="72" spans="1:34">
      <c r="A72">
        <v>17</v>
      </c>
      <c r="B72">
        <v>2180</v>
      </c>
      <c r="C72">
        <v>82</v>
      </c>
      <c r="Q72" s="10">
        <v>15.5</v>
      </c>
      <c r="R72" s="2">
        <v>1</v>
      </c>
      <c r="S72" s="2">
        <v>10</v>
      </c>
      <c r="T72" s="2">
        <v>3</v>
      </c>
      <c r="U72" s="13">
        <v>14</v>
      </c>
      <c r="W72" s="26">
        <v>15.5</v>
      </c>
      <c r="X72" s="36">
        <f t="shared" si="13"/>
        <v>7.1428571428571425E-2</v>
      </c>
      <c r="Y72" s="36">
        <f t="shared" si="14"/>
        <v>0.7142857142857143</v>
      </c>
      <c r="Z72" s="36">
        <f t="shared" si="5"/>
        <v>0.21428571428571427</v>
      </c>
      <c r="AA72" s="40">
        <f t="shared" si="12"/>
        <v>1</v>
      </c>
      <c r="AB72" s="36"/>
      <c r="AC72" s="2">
        <v>15.75</v>
      </c>
      <c r="AD72" s="55">
        <v>15.5</v>
      </c>
      <c r="AE72" s="53">
        <f t="shared" si="15"/>
        <v>852.5</v>
      </c>
      <c r="AF72" s="53">
        <f t="shared" si="15"/>
        <v>8525</v>
      </c>
      <c r="AG72" s="53">
        <f t="shared" si="15"/>
        <v>2557.5</v>
      </c>
      <c r="AH72" s="56">
        <f>SUM(AE72:AG72)</f>
        <v>11935</v>
      </c>
    </row>
    <row r="73" spans="1:34">
      <c r="A73">
        <v>17.5</v>
      </c>
      <c r="B73">
        <v>269</v>
      </c>
      <c r="C73">
        <v>11</v>
      </c>
      <c r="Q73" s="10">
        <v>16</v>
      </c>
      <c r="R73" s="2">
        <v>3</v>
      </c>
      <c r="S73" s="2">
        <v>8</v>
      </c>
      <c r="T73" s="2">
        <v>2</v>
      </c>
      <c r="U73" s="13">
        <v>13</v>
      </c>
      <c r="W73" s="26">
        <v>16</v>
      </c>
      <c r="X73" s="36">
        <f t="shared" si="13"/>
        <v>0.23076923076923078</v>
      </c>
      <c r="Y73" s="36">
        <f t="shared" si="14"/>
        <v>0.61538461538461542</v>
      </c>
      <c r="Z73" s="36">
        <f t="shared" si="5"/>
        <v>0.15384615384615385</v>
      </c>
      <c r="AA73" s="40">
        <f t="shared" si="12"/>
        <v>1</v>
      </c>
      <c r="AB73" s="36"/>
      <c r="AC73" s="2">
        <v>16.25</v>
      </c>
      <c r="AD73" s="55">
        <v>16</v>
      </c>
      <c r="AE73" s="53">
        <f t="shared" si="15"/>
        <v>1569.9230769230769</v>
      </c>
      <c r="AF73" s="53">
        <f t="shared" si="15"/>
        <v>4186.461538461539</v>
      </c>
      <c r="AG73" s="53">
        <f t="shared" si="15"/>
        <v>1046.6153846153848</v>
      </c>
      <c r="AH73" s="56">
        <f t="shared" si="9"/>
        <v>6803.0000000000009</v>
      </c>
    </row>
    <row r="74" spans="1:34">
      <c r="A74">
        <v>18</v>
      </c>
      <c r="B74">
        <v>323</v>
      </c>
      <c r="C74">
        <v>15</v>
      </c>
      <c r="Q74" s="10">
        <v>16.5</v>
      </c>
      <c r="R74" s="2">
        <v>1</v>
      </c>
      <c r="S74" s="2">
        <v>7</v>
      </c>
      <c r="T74" s="2">
        <v>5</v>
      </c>
      <c r="U74" s="13">
        <v>13</v>
      </c>
      <c r="W74" s="26">
        <v>16.5</v>
      </c>
      <c r="X74" s="36">
        <f t="shared" si="13"/>
        <v>7.6923076923076927E-2</v>
      </c>
      <c r="Y74" s="36">
        <f t="shared" si="14"/>
        <v>0.53846153846153844</v>
      </c>
      <c r="Z74" s="36">
        <f t="shared" si="5"/>
        <v>0.38461538461538464</v>
      </c>
      <c r="AA74" s="40">
        <f t="shared" si="12"/>
        <v>1</v>
      </c>
      <c r="AB74" s="36"/>
      <c r="AC74" s="2">
        <v>16.75</v>
      </c>
      <c r="AD74" s="55">
        <v>16.5</v>
      </c>
      <c r="AE74" s="53">
        <f t="shared" si="15"/>
        <v>147.07692307692309</v>
      </c>
      <c r="AF74" s="53">
        <f t="shared" si="15"/>
        <v>1029.5384615384614</v>
      </c>
      <c r="AG74" s="53">
        <f t="shared" si="15"/>
        <v>735.38461538461547</v>
      </c>
      <c r="AH74" s="56">
        <f t="shared" si="9"/>
        <v>1912</v>
      </c>
    </row>
    <row r="75" spans="1:34">
      <c r="A75">
        <v>18.5</v>
      </c>
      <c r="B75">
        <v>0</v>
      </c>
      <c r="C75">
        <v>0</v>
      </c>
      <c r="Q75" s="10">
        <v>17</v>
      </c>
      <c r="R75" s="2">
        <v>2</v>
      </c>
      <c r="S75" s="2">
        <v>7</v>
      </c>
      <c r="T75" s="2">
        <v>2</v>
      </c>
      <c r="U75" s="13">
        <v>11</v>
      </c>
      <c r="W75" s="26">
        <v>17</v>
      </c>
      <c r="X75" s="36">
        <f t="shared" si="13"/>
        <v>0.18181818181818182</v>
      </c>
      <c r="Y75" s="36">
        <f t="shared" si="14"/>
        <v>0.63636363636363635</v>
      </c>
      <c r="Z75" s="36">
        <f t="shared" si="5"/>
        <v>0.18181818181818182</v>
      </c>
      <c r="AA75" s="40">
        <f t="shared" si="12"/>
        <v>1</v>
      </c>
      <c r="AB75" s="36"/>
      <c r="AC75" s="2">
        <v>17.25</v>
      </c>
      <c r="AD75" s="55">
        <v>17</v>
      </c>
      <c r="AE75" s="53">
        <f t="shared" si="15"/>
        <v>396.36363636363637</v>
      </c>
      <c r="AF75" s="53">
        <f t="shared" si="15"/>
        <v>1387.2727272727273</v>
      </c>
      <c r="AG75" s="53">
        <f t="shared" si="15"/>
        <v>396.36363636363637</v>
      </c>
      <c r="AH75" s="56">
        <f t="shared" si="9"/>
        <v>2180</v>
      </c>
    </row>
    <row r="76" spans="1:34">
      <c r="A76">
        <v>19</v>
      </c>
      <c r="B76">
        <v>0</v>
      </c>
      <c r="C76">
        <v>0</v>
      </c>
      <c r="Q76" s="10">
        <v>17.5</v>
      </c>
      <c r="R76" s="2">
        <v>1</v>
      </c>
      <c r="S76" s="2">
        <v>5</v>
      </c>
      <c r="T76" s="2">
        <v>4</v>
      </c>
      <c r="U76" s="13">
        <v>10</v>
      </c>
      <c r="W76" s="26">
        <v>17.5</v>
      </c>
      <c r="X76" s="36">
        <f t="shared" si="13"/>
        <v>0.1</v>
      </c>
      <c r="Y76" s="36">
        <f t="shared" si="14"/>
        <v>0.5</v>
      </c>
      <c r="Z76" s="36">
        <f t="shared" si="5"/>
        <v>0.4</v>
      </c>
      <c r="AA76" s="40">
        <f t="shared" si="12"/>
        <v>1</v>
      </c>
      <c r="AB76" s="36"/>
      <c r="AC76" s="2">
        <v>17.75</v>
      </c>
      <c r="AD76" s="55">
        <v>17.5</v>
      </c>
      <c r="AE76" s="53">
        <f t="shared" si="15"/>
        <v>26.900000000000002</v>
      </c>
      <c r="AF76" s="53">
        <f t="shared" si="15"/>
        <v>134.5</v>
      </c>
      <c r="AG76" s="53">
        <f t="shared" si="15"/>
        <v>107.60000000000001</v>
      </c>
      <c r="AH76" s="56">
        <f t="shared" si="9"/>
        <v>269</v>
      </c>
    </row>
    <row r="77" spans="1:34">
      <c r="A77">
        <v>19.5</v>
      </c>
      <c r="B77">
        <v>0</v>
      </c>
      <c r="C77">
        <v>0</v>
      </c>
      <c r="Q77" s="10">
        <v>18</v>
      </c>
      <c r="R77" s="2">
        <v>0</v>
      </c>
      <c r="S77" s="2">
        <v>4</v>
      </c>
      <c r="T77" s="2">
        <v>6</v>
      </c>
      <c r="U77" s="13">
        <v>10</v>
      </c>
      <c r="W77" s="26">
        <v>18</v>
      </c>
      <c r="X77" s="36">
        <f t="shared" si="13"/>
        <v>0</v>
      </c>
      <c r="Y77" s="36">
        <f t="shared" si="14"/>
        <v>0.4</v>
      </c>
      <c r="Z77" s="36">
        <f t="shared" si="5"/>
        <v>0.6</v>
      </c>
      <c r="AA77" s="40">
        <f t="shared" si="12"/>
        <v>1</v>
      </c>
      <c r="AB77" s="36"/>
      <c r="AC77" s="2">
        <v>18.25</v>
      </c>
      <c r="AD77" s="55">
        <v>18</v>
      </c>
      <c r="AE77" s="53">
        <f t="shared" si="15"/>
        <v>0</v>
      </c>
      <c r="AF77" s="53">
        <f t="shared" si="15"/>
        <v>129.20000000000002</v>
      </c>
      <c r="AG77" s="53">
        <f t="shared" si="15"/>
        <v>193.79999999999998</v>
      </c>
      <c r="AH77" s="56">
        <f t="shared" si="9"/>
        <v>323</v>
      </c>
    </row>
    <row r="78" spans="1:34">
      <c r="A78">
        <v>20</v>
      </c>
      <c r="B78">
        <v>0</v>
      </c>
      <c r="C78">
        <v>0</v>
      </c>
      <c r="Q78" s="14" t="s">
        <v>8</v>
      </c>
      <c r="R78" s="15">
        <v>521</v>
      </c>
      <c r="S78" s="15">
        <v>102</v>
      </c>
      <c r="T78" s="15">
        <v>23</v>
      </c>
      <c r="U78" s="16">
        <v>646</v>
      </c>
      <c r="W78" s="28" t="s">
        <v>8</v>
      </c>
      <c r="X78" s="15">
        <f>+R78/$U78</f>
        <v>0.80650154798761609</v>
      </c>
      <c r="Y78" s="15">
        <f>+S78/$U78</f>
        <v>0.15789473684210525</v>
      </c>
      <c r="Z78" s="15">
        <f>+T78/$U78</f>
        <v>3.5603715170278639E-2</v>
      </c>
      <c r="AA78" s="16">
        <f>SUM(X78:Z78)</f>
        <v>1</v>
      </c>
      <c r="AB78" s="31"/>
      <c r="AC78" s="2"/>
      <c r="AD78" s="57" t="s">
        <v>8</v>
      </c>
      <c r="AE78" s="49">
        <f>SUM(AE51:AE77)</f>
        <v>4108248.3773967898</v>
      </c>
      <c r="AF78" s="50">
        <f>SUM(AF51:AF77)</f>
        <v>219513.09580895162</v>
      </c>
      <c r="AG78" s="51">
        <f>SUM(AG51:AG77)</f>
        <v>5825.5267942583732</v>
      </c>
      <c r="AH78" s="51">
        <f>SUM(AH51:AH77)</f>
        <v>4333587</v>
      </c>
    </row>
    <row r="79" spans="1:34">
      <c r="A79">
        <v>20.5</v>
      </c>
      <c r="B79">
        <v>0</v>
      </c>
      <c r="C79">
        <v>0</v>
      </c>
      <c r="W79" s="2"/>
      <c r="X79" s="2"/>
      <c r="Y79" s="2"/>
      <c r="Z79" s="2"/>
      <c r="AA79" s="2"/>
      <c r="AB79" s="2"/>
      <c r="AC79" s="2"/>
      <c r="AD79" s="58" t="s">
        <v>15</v>
      </c>
      <c r="AE79" s="65">
        <f>+AE78/$AH$78*100</f>
        <v>94.80018232925265</v>
      </c>
      <c r="AF79" s="66">
        <f t="shared" ref="AF79:AH79" si="16">+AF78/$AH$78*100</f>
        <v>5.0653903062048045</v>
      </c>
      <c r="AG79" s="67">
        <f t="shared" si="16"/>
        <v>0.13442736454254578</v>
      </c>
      <c r="AH79" s="60">
        <f t="shared" si="16"/>
        <v>100</v>
      </c>
    </row>
    <row r="80" spans="1:34">
      <c r="A80">
        <v>21</v>
      </c>
      <c r="B80">
        <v>0</v>
      </c>
      <c r="C80">
        <v>0</v>
      </c>
      <c r="W80" s="2"/>
      <c r="X80" s="2"/>
      <c r="Y80" s="2"/>
      <c r="Z80" s="2"/>
      <c r="AA80" s="2"/>
      <c r="AB80" s="2"/>
      <c r="AC80" s="2"/>
      <c r="AD80" s="49" t="s">
        <v>16</v>
      </c>
      <c r="AE80" s="64">
        <f>SUMPRODUCT(AE51:AE77,$AC$51:$AC$77)/AE$78</f>
        <v>11.326433343298257</v>
      </c>
      <c r="AF80" s="59">
        <f t="shared" ref="AF80:AH80" si="17">SUMPRODUCT(AF51:AF77,$AC$51:$AC$77)/AF$78</f>
        <v>12.634804234746127</v>
      </c>
      <c r="AG80" s="59">
        <f t="shared" si="17"/>
        <v>16.12057698977852</v>
      </c>
      <c r="AH80" s="60">
        <f t="shared" si="17"/>
        <v>11.399152076559211</v>
      </c>
    </row>
    <row r="81" spans="1:34">
      <c r="A81">
        <v>21.5</v>
      </c>
      <c r="B81">
        <v>0</v>
      </c>
      <c r="C81">
        <v>0</v>
      </c>
    </row>
    <row r="82" spans="1:34">
      <c r="A82">
        <v>22</v>
      </c>
      <c r="B82">
        <v>0</v>
      </c>
      <c r="C82">
        <v>0</v>
      </c>
    </row>
    <row r="83" spans="1:34">
      <c r="A83">
        <v>22.5</v>
      </c>
      <c r="B83">
        <v>0</v>
      </c>
      <c r="C83">
        <v>0</v>
      </c>
      <c r="AD83" t="s">
        <v>8</v>
      </c>
      <c r="AE83">
        <f>4108248.37739679/1000</f>
        <v>4108.2483773967897</v>
      </c>
      <c r="AF83">
        <f>219513.095808952/1000</f>
        <v>219.51309580895199</v>
      </c>
      <c r="AG83">
        <f>5825.52679425837/1000</f>
        <v>5.8255267942583693</v>
      </c>
      <c r="AH83">
        <f>4333587/1000</f>
        <v>4333.5870000000004</v>
      </c>
    </row>
    <row r="84" spans="1:34">
      <c r="A84">
        <v>23</v>
      </c>
      <c r="B84">
        <v>0</v>
      </c>
      <c r="C84">
        <v>0</v>
      </c>
    </row>
    <row r="85" spans="1:34">
      <c r="A85">
        <v>23.5</v>
      </c>
      <c r="B85">
        <v>0</v>
      </c>
      <c r="C85">
        <v>0</v>
      </c>
    </row>
    <row r="86" spans="1:34">
      <c r="A86">
        <v>24</v>
      </c>
      <c r="B86">
        <v>0</v>
      </c>
      <c r="C86">
        <v>0</v>
      </c>
    </row>
    <row r="87" spans="1:34">
      <c r="A87">
        <v>24.5</v>
      </c>
      <c r="B87">
        <v>0</v>
      </c>
      <c r="C87">
        <v>0</v>
      </c>
    </row>
    <row r="88" spans="1:34">
      <c r="A88">
        <v>25</v>
      </c>
      <c r="B88">
        <v>0</v>
      </c>
      <c r="C88">
        <v>0</v>
      </c>
    </row>
    <row r="89" spans="1:34">
      <c r="A89">
        <v>25.5</v>
      </c>
      <c r="B89">
        <v>0</v>
      </c>
      <c r="C89">
        <v>0</v>
      </c>
    </row>
    <row r="90" spans="1:34">
      <c r="B90">
        <v>4333587</v>
      </c>
      <c r="C90">
        <v>41337</v>
      </c>
    </row>
  </sheetData>
  <mergeCells count="13">
    <mergeCell ref="AD49:AD50"/>
    <mergeCell ref="AE49:AG49"/>
    <mergeCell ref="AH49:AH50"/>
    <mergeCell ref="Q47:U47"/>
    <mergeCell ref="Q49:Q50"/>
    <mergeCell ref="R49:T49"/>
    <mergeCell ref="U49:U50"/>
    <mergeCell ref="W47:AA47"/>
    <mergeCell ref="AD47:AH47"/>
    <mergeCell ref="AD48:AH48"/>
    <mergeCell ref="W49:W50"/>
    <mergeCell ref="X49:Z49"/>
    <mergeCell ref="AA49:AA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8"/>
  <sheetViews>
    <sheetView workbookViewId="0">
      <selection activeCell="N29" sqref="N29"/>
    </sheetView>
  </sheetViews>
  <sheetFormatPr baseColWidth="10" defaultColWidth="9.140625" defaultRowHeight="15"/>
  <cols>
    <col min="7" max="7" width="12.140625" bestFit="1" customWidth="1"/>
    <col min="11" max="11" width="12" bestFit="1" customWidth="1"/>
  </cols>
  <sheetData>
    <row r="1" spans="1:11" ht="21">
      <c r="A1" s="89" t="s">
        <v>5</v>
      </c>
      <c r="B1" s="89"/>
      <c r="C1" s="89"/>
      <c r="D1" s="89"/>
      <c r="E1" s="89"/>
    </row>
    <row r="2" spans="1:11">
      <c r="A2" s="3"/>
      <c r="B2" s="3"/>
      <c r="C2" s="3"/>
      <c r="D2" s="3"/>
      <c r="E2" s="3"/>
    </row>
    <row r="3" spans="1:11">
      <c r="A3" s="90" t="s">
        <v>6</v>
      </c>
      <c r="B3" s="92" t="s">
        <v>7</v>
      </c>
      <c r="C3" s="92"/>
      <c r="D3" s="92"/>
      <c r="E3" s="90" t="s">
        <v>8</v>
      </c>
      <c r="H3" s="93" t="s">
        <v>13</v>
      </c>
      <c r="I3" s="93"/>
      <c r="J3" s="93"/>
      <c r="K3" s="93"/>
    </row>
    <row r="4" spans="1:11">
      <c r="A4" s="91"/>
      <c r="B4" s="4">
        <v>1</v>
      </c>
      <c r="C4" s="4">
        <v>2</v>
      </c>
      <c r="D4" s="4">
        <v>3</v>
      </c>
      <c r="E4" s="91"/>
      <c r="H4" s="22" t="s">
        <v>0</v>
      </c>
      <c r="I4" s="22" t="s">
        <v>1</v>
      </c>
      <c r="J4" s="22" t="s">
        <v>2</v>
      </c>
      <c r="K4" s="23" t="s">
        <v>14</v>
      </c>
    </row>
    <row r="5" spans="1:11">
      <c r="A5" s="5">
        <v>5</v>
      </c>
      <c r="B5" s="3"/>
      <c r="C5" s="3"/>
      <c r="D5" s="3"/>
      <c r="E5" s="6"/>
      <c r="H5" s="21">
        <v>5</v>
      </c>
      <c r="I5" s="2">
        <v>0</v>
      </c>
      <c r="J5" s="2">
        <v>0</v>
      </c>
      <c r="K5" s="2">
        <f>I5/644567</f>
        <v>0</v>
      </c>
    </row>
    <row r="6" spans="1:11">
      <c r="A6" s="5">
        <v>5.5</v>
      </c>
      <c r="B6" s="3">
        <v>1</v>
      </c>
      <c r="C6" s="3"/>
      <c r="D6" s="3"/>
      <c r="E6" s="6">
        <v>1</v>
      </c>
      <c r="H6" s="21">
        <v>5.5</v>
      </c>
      <c r="I6" s="2">
        <v>90</v>
      </c>
      <c r="J6" s="2">
        <v>0</v>
      </c>
      <c r="K6" s="2">
        <f t="shared" ref="K6:K31" si="0">I6/644567</f>
        <v>1.3962861890230184E-4</v>
      </c>
    </row>
    <row r="7" spans="1:11">
      <c r="A7" s="5">
        <v>6</v>
      </c>
      <c r="B7" s="68">
        <v>1</v>
      </c>
      <c r="C7" s="3"/>
      <c r="D7" s="3"/>
      <c r="E7" s="6">
        <v>1</v>
      </c>
      <c r="H7" s="21">
        <v>6</v>
      </c>
      <c r="I7" s="2">
        <v>90</v>
      </c>
      <c r="J7" s="2">
        <v>0</v>
      </c>
      <c r="K7" s="2">
        <f t="shared" si="0"/>
        <v>1.3962861890230184E-4</v>
      </c>
    </row>
    <row r="8" spans="1:11">
      <c r="A8" s="5">
        <v>6.5</v>
      </c>
      <c r="B8" s="3">
        <v>8</v>
      </c>
      <c r="C8" s="3"/>
      <c r="D8" s="3"/>
      <c r="E8" s="6">
        <v>8</v>
      </c>
      <c r="H8" s="21">
        <v>6.5</v>
      </c>
      <c r="I8" s="2">
        <v>494</v>
      </c>
      <c r="J8" s="2">
        <v>1</v>
      </c>
      <c r="K8" s="2">
        <f t="shared" si="0"/>
        <v>7.6640597486374578E-4</v>
      </c>
    </row>
    <row r="9" spans="1:11">
      <c r="A9" s="5">
        <v>7</v>
      </c>
      <c r="B9" s="3">
        <v>8</v>
      </c>
      <c r="C9" s="3"/>
      <c r="D9" s="3"/>
      <c r="E9" s="6">
        <v>8</v>
      </c>
      <c r="H9" s="21">
        <v>7</v>
      </c>
      <c r="I9" s="2">
        <v>763</v>
      </c>
      <c r="J9" s="2">
        <v>2</v>
      </c>
      <c r="K9" s="2">
        <f t="shared" si="0"/>
        <v>1.1837404024717369E-3</v>
      </c>
    </row>
    <row r="10" spans="1:11">
      <c r="A10" s="5">
        <v>7.5</v>
      </c>
      <c r="B10" s="3">
        <v>7</v>
      </c>
      <c r="C10" s="3"/>
      <c r="D10" s="3"/>
      <c r="E10" s="6">
        <v>7</v>
      </c>
      <c r="H10" s="21">
        <v>7.5</v>
      </c>
      <c r="I10" s="2">
        <v>1079</v>
      </c>
      <c r="J10" s="2">
        <v>3</v>
      </c>
      <c r="K10" s="2">
        <f t="shared" si="0"/>
        <v>1.6739919977287077E-3</v>
      </c>
    </row>
    <row r="11" spans="1:11">
      <c r="A11" s="5">
        <v>8</v>
      </c>
      <c r="B11" s="3">
        <v>8</v>
      </c>
      <c r="C11" s="3"/>
      <c r="D11" s="3"/>
      <c r="E11" s="6">
        <v>8</v>
      </c>
      <c r="H11" s="21">
        <v>8</v>
      </c>
      <c r="I11" s="2">
        <v>1168</v>
      </c>
      <c r="J11" s="2">
        <v>4</v>
      </c>
      <c r="K11" s="2">
        <f t="shared" si="0"/>
        <v>1.8120691875320952E-3</v>
      </c>
    </row>
    <row r="12" spans="1:11">
      <c r="A12" s="5">
        <v>8.5</v>
      </c>
      <c r="B12" s="3">
        <v>10</v>
      </c>
      <c r="C12" s="3"/>
      <c r="D12" s="3"/>
      <c r="E12" s="6">
        <v>10</v>
      </c>
      <c r="H12" s="21">
        <v>8.5</v>
      </c>
      <c r="I12" s="2">
        <v>1438</v>
      </c>
      <c r="J12" s="2">
        <v>5</v>
      </c>
      <c r="K12" s="2">
        <f t="shared" si="0"/>
        <v>2.2309550442390007E-3</v>
      </c>
    </row>
    <row r="13" spans="1:11">
      <c r="A13" s="5">
        <v>9</v>
      </c>
      <c r="B13" s="3">
        <v>10</v>
      </c>
      <c r="C13" s="3"/>
      <c r="D13" s="3"/>
      <c r="E13" s="6">
        <v>10</v>
      </c>
      <c r="H13" s="21">
        <v>9</v>
      </c>
      <c r="I13" s="2">
        <v>2561</v>
      </c>
      <c r="J13" s="2">
        <v>12</v>
      </c>
      <c r="K13" s="2">
        <f t="shared" si="0"/>
        <v>3.9732099223199454E-3</v>
      </c>
    </row>
    <row r="14" spans="1:11">
      <c r="A14" s="5">
        <v>9.5</v>
      </c>
      <c r="B14" s="3">
        <v>17</v>
      </c>
      <c r="C14" s="3"/>
      <c r="D14" s="3"/>
      <c r="E14" s="6">
        <v>17</v>
      </c>
      <c r="H14" s="21">
        <v>9.5</v>
      </c>
      <c r="I14" s="2">
        <v>4125</v>
      </c>
      <c r="J14" s="2">
        <v>22</v>
      </c>
      <c r="K14" s="2">
        <f t="shared" si="0"/>
        <v>6.3996450330221681E-3</v>
      </c>
    </row>
    <row r="15" spans="1:11">
      <c r="A15" s="5">
        <v>10</v>
      </c>
      <c r="B15" s="3">
        <v>20</v>
      </c>
      <c r="C15" s="3"/>
      <c r="D15" s="3"/>
      <c r="E15" s="6">
        <v>20</v>
      </c>
      <c r="H15" s="21">
        <v>10</v>
      </c>
      <c r="I15" s="2">
        <v>7700</v>
      </c>
      <c r="J15" s="2">
        <v>49</v>
      </c>
      <c r="K15" s="2">
        <f t="shared" si="0"/>
        <v>1.1946004061641381E-2</v>
      </c>
    </row>
    <row r="16" spans="1:11">
      <c r="A16" s="5">
        <v>10.5</v>
      </c>
      <c r="B16" s="3">
        <v>29</v>
      </c>
      <c r="C16" s="3"/>
      <c r="D16" s="3"/>
      <c r="E16" s="6">
        <v>29</v>
      </c>
      <c r="H16" s="21">
        <v>10.5</v>
      </c>
      <c r="I16" s="2">
        <v>77925</v>
      </c>
      <c r="J16" s="2">
        <v>586</v>
      </c>
      <c r="K16" s="2">
        <f t="shared" si="0"/>
        <v>0.12089511253290969</v>
      </c>
    </row>
    <row r="17" spans="1:11">
      <c r="A17" s="5">
        <v>11</v>
      </c>
      <c r="B17" s="3">
        <v>21</v>
      </c>
      <c r="C17" s="3"/>
      <c r="D17" s="3"/>
      <c r="E17" s="6">
        <v>21</v>
      </c>
      <c r="H17" s="21">
        <v>11</v>
      </c>
      <c r="I17" s="2">
        <v>114448</v>
      </c>
      <c r="J17" s="2">
        <v>1006</v>
      </c>
      <c r="K17" s="2">
        <f t="shared" si="0"/>
        <v>0.1775579575125627</v>
      </c>
    </row>
    <row r="18" spans="1:11">
      <c r="A18" s="5">
        <v>11.5</v>
      </c>
      <c r="B18" s="3">
        <v>21</v>
      </c>
      <c r="C18" s="3"/>
      <c r="D18" s="3"/>
      <c r="E18" s="6">
        <v>21</v>
      </c>
      <c r="H18" s="21">
        <v>11.5</v>
      </c>
      <c r="I18" s="2">
        <v>95258</v>
      </c>
      <c r="J18" s="2">
        <v>971</v>
      </c>
      <c r="K18" s="2">
        <f t="shared" si="0"/>
        <v>0.14778603310439412</v>
      </c>
    </row>
    <row r="19" spans="1:11">
      <c r="A19" s="5">
        <v>12</v>
      </c>
      <c r="B19" s="3">
        <v>21</v>
      </c>
      <c r="C19" s="3"/>
      <c r="D19" s="3"/>
      <c r="E19" s="6">
        <v>21</v>
      </c>
      <c r="H19" s="21">
        <v>12</v>
      </c>
      <c r="I19" s="2">
        <v>92207</v>
      </c>
      <c r="J19" s="2">
        <v>1084</v>
      </c>
      <c r="K19" s="2">
        <f t="shared" si="0"/>
        <v>0.14305262292360607</v>
      </c>
    </row>
    <row r="20" spans="1:11">
      <c r="A20" s="5">
        <v>12.5</v>
      </c>
      <c r="B20" s="3">
        <v>24</v>
      </c>
      <c r="C20" s="3">
        <v>1</v>
      </c>
      <c r="D20" s="3"/>
      <c r="E20" s="6">
        <v>25</v>
      </c>
      <c r="H20" s="21">
        <v>12.5</v>
      </c>
      <c r="I20" s="2">
        <v>62454</v>
      </c>
      <c r="J20" s="2">
        <v>841</v>
      </c>
      <c r="K20" s="2">
        <f t="shared" si="0"/>
        <v>9.6892952943604005E-2</v>
      </c>
    </row>
    <row r="21" spans="1:11">
      <c r="A21" s="5">
        <v>13</v>
      </c>
      <c r="B21" s="3">
        <v>18</v>
      </c>
      <c r="C21" s="3">
        <v>2</v>
      </c>
      <c r="D21" s="3"/>
      <c r="E21" s="6">
        <v>20</v>
      </c>
      <c r="H21" s="21">
        <v>13</v>
      </c>
      <c r="I21" s="2">
        <v>47565</v>
      </c>
      <c r="J21" s="2">
        <v>730</v>
      </c>
      <c r="K21" s="2">
        <f t="shared" si="0"/>
        <v>7.3793725089866535E-2</v>
      </c>
    </row>
    <row r="22" spans="1:11">
      <c r="A22" s="5">
        <v>13.5</v>
      </c>
      <c r="B22" s="3">
        <v>15</v>
      </c>
      <c r="C22" s="3">
        <v>4</v>
      </c>
      <c r="D22" s="3"/>
      <c r="E22" s="6">
        <v>19</v>
      </c>
      <c r="H22" s="21">
        <v>13.5</v>
      </c>
      <c r="I22" s="2">
        <v>45374</v>
      </c>
      <c r="J22" s="2">
        <v>791</v>
      </c>
      <c r="K22" s="2">
        <f t="shared" si="0"/>
        <v>7.0394543934144932E-2</v>
      </c>
    </row>
    <row r="23" spans="1:11">
      <c r="A23" s="5">
        <v>14</v>
      </c>
      <c r="B23" s="3">
        <v>17</v>
      </c>
      <c r="C23" s="3">
        <v>3</v>
      </c>
      <c r="D23" s="3"/>
      <c r="E23" s="6">
        <v>20</v>
      </c>
      <c r="H23" s="21">
        <v>14</v>
      </c>
      <c r="I23" s="2">
        <v>35015</v>
      </c>
      <c r="J23" s="2">
        <v>688</v>
      </c>
      <c r="K23" s="2">
        <f t="shared" si="0"/>
        <v>5.4323289898489995E-2</v>
      </c>
    </row>
    <row r="24" spans="1:11">
      <c r="A24" s="5">
        <v>14.5</v>
      </c>
      <c r="B24" s="3">
        <v>17</v>
      </c>
      <c r="C24" s="3">
        <v>1</v>
      </c>
      <c r="D24" s="3"/>
      <c r="E24" s="6">
        <v>18</v>
      </c>
      <c r="H24" s="21">
        <v>14.5</v>
      </c>
      <c r="I24" s="2">
        <v>18464</v>
      </c>
      <c r="J24" s="2">
        <v>409</v>
      </c>
      <c r="K24" s="2">
        <f t="shared" si="0"/>
        <v>2.8645586882356681E-2</v>
      </c>
    </row>
    <row r="25" spans="1:11">
      <c r="A25" s="5">
        <v>15</v>
      </c>
      <c r="B25" s="3">
        <v>5</v>
      </c>
      <c r="C25" s="3">
        <v>9</v>
      </c>
      <c r="D25" s="3">
        <v>1</v>
      </c>
      <c r="E25" s="6">
        <v>15</v>
      </c>
      <c r="H25" s="21">
        <v>15</v>
      </c>
      <c r="I25" s="2">
        <v>13337</v>
      </c>
      <c r="J25" s="2">
        <v>330</v>
      </c>
      <c r="K25" s="2">
        <f t="shared" si="0"/>
        <v>2.0691409892222221E-2</v>
      </c>
    </row>
    <row r="26" spans="1:11">
      <c r="A26" s="5">
        <v>15.5</v>
      </c>
      <c r="B26" s="3">
        <v>1</v>
      </c>
      <c r="C26" s="3">
        <v>9</v>
      </c>
      <c r="D26" s="3">
        <v>3</v>
      </c>
      <c r="E26" s="6">
        <v>13</v>
      </c>
      <c r="H26" s="21">
        <v>15.5</v>
      </c>
      <c r="I26" s="2">
        <v>11525</v>
      </c>
      <c r="J26" s="2">
        <v>319</v>
      </c>
      <c r="K26" s="2">
        <f t="shared" si="0"/>
        <v>1.7880220364989211E-2</v>
      </c>
    </row>
    <row r="27" spans="1:11">
      <c r="A27" s="5">
        <v>16</v>
      </c>
      <c r="B27" s="3">
        <v>3</v>
      </c>
      <c r="C27" s="3">
        <v>8</v>
      </c>
      <c r="D27" s="3">
        <v>2</v>
      </c>
      <c r="E27" s="6">
        <v>13</v>
      </c>
      <c r="H27" s="21">
        <v>16</v>
      </c>
      <c r="I27" s="2">
        <v>6803</v>
      </c>
      <c r="J27" s="2">
        <v>210</v>
      </c>
      <c r="K27" s="2">
        <f t="shared" si="0"/>
        <v>1.0554372159915107E-2</v>
      </c>
    </row>
    <row r="28" spans="1:11">
      <c r="A28" s="5">
        <v>16.5</v>
      </c>
      <c r="B28" s="3">
        <v>1</v>
      </c>
      <c r="C28" s="3">
        <v>7</v>
      </c>
      <c r="D28" s="3">
        <v>5</v>
      </c>
      <c r="E28" s="6">
        <v>13</v>
      </c>
      <c r="H28" s="21">
        <v>16.5</v>
      </c>
      <c r="I28" s="2">
        <v>1912</v>
      </c>
      <c r="J28" s="2">
        <v>66</v>
      </c>
      <c r="K28" s="2">
        <f t="shared" si="0"/>
        <v>2.9663324371244572E-3</v>
      </c>
    </row>
    <row r="29" spans="1:11">
      <c r="A29" s="5">
        <v>17</v>
      </c>
      <c r="B29" s="3">
        <v>2</v>
      </c>
      <c r="C29" s="3">
        <v>7</v>
      </c>
      <c r="D29" s="3">
        <v>2</v>
      </c>
      <c r="E29" s="6">
        <v>11</v>
      </c>
      <c r="H29" s="21">
        <v>17</v>
      </c>
      <c r="I29" s="2">
        <v>2180</v>
      </c>
      <c r="J29" s="2">
        <v>82</v>
      </c>
      <c r="K29" s="2">
        <f t="shared" si="0"/>
        <v>3.3821154356335338E-3</v>
      </c>
    </row>
    <row r="30" spans="1:11">
      <c r="A30" s="5">
        <v>17.5</v>
      </c>
      <c r="B30" s="3">
        <v>1</v>
      </c>
      <c r="C30" s="3">
        <v>5</v>
      </c>
      <c r="D30" s="3">
        <v>4</v>
      </c>
      <c r="E30" s="6">
        <v>10</v>
      </c>
      <c r="H30" s="21">
        <v>17.5</v>
      </c>
      <c r="I30" s="2">
        <v>269</v>
      </c>
      <c r="J30" s="2">
        <v>11</v>
      </c>
      <c r="K30" s="2">
        <f t="shared" si="0"/>
        <v>4.1733442760799112E-4</v>
      </c>
    </row>
    <row r="31" spans="1:11">
      <c r="A31" s="5">
        <v>18</v>
      </c>
      <c r="B31" s="3"/>
      <c r="C31" s="3">
        <v>4</v>
      </c>
      <c r="D31" s="3">
        <v>6</v>
      </c>
      <c r="E31" s="6">
        <v>10</v>
      </c>
      <c r="H31" s="21">
        <v>18</v>
      </c>
      <c r="I31" s="2">
        <v>323</v>
      </c>
      <c r="J31" s="2">
        <v>15</v>
      </c>
      <c r="K31" s="2">
        <f t="shared" si="0"/>
        <v>5.0111159894937224E-4</v>
      </c>
    </row>
    <row r="32" spans="1:11">
      <c r="A32" s="18" t="s">
        <v>8</v>
      </c>
      <c r="B32" s="19">
        <f>SUM(B5:B31)</f>
        <v>286</v>
      </c>
      <c r="C32" s="7">
        <f>SUM(C5:C31)</f>
        <v>60</v>
      </c>
      <c r="D32" s="7">
        <f>SUM(D5:D31)</f>
        <v>23</v>
      </c>
      <c r="E32" s="20">
        <f>SUM(E5:E31)</f>
        <v>369</v>
      </c>
      <c r="H32" s="2"/>
      <c r="I32" s="2">
        <v>644567</v>
      </c>
      <c r="J32" s="2">
        <v>8237</v>
      </c>
      <c r="K32" s="2"/>
    </row>
    <row r="35" spans="1:12" ht="21">
      <c r="A35" s="84" t="s">
        <v>9</v>
      </c>
      <c r="B35" s="84"/>
      <c r="C35" s="84"/>
      <c r="D35" s="84"/>
      <c r="E35" s="84"/>
    </row>
    <row r="36" spans="1:12">
      <c r="A36" s="2"/>
      <c r="B36" s="2"/>
      <c r="C36" s="2"/>
      <c r="D36" s="2"/>
      <c r="E36" s="2"/>
    </row>
    <row r="37" spans="1:12">
      <c r="A37" s="85" t="s">
        <v>6</v>
      </c>
      <c r="B37" s="87" t="s">
        <v>7</v>
      </c>
      <c r="C37" s="88"/>
      <c r="D37" s="88"/>
      <c r="E37" s="85" t="s">
        <v>8</v>
      </c>
      <c r="H37" s="93" t="s">
        <v>18</v>
      </c>
      <c r="I37" s="93"/>
      <c r="J37" s="93"/>
      <c r="K37" s="93"/>
    </row>
    <row r="38" spans="1:12">
      <c r="A38" s="86"/>
      <c r="B38" s="9">
        <v>1</v>
      </c>
      <c r="C38" s="9">
        <v>2</v>
      </c>
      <c r="D38" s="9">
        <v>3</v>
      </c>
      <c r="E38" s="86"/>
      <c r="H38" s="22" t="s">
        <v>0</v>
      </c>
      <c r="I38" s="22" t="s">
        <v>1</v>
      </c>
      <c r="J38" s="22" t="s">
        <v>2</v>
      </c>
      <c r="K38" s="23" t="s">
        <v>14</v>
      </c>
      <c r="L38" s="2"/>
    </row>
    <row r="39" spans="1:12">
      <c r="A39" s="10">
        <v>5</v>
      </c>
      <c r="B39" s="11"/>
      <c r="C39" s="11"/>
      <c r="D39" s="11"/>
      <c r="E39" s="12"/>
      <c r="H39" s="2">
        <v>5</v>
      </c>
      <c r="I39" s="2">
        <v>0</v>
      </c>
      <c r="J39" s="2">
        <v>0</v>
      </c>
      <c r="K39" s="2">
        <f>I39/157668</f>
        <v>0</v>
      </c>
      <c r="L39" s="2"/>
    </row>
    <row r="40" spans="1:12">
      <c r="A40" s="10">
        <v>5.5</v>
      </c>
      <c r="B40" s="2"/>
      <c r="C40" s="2"/>
      <c r="D40" s="2"/>
      <c r="E40" s="13"/>
      <c r="H40" s="2">
        <v>5.5</v>
      </c>
      <c r="I40" s="2">
        <v>0</v>
      </c>
      <c r="J40" s="2">
        <v>0</v>
      </c>
      <c r="K40" s="2">
        <f t="shared" ref="K40:K65" si="1">I40/157668</f>
        <v>0</v>
      </c>
      <c r="L40" s="2"/>
    </row>
    <row r="41" spans="1:12">
      <c r="A41" s="10">
        <v>6</v>
      </c>
      <c r="B41" s="2"/>
      <c r="C41" s="2"/>
      <c r="D41" s="2"/>
      <c r="E41" s="13"/>
      <c r="H41" s="2">
        <v>6</v>
      </c>
      <c r="I41" s="2">
        <v>0</v>
      </c>
      <c r="J41" s="2">
        <v>0</v>
      </c>
      <c r="K41" s="2">
        <f t="shared" si="1"/>
        <v>0</v>
      </c>
      <c r="L41" s="2"/>
    </row>
    <row r="42" spans="1:12">
      <c r="A42" s="10">
        <v>6.5</v>
      </c>
      <c r="B42" s="2"/>
      <c r="C42" s="2"/>
      <c r="D42" s="2"/>
      <c r="E42" s="13"/>
      <c r="H42" s="2">
        <v>6.5</v>
      </c>
      <c r="I42" s="2">
        <v>0</v>
      </c>
      <c r="J42" s="2">
        <v>0</v>
      </c>
      <c r="K42" s="2">
        <f t="shared" si="1"/>
        <v>0</v>
      </c>
      <c r="L42" s="2"/>
    </row>
    <row r="43" spans="1:12">
      <c r="A43" s="10">
        <v>7</v>
      </c>
      <c r="B43" s="2"/>
      <c r="C43" s="2"/>
      <c r="D43" s="2"/>
      <c r="E43" s="13"/>
      <c r="H43" s="2">
        <v>7</v>
      </c>
      <c r="I43" s="2">
        <v>0</v>
      </c>
      <c r="J43" s="2">
        <v>0</v>
      </c>
      <c r="K43" s="2">
        <f t="shared" si="1"/>
        <v>0</v>
      </c>
      <c r="L43" s="2"/>
    </row>
    <row r="44" spans="1:12">
      <c r="A44" s="10">
        <v>7.5</v>
      </c>
      <c r="B44" s="2"/>
      <c r="C44" s="2"/>
      <c r="D44" s="2"/>
      <c r="E44" s="13"/>
      <c r="H44" s="2">
        <v>7.5</v>
      </c>
      <c r="I44" s="2">
        <v>0</v>
      </c>
      <c r="J44" s="2">
        <v>0</v>
      </c>
      <c r="K44" s="2">
        <f t="shared" si="1"/>
        <v>0</v>
      </c>
      <c r="L44" s="2"/>
    </row>
    <row r="45" spans="1:12">
      <c r="A45" s="10">
        <v>8</v>
      </c>
      <c r="B45" s="2"/>
      <c r="C45" s="2"/>
      <c r="D45" s="2"/>
      <c r="E45" s="13"/>
      <c r="H45" s="2">
        <v>8</v>
      </c>
      <c r="I45" s="2">
        <v>0</v>
      </c>
      <c r="J45" s="2">
        <v>0</v>
      </c>
      <c r="K45" s="2">
        <f t="shared" si="1"/>
        <v>0</v>
      </c>
      <c r="L45" s="2"/>
    </row>
    <row r="46" spans="1:12">
      <c r="A46" s="10">
        <v>8.5</v>
      </c>
      <c r="B46" s="2"/>
      <c r="C46" s="2"/>
      <c r="D46" s="2"/>
      <c r="E46" s="13"/>
      <c r="H46" s="2">
        <v>8.5</v>
      </c>
      <c r="I46" s="2">
        <v>0</v>
      </c>
      <c r="J46" s="2">
        <v>0</v>
      </c>
      <c r="K46" s="2">
        <f t="shared" si="1"/>
        <v>0</v>
      </c>
      <c r="L46" s="2"/>
    </row>
    <row r="47" spans="1:12">
      <c r="A47" s="10">
        <v>9</v>
      </c>
      <c r="B47" s="2"/>
      <c r="C47" s="2"/>
      <c r="D47" s="2"/>
      <c r="E47" s="13"/>
      <c r="H47" s="2">
        <v>9</v>
      </c>
      <c r="I47" s="2">
        <v>0</v>
      </c>
      <c r="J47" s="2">
        <v>0</v>
      </c>
      <c r="K47" s="2">
        <f t="shared" si="1"/>
        <v>0</v>
      </c>
      <c r="L47" s="2"/>
    </row>
    <row r="48" spans="1:12">
      <c r="A48" s="10">
        <v>9.5</v>
      </c>
      <c r="B48" s="2"/>
      <c r="C48" s="2"/>
      <c r="D48" s="2"/>
      <c r="E48" s="13"/>
      <c r="H48" s="2">
        <v>9.5</v>
      </c>
      <c r="I48" s="2">
        <v>0</v>
      </c>
      <c r="J48" s="2">
        <v>0</v>
      </c>
      <c r="K48" s="2">
        <f t="shared" si="1"/>
        <v>0</v>
      </c>
      <c r="L48" s="2"/>
    </row>
    <row r="49" spans="1:12">
      <c r="A49" s="10">
        <v>10</v>
      </c>
      <c r="B49" s="2"/>
      <c r="C49" s="2"/>
      <c r="D49" s="2"/>
      <c r="E49" s="13"/>
      <c r="H49" s="2">
        <v>10</v>
      </c>
      <c r="I49" s="2">
        <v>0</v>
      </c>
      <c r="J49" s="2">
        <v>0</v>
      </c>
      <c r="K49" s="2">
        <f t="shared" si="1"/>
        <v>0</v>
      </c>
      <c r="L49" s="2"/>
    </row>
    <row r="50" spans="1:12">
      <c r="A50" s="10">
        <v>10.5</v>
      </c>
      <c r="B50" s="2"/>
      <c r="C50" s="2"/>
      <c r="D50" s="2"/>
      <c r="E50" s="13"/>
      <c r="H50" s="2">
        <v>10.5</v>
      </c>
      <c r="I50" s="2">
        <v>0</v>
      </c>
      <c r="J50" s="2">
        <v>0</v>
      </c>
      <c r="K50" s="2">
        <f t="shared" si="1"/>
        <v>0</v>
      </c>
      <c r="L50" s="2"/>
    </row>
    <row r="51" spans="1:12">
      <c r="A51" s="10">
        <v>11</v>
      </c>
      <c r="B51" s="2">
        <v>5</v>
      </c>
      <c r="C51" s="2"/>
      <c r="D51" s="2"/>
      <c r="E51" s="13">
        <v>5</v>
      </c>
      <c r="H51" s="2">
        <v>11</v>
      </c>
      <c r="I51" s="2">
        <v>3122</v>
      </c>
      <c r="J51" s="2">
        <v>27</v>
      </c>
      <c r="K51" s="2">
        <f t="shared" si="1"/>
        <v>1.9801101047771268E-2</v>
      </c>
      <c r="L51" s="2"/>
    </row>
    <row r="52" spans="1:12">
      <c r="A52" s="10">
        <v>11.5</v>
      </c>
      <c r="B52" s="2">
        <v>20</v>
      </c>
      <c r="C52" s="2"/>
      <c r="D52" s="2"/>
      <c r="E52" s="13">
        <v>20</v>
      </c>
      <c r="H52" s="2">
        <v>11.5</v>
      </c>
      <c r="I52" s="2">
        <v>19519</v>
      </c>
      <c r="J52" s="2">
        <v>199</v>
      </c>
      <c r="K52" s="2">
        <f t="shared" si="1"/>
        <v>0.12379810741558211</v>
      </c>
      <c r="L52" s="2"/>
    </row>
    <row r="53" spans="1:12">
      <c r="A53" s="10">
        <v>12</v>
      </c>
      <c r="B53" s="2">
        <v>20</v>
      </c>
      <c r="C53" s="2"/>
      <c r="D53" s="2"/>
      <c r="E53" s="13">
        <v>20</v>
      </c>
      <c r="H53" s="2">
        <v>12</v>
      </c>
      <c r="I53" s="2">
        <v>49996</v>
      </c>
      <c r="J53" s="2">
        <v>587</v>
      </c>
      <c r="K53" s="2">
        <f t="shared" si="1"/>
        <v>0.31709668417180403</v>
      </c>
      <c r="L53" s="2"/>
    </row>
    <row r="54" spans="1:12">
      <c r="A54" s="10">
        <v>12.5</v>
      </c>
      <c r="B54" s="2">
        <v>20</v>
      </c>
      <c r="C54" s="2"/>
      <c r="D54" s="2"/>
      <c r="E54" s="13">
        <v>20</v>
      </c>
      <c r="H54" s="2">
        <v>12.5</v>
      </c>
      <c r="I54" s="2">
        <v>41325</v>
      </c>
      <c r="J54" s="2">
        <v>556</v>
      </c>
      <c r="K54" s="2">
        <f t="shared" si="1"/>
        <v>0.26210137757820229</v>
      </c>
      <c r="L54" s="2"/>
    </row>
    <row r="55" spans="1:12">
      <c r="A55" s="10">
        <v>13</v>
      </c>
      <c r="B55" s="2">
        <v>8</v>
      </c>
      <c r="C55" s="2">
        <v>2</v>
      </c>
      <c r="D55" s="2"/>
      <c r="E55" s="13">
        <v>10</v>
      </c>
      <c r="H55" s="2">
        <v>13</v>
      </c>
      <c r="I55" s="2">
        <v>12661</v>
      </c>
      <c r="J55" s="2">
        <v>194</v>
      </c>
      <c r="K55" s="2">
        <f t="shared" si="1"/>
        <v>8.0301646497704035E-2</v>
      </c>
      <c r="L55" s="2"/>
    </row>
    <row r="56" spans="1:12">
      <c r="A56" s="10">
        <v>13.5</v>
      </c>
      <c r="B56" s="2">
        <v>6</v>
      </c>
      <c r="C56" s="2">
        <v>4</v>
      </c>
      <c r="D56" s="2"/>
      <c r="E56" s="13">
        <v>10</v>
      </c>
      <c r="H56" s="2">
        <v>13.5</v>
      </c>
      <c r="I56" s="2">
        <v>16744</v>
      </c>
      <c r="J56" s="2">
        <v>292</v>
      </c>
      <c r="K56" s="2">
        <f t="shared" si="1"/>
        <v>0.1061978334221275</v>
      </c>
      <c r="L56" s="2"/>
    </row>
    <row r="57" spans="1:12">
      <c r="A57" s="10">
        <v>14</v>
      </c>
      <c r="B57" s="2">
        <v>3</v>
      </c>
      <c r="C57" s="2">
        <v>7</v>
      </c>
      <c r="D57" s="2"/>
      <c r="E57" s="13">
        <v>10</v>
      </c>
      <c r="H57" s="2">
        <v>14</v>
      </c>
      <c r="I57" s="2">
        <v>8987</v>
      </c>
      <c r="J57" s="2">
        <v>177</v>
      </c>
      <c r="K57" s="2">
        <f t="shared" si="1"/>
        <v>5.6999517974478019E-2</v>
      </c>
      <c r="L57" s="2"/>
    </row>
    <row r="58" spans="1:12">
      <c r="A58" s="10">
        <v>14.5</v>
      </c>
      <c r="B58" s="2">
        <v>2</v>
      </c>
      <c r="C58" s="2">
        <v>6</v>
      </c>
      <c r="D58" s="2"/>
      <c r="E58" s="13">
        <v>8</v>
      </c>
      <c r="H58" s="2">
        <v>14.5</v>
      </c>
      <c r="I58" s="2">
        <v>3264</v>
      </c>
      <c r="J58" s="2">
        <v>72</v>
      </c>
      <c r="K58" s="2">
        <f t="shared" si="1"/>
        <v>2.0701727680949845E-2</v>
      </c>
      <c r="L58" s="2"/>
    </row>
    <row r="59" spans="1:12">
      <c r="A59" s="10">
        <v>15</v>
      </c>
      <c r="B59" s="2"/>
      <c r="C59" s="2">
        <v>4</v>
      </c>
      <c r="D59" s="2"/>
      <c r="E59" s="13">
        <v>4</v>
      </c>
      <c r="H59" s="2">
        <v>15</v>
      </c>
      <c r="I59" s="2">
        <v>1640</v>
      </c>
      <c r="J59" s="2">
        <v>41</v>
      </c>
      <c r="K59" s="2">
        <f t="shared" si="1"/>
        <v>1.0401603369104701E-2</v>
      </c>
      <c r="L59" s="2"/>
    </row>
    <row r="60" spans="1:12">
      <c r="A60" s="10">
        <v>15.5</v>
      </c>
      <c r="B60" s="2"/>
      <c r="C60" s="69">
        <v>1</v>
      </c>
      <c r="D60" s="69"/>
      <c r="E60" s="70">
        <v>1</v>
      </c>
      <c r="H60" s="2">
        <v>15.5</v>
      </c>
      <c r="I60" s="2">
        <v>410</v>
      </c>
      <c r="J60" s="2">
        <v>11</v>
      </c>
      <c r="K60" s="2">
        <f t="shared" si="1"/>
        <v>2.6004008422761751E-3</v>
      </c>
      <c r="L60" s="2"/>
    </row>
    <row r="61" spans="1:12">
      <c r="A61" s="10">
        <v>16</v>
      </c>
      <c r="B61" s="2"/>
      <c r="C61" s="24"/>
      <c r="D61" s="24"/>
      <c r="E61" s="27"/>
      <c r="H61" s="2">
        <v>16</v>
      </c>
      <c r="I61" s="2">
        <v>0</v>
      </c>
      <c r="J61" s="2">
        <v>0</v>
      </c>
      <c r="K61" s="2">
        <f t="shared" si="1"/>
        <v>0</v>
      </c>
      <c r="L61" s="2"/>
    </row>
    <row r="62" spans="1:12">
      <c r="A62" s="10">
        <v>16.5</v>
      </c>
      <c r="B62" s="2"/>
      <c r="C62" s="2"/>
      <c r="D62" s="2"/>
      <c r="E62" s="13"/>
      <c r="H62" s="2">
        <v>16.5</v>
      </c>
      <c r="I62" s="2">
        <v>0</v>
      </c>
      <c r="J62" s="2">
        <v>0</v>
      </c>
      <c r="K62" s="2">
        <f t="shared" si="1"/>
        <v>0</v>
      </c>
      <c r="L62" s="2"/>
    </row>
    <row r="63" spans="1:12">
      <c r="A63" s="10">
        <v>17</v>
      </c>
      <c r="B63" s="2"/>
      <c r="C63" s="2"/>
      <c r="D63" s="2"/>
      <c r="E63" s="13"/>
      <c r="H63" s="2">
        <v>17</v>
      </c>
      <c r="I63" s="2">
        <v>0</v>
      </c>
      <c r="J63" s="2">
        <v>0</v>
      </c>
      <c r="K63" s="2">
        <f t="shared" si="1"/>
        <v>0</v>
      </c>
      <c r="L63" s="2"/>
    </row>
    <row r="64" spans="1:12">
      <c r="A64" s="10">
        <v>17.5</v>
      </c>
      <c r="B64" s="2"/>
      <c r="C64" s="2"/>
      <c r="D64" s="2"/>
      <c r="E64" s="13"/>
      <c r="H64" s="2">
        <v>17.5</v>
      </c>
      <c r="I64" s="2">
        <v>0</v>
      </c>
      <c r="J64" s="2">
        <v>0</v>
      </c>
      <c r="K64" s="2">
        <f t="shared" si="1"/>
        <v>0</v>
      </c>
      <c r="L64" s="2"/>
    </row>
    <row r="65" spans="1:12">
      <c r="A65" s="10">
        <v>18</v>
      </c>
      <c r="B65" s="2"/>
      <c r="C65" s="2"/>
      <c r="D65" s="2"/>
      <c r="E65" s="13"/>
      <c r="H65" s="2">
        <v>18</v>
      </c>
      <c r="I65" s="2">
        <v>0</v>
      </c>
      <c r="J65" s="2">
        <v>0</v>
      </c>
      <c r="K65" s="2">
        <f t="shared" si="1"/>
        <v>0</v>
      </c>
      <c r="L65" s="2"/>
    </row>
    <row r="66" spans="1:12">
      <c r="A66" s="14" t="s">
        <v>8</v>
      </c>
      <c r="B66" s="19">
        <f>SUM(B39:B65)</f>
        <v>84</v>
      </c>
      <c r="C66" s="7">
        <f>SUM(C39:C65)</f>
        <v>24</v>
      </c>
      <c r="D66" s="7">
        <f>SUM(D39:D65)</f>
        <v>0</v>
      </c>
      <c r="E66" s="8">
        <f>SUM(E39:E65)</f>
        <v>108</v>
      </c>
      <c r="H66" s="2"/>
      <c r="I66" s="2">
        <f>SUM(I39:I65)</f>
        <v>157668</v>
      </c>
      <c r="J66" s="2">
        <f>SUM(J39:J65)</f>
        <v>2156</v>
      </c>
      <c r="K66" s="2"/>
      <c r="L66" s="2"/>
    </row>
    <row r="67" spans="1:12">
      <c r="A67" s="2"/>
      <c r="B67" s="2"/>
      <c r="C67" s="2"/>
      <c r="D67" s="2"/>
      <c r="E67" s="2"/>
    </row>
    <row r="68" spans="1:12">
      <c r="A68" s="2"/>
      <c r="B68" s="2"/>
      <c r="C68" s="2"/>
      <c r="D68" s="2"/>
      <c r="E68" s="2"/>
    </row>
    <row r="69" spans="1:12" ht="21">
      <c r="A69" s="84" t="s">
        <v>10</v>
      </c>
      <c r="B69" s="84"/>
      <c r="C69" s="84"/>
      <c r="D69" s="84"/>
      <c r="E69" s="84"/>
    </row>
    <row r="70" spans="1:12">
      <c r="A70" s="2"/>
      <c r="B70" s="2"/>
      <c r="C70" s="2"/>
      <c r="D70" s="2"/>
      <c r="E70" s="2"/>
    </row>
    <row r="71" spans="1:12">
      <c r="A71" s="85" t="s">
        <v>6</v>
      </c>
      <c r="B71" s="87" t="s">
        <v>7</v>
      </c>
      <c r="C71" s="88"/>
      <c r="D71" s="88"/>
      <c r="E71" s="85" t="s">
        <v>8</v>
      </c>
    </row>
    <row r="72" spans="1:12">
      <c r="A72" s="86"/>
      <c r="B72" s="9">
        <v>1</v>
      </c>
      <c r="C72" s="9">
        <v>2</v>
      </c>
      <c r="D72" s="9">
        <v>3</v>
      </c>
      <c r="E72" s="86"/>
      <c r="H72" s="2" t="s">
        <v>0</v>
      </c>
      <c r="I72" s="2" t="s">
        <v>1</v>
      </c>
      <c r="J72" s="2" t="s">
        <v>2</v>
      </c>
      <c r="K72" s="2"/>
    </row>
    <row r="73" spans="1:12">
      <c r="A73" s="10">
        <v>5</v>
      </c>
      <c r="B73" s="2"/>
      <c r="C73" s="2"/>
      <c r="D73" s="2"/>
      <c r="E73" s="13"/>
      <c r="H73" s="2">
        <v>5</v>
      </c>
      <c r="I73" s="2">
        <v>0</v>
      </c>
      <c r="J73" s="2">
        <v>0</v>
      </c>
      <c r="K73" s="2">
        <f>I73/3531352</f>
        <v>0</v>
      </c>
    </row>
    <row r="74" spans="1:12">
      <c r="A74" s="10">
        <v>5.5</v>
      </c>
      <c r="B74" s="2"/>
      <c r="C74" s="2"/>
      <c r="D74" s="2"/>
      <c r="E74" s="13"/>
      <c r="H74" s="2">
        <v>5.5</v>
      </c>
      <c r="I74" s="2">
        <v>0</v>
      </c>
      <c r="J74" s="2">
        <v>0</v>
      </c>
      <c r="K74" s="2">
        <f t="shared" ref="K74:K99" si="2">I74/3531352</f>
        <v>0</v>
      </c>
    </row>
    <row r="75" spans="1:12">
      <c r="A75" s="10">
        <v>6</v>
      </c>
      <c r="B75" s="2"/>
      <c r="C75" s="2"/>
      <c r="D75" s="2"/>
      <c r="E75" s="13"/>
      <c r="H75" s="2">
        <v>6</v>
      </c>
      <c r="I75" s="2">
        <v>0</v>
      </c>
      <c r="J75" s="2">
        <v>0</v>
      </c>
      <c r="K75" s="2">
        <f t="shared" si="2"/>
        <v>0</v>
      </c>
    </row>
    <row r="76" spans="1:12">
      <c r="A76" s="10">
        <v>6.5</v>
      </c>
      <c r="B76" s="2"/>
      <c r="C76" s="2"/>
      <c r="D76" s="2"/>
      <c r="E76" s="13"/>
      <c r="H76" s="2">
        <v>6.5</v>
      </c>
      <c r="I76" s="2">
        <v>0</v>
      </c>
      <c r="J76" s="2">
        <v>0</v>
      </c>
      <c r="K76" s="2">
        <f t="shared" si="2"/>
        <v>0</v>
      </c>
    </row>
    <row r="77" spans="1:12">
      <c r="A77" s="10">
        <v>7</v>
      </c>
      <c r="B77" s="2"/>
      <c r="C77" s="2"/>
      <c r="D77" s="2"/>
      <c r="E77" s="13"/>
      <c r="H77" s="2">
        <v>7</v>
      </c>
      <c r="I77" s="2">
        <v>0</v>
      </c>
      <c r="J77" s="2">
        <v>0</v>
      </c>
      <c r="K77" s="2">
        <f t="shared" si="2"/>
        <v>0</v>
      </c>
    </row>
    <row r="78" spans="1:12">
      <c r="A78" s="10">
        <v>7.5</v>
      </c>
      <c r="B78" s="2"/>
      <c r="C78" s="2"/>
      <c r="D78" s="2"/>
      <c r="E78" s="13"/>
      <c r="H78" s="2">
        <v>7.5</v>
      </c>
      <c r="I78" s="2">
        <v>0</v>
      </c>
      <c r="J78" s="2">
        <v>0</v>
      </c>
      <c r="K78" s="2">
        <f t="shared" si="2"/>
        <v>0</v>
      </c>
    </row>
    <row r="79" spans="1:12">
      <c r="A79" s="10">
        <v>8</v>
      </c>
      <c r="B79" s="2"/>
      <c r="C79" s="2"/>
      <c r="D79" s="2"/>
      <c r="E79" s="13"/>
      <c r="H79" s="2">
        <v>8</v>
      </c>
      <c r="I79" s="2">
        <v>0</v>
      </c>
      <c r="J79" s="2">
        <v>0</v>
      </c>
      <c r="K79" s="2">
        <f t="shared" si="2"/>
        <v>0</v>
      </c>
    </row>
    <row r="80" spans="1:12">
      <c r="A80" s="10">
        <v>8.5</v>
      </c>
      <c r="B80" s="2"/>
      <c r="C80" s="2"/>
      <c r="D80" s="2"/>
      <c r="E80" s="13"/>
      <c r="H80" s="2">
        <v>8.5</v>
      </c>
      <c r="I80" s="2">
        <v>0</v>
      </c>
      <c r="J80" s="2">
        <v>0</v>
      </c>
      <c r="K80" s="2">
        <f t="shared" si="2"/>
        <v>0</v>
      </c>
    </row>
    <row r="81" spans="1:11">
      <c r="A81" s="10">
        <v>9</v>
      </c>
      <c r="B81" s="2"/>
      <c r="C81" s="2"/>
      <c r="D81" s="2"/>
      <c r="E81" s="13"/>
      <c r="H81" s="2">
        <v>9</v>
      </c>
      <c r="I81" s="2">
        <v>0</v>
      </c>
      <c r="J81" s="2">
        <v>0</v>
      </c>
      <c r="K81" s="2">
        <f t="shared" si="2"/>
        <v>0</v>
      </c>
    </row>
    <row r="82" spans="1:11">
      <c r="A82" s="10">
        <v>9.5</v>
      </c>
      <c r="B82" s="2">
        <v>15</v>
      </c>
      <c r="C82" s="2">
        <v>1</v>
      </c>
      <c r="D82" s="2"/>
      <c r="E82" s="13">
        <v>16</v>
      </c>
      <c r="H82" s="2">
        <v>9.5</v>
      </c>
      <c r="I82" s="2">
        <v>221253</v>
      </c>
      <c r="J82" s="2">
        <v>1193</v>
      </c>
      <c r="K82" s="2">
        <f t="shared" si="2"/>
        <v>6.2653907058826189E-2</v>
      </c>
    </row>
    <row r="83" spans="1:11">
      <c r="A83" s="10">
        <v>10</v>
      </c>
      <c r="B83" s="2">
        <v>23</v>
      </c>
      <c r="C83" s="2"/>
      <c r="D83" s="2"/>
      <c r="E83" s="13">
        <v>23</v>
      </c>
      <c r="H83" s="2">
        <v>10</v>
      </c>
      <c r="I83" s="2">
        <v>507208</v>
      </c>
      <c r="J83" s="2">
        <v>3245</v>
      </c>
      <c r="K83" s="2">
        <f t="shared" si="2"/>
        <v>0.14362997514832845</v>
      </c>
    </row>
    <row r="84" spans="1:11">
      <c r="A84" s="10">
        <v>10.5</v>
      </c>
      <c r="B84" s="2">
        <v>22</v>
      </c>
      <c r="C84" s="2">
        <v>1</v>
      </c>
      <c r="D84" s="2"/>
      <c r="E84" s="13">
        <v>23</v>
      </c>
      <c r="H84" s="2">
        <v>10.5</v>
      </c>
      <c r="I84" s="2">
        <v>982579</v>
      </c>
      <c r="J84" s="2">
        <v>7393</v>
      </c>
      <c r="K84" s="2">
        <f t="shared" si="2"/>
        <v>0.27824442309914166</v>
      </c>
    </row>
    <row r="85" spans="1:11">
      <c r="A85" s="10">
        <v>11</v>
      </c>
      <c r="B85" s="2">
        <v>17</v>
      </c>
      <c r="C85" s="2">
        <v>4</v>
      </c>
      <c r="D85" s="2"/>
      <c r="E85" s="13">
        <v>21</v>
      </c>
      <c r="H85" s="2">
        <v>11</v>
      </c>
      <c r="I85" s="2">
        <v>698212</v>
      </c>
      <c r="J85" s="2">
        <v>6135</v>
      </c>
      <c r="K85" s="2">
        <f t="shared" si="2"/>
        <v>0.19771804113551977</v>
      </c>
    </row>
    <row r="86" spans="1:11">
      <c r="A86" s="10">
        <v>11.5</v>
      </c>
      <c r="B86" s="2">
        <v>24</v>
      </c>
      <c r="C86" s="2"/>
      <c r="D86" s="2"/>
      <c r="E86" s="13">
        <v>24</v>
      </c>
      <c r="H86" s="2">
        <v>11.5</v>
      </c>
      <c r="I86" s="2">
        <v>506405</v>
      </c>
      <c r="J86" s="2">
        <v>5160</v>
      </c>
      <c r="K86" s="2">
        <f t="shared" si="2"/>
        <v>0.14340258348643806</v>
      </c>
    </row>
    <row r="87" spans="1:11">
      <c r="A87" s="10">
        <v>12</v>
      </c>
      <c r="B87" s="2">
        <v>24</v>
      </c>
      <c r="C87" s="2"/>
      <c r="D87" s="2"/>
      <c r="E87" s="13">
        <v>24</v>
      </c>
      <c r="H87" s="2">
        <v>12</v>
      </c>
      <c r="I87" s="2">
        <v>325938</v>
      </c>
      <c r="J87" s="2">
        <v>3828</v>
      </c>
      <c r="K87" s="2">
        <f t="shared" si="2"/>
        <v>9.2298360514613098E-2</v>
      </c>
    </row>
    <row r="88" spans="1:11">
      <c r="A88" s="10">
        <v>12.5</v>
      </c>
      <c r="B88" s="2">
        <v>16</v>
      </c>
      <c r="C88" s="2">
        <v>6</v>
      </c>
      <c r="D88" s="2"/>
      <c r="E88" s="13">
        <v>22</v>
      </c>
      <c r="H88" s="2">
        <v>12.5</v>
      </c>
      <c r="I88" s="2">
        <v>242287</v>
      </c>
      <c r="J88" s="2">
        <v>3261</v>
      </c>
      <c r="K88" s="2">
        <f t="shared" si="2"/>
        <v>6.8610265983113553E-2</v>
      </c>
    </row>
    <row r="89" spans="1:11">
      <c r="A89" s="10">
        <v>13</v>
      </c>
      <c r="B89" s="2">
        <v>10</v>
      </c>
      <c r="C89" s="2">
        <v>6</v>
      </c>
      <c r="D89" s="2"/>
      <c r="E89" s="13">
        <v>16</v>
      </c>
      <c r="H89" s="2">
        <v>13</v>
      </c>
      <c r="I89" s="2">
        <v>47470</v>
      </c>
      <c r="J89" s="2">
        <v>729</v>
      </c>
      <c r="K89" s="2">
        <f t="shared" si="2"/>
        <v>1.3442443574019242E-2</v>
      </c>
    </row>
    <row r="90" spans="1:11">
      <c r="A90" s="10">
        <v>13.5</v>
      </c>
      <c r="B90" s="2"/>
      <c r="C90" s="2"/>
      <c r="D90" s="2"/>
      <c r="E90" s="13"/>
      <c r="H90" s="2">
        <v>13.5</v>
      </c>
      <c r="I90" s="2">
        <v>0</v>
      </c>
      <c r="J90" s="2">
        <v>0</v>
      </c>
      <c r="K90" s="2">
        <f t="shared" si="2"/>
        <v>0</v>
      </c>
    </row>
    <row r="91" spans="1:11">
      <c r="A91" s="10">
        <v>14</v>
      </c>
      <c r="B91" s="2"/>
      <c r="C91" s="2"/>
      <c r="D91" s="2"/>
      <c r="E91" s="13"/>
      <c r="H91" s="2">
        <v>14</v>
      </c>
      <c r="I91" s="2">
        <v>0</v>
      </c>
      <c r="J91" s="2">
        <v>0</v>
      </c>
      <c r="K91" s="2">
        <f t="shared" si="2"/>
        <v>0</v>
      </c>
    </row>
    <row r="92" spans="1:11">
      <c r="A92" s="10">
        <v>14.5</v>
      </c>
      <c r="B92" s="2"/>
      <c r="C92" s="2"/>
      <c r="D92" s="2"/>
      <c r="E92" s="13"/>
      <c r="H92" s="2">
        <v>14.5</v>
      </c>
      <c r="I92" s="2">
        <v>0</v>
      </c>
      <c r="J92" s="2">
        <v>0</v>
      </c>
      <c r="K92" s="2">
        <f t="shared" si="2"/>
        <v>0</v>
      </c>
    </row>
    <row r="93" spans="1:11">
      <c r="A93" s="10">
        <v>15</v>
      </c>
      <c r="B93" s="2"/>
      <c r="C93" s="2"/>
      <c r="D93" s="2"/>
      <c r="E93" s="13"/>
      <c r="H93" s="2">
        <v>15</v>
      </c>
      <c r="I93" s="2">
        <v>0</v>
      </c>
      <c r="J93" s="2">
        <v>0</v>
      </c>
      <c r="K93" s="2">
        <f t="shared" si="2"/>
        <v>0</v>
      </c>
    </row>
    <row r="94" spans="1:11">
      <c r="A94" s="10">
        <v>15.5</v>
      </c>
      <c r="B94" s="2"/>
      <c r="C94" s="2"/>
      <c r="D94" s="2"/>
      <c r="E94" s="13"/>
      <c r="H94" s="2">
        <v>15.5</v>
      </c>
      <c r="I94" s="2">
        <v>0</v>
      </c>
      <c r="J94" s="2">
        <v>0</v>
      </c>
      <c r="K94" s="2">
        <f t="shared" si="2"/>
        <v>0</v>
      </c>
    </row>
    <row r="95" spans="1:11">
      <c r="A95" s="10">
        <v>16</v>
      </c>
      <c r="B95" s="2"/>
      <c r="C95" s="2"/>
      <c r="D95" s="2"/>
      <c r="E95" s="13"/>
      <c r="H95" s="2">
        <v>16</v>
      </c>
      <c r="I95" s="2">
        <v>0</v>
      </c>
      <c r="J95" s="2">
        <v>0</v>
      </c>
      <c r="K95" s="2">
        <f t="shared" si="2"/>
        <v>0</v>
      </c>
    </row>
    <row r="96" spans="1:11">
      <c r="A96" s="10">
        <v>16.5</v>
      </c>
      <c r="B96" s="2"/>
      <c r="C96" s="2"/>
      <c r="D96" s="2"/>
      <c r="E96" s="13"/>
      <c r="H96" s="2">
        <v>16.5</v>
      </c>
      <c r="I96" s="2">
        <v>0</v>
      </c>
      <c r="J96" s="2">
        <v>0</v>
      </c>
      <c r="K96" s="2">
        <f t="shared" si="2"/>
        <v>0</v>
      </c>
    </row>
    <row r="97" spans="1:11">
      <c r="A97" s="10">
        <v>17</v>
      </c>
      <c r="B97" s="2"/>
      <c r="C97" s="2"/>
      <c r="D97" s="2"/>
      <c r="E97" s="13"/>
      <c r="H97" s="2">
        <v>17</v>
      </c>
      <c r="I97" s="2">
        <v>0</v>
      </c>
      <c r="J97" s="2">
        <v>0</v>
      </c>
      <c r="K97" s="2">
        <f t="shared" si="2"/>
        <v>0</v>
      </c>
    </row>
    <row r="98" spans="1:11">
      <c r="A98" s="10">
        <v>17.5</v>
      </c>
      <c r="B98" s="2"/>
      <c r="C98" s="2"/>
      <c r="D98" s="2"/>
      <c r="E98" s="13"/>
      <c r="H98" s="2">
        <v>17.5</v>
      </c>
      <c r="I98" s="2">
        <v>0</v>
      </c>
      <c r="J98" s="2">
        <v>0</v>
      </c>
      <c r="K98" s="2">
        <f t="shared" si="2"/>
        <v>0</v>
      </c>
    </row>
    <row r="99" spans="1:11">
      <c r="A99" s="10">
        <v>18</v>
      </c>
      <c r="B99" s="2"/>
      <c r="C99" s="2"/>
      <c r="D99" s="2"/>
      <c r="E99" s="13"/>
      <c r="H99" s="2">
        <v>18</v>
      </c>
      <c r="I99" s="2">
        <v>0</v>
      </c>
      <c r="J99" s="2">
        <v>0</v>
      </c>
      <c r="K99" s="2">
        <f t="shared" si="2"/>
        <v>0</v>
      </c>
    </row>
    <row r="100" spans="1:11">
      <c r="A100" s="14" t="s">
        <v>8</v>
      </c>
      <c r="B100" s="15">
        <v>151</v>
      </c>
      <c r="C100" s="15">
        <v>18</v>
      </c>
      <c r="D100" s="15"/>
      <c r="E100" s="16">
        <v>169</v>
      </c>
      <c r="H100" s="2"/>
      <c r="I100" s="2">
        <f>SUM(I73:I99)</f>
        <v>3531352</v>
      </c>
      <c r="J100" s="2">
        <f>SUM(J73:J99)</f>
        <v>30944</v>
      </c>
      <c r="K100" s="2"/>
    </row>
    <row r="101" spans="1:11">
      <c r="A101" s="2"/>
      <c r="B101" s="2"/>
      <c r="C101" s="2"/>
      <c r="D101" s="2"/>
      <c r="E101" s="2"/>
    </row>
    <row r="102" spans="1:11">
      <c r="A102" s="2"/>
      <c r="B102" s="2"/>
      <c r="C102" s="2"/>
      <c r="D102" s="2"/>
      <c r="E102" s="2"/>
    </row>
    <row r="103" spans="1:11" ht="21">
      <c r="A103" s="84" t="s">
        <v>11</v>
      </c>
      <c r="B103" s="84"/>
      <c r="C103" s="84"/>
      <c r="D103" s="84"/>
      <c r="E103" s="84"/>
    </row>
    <row r="104" spans="1:11">
      <c r="A104" s="2"/>
      <c r="B104" s="2"/>
      <c r="C104" s="2"/>
      <c r="D104" s="2"/>
      <c r="E104" s="2"/>
    </row>
    <row r="105" spans="1:11">
      <c r="A105" s="85" t="s">
        <v>6</v>
      </c>
      <c r="B105" s="87" t="s">
        <v>7</v>
      </c>
      <c r="C105" s="88"/>
      <c r="D105" s="88"/>
      <c r="E105" s="85" t="s">
        <v>8</v>
      </c>
    </row>
    <row r="106" spans="1:11">
      <c r="A106" s="86"/>
      <c r="B106" s="9">
        <v>1</v>
      </c>
      <c r="C106" s="9">
        <v>2</v>
      </c>
      <c r="D106" s="9">
        <v>3</v>
      </c>
      <c r="E106" s="86"/>
    </row>
    <row r="107" spans="1:11">
      <c r="A107" s="10">
        <v>5</v>
      </c>
      <c r="B107" s="2">
        <f>+B39+B5</f>
        <v>0</v>
      </c>
      <c r="C107" s="2">
        <f t="shared" ref="C107:D107" si="3">+C39+C5</f>
        <v>0</v>
      </c>
      <c r="D107" s="2">
        <f t="shared" si="3"/>
        <v>0</v>
      </c>
      <c r="E107" s="13">
        <f>SUM(B107:D107)</f>
        <v>0</v>
      </c>
    </row>
    <row r="108" spans="1:11">
      <c r="A108" s="10">
        <v>5.5</v>
      </c>
      <c r="B108" s="2">
        <f t="shared" ref="B108:D133" si="4">+B40+B6</f>
        <v>1</v>
      </c>
      <c r="C108" s="2">
        <f t="shared" si="4"/>
        <v>0</v>
      </c>
      <c r="D108" s="2">
        <f t="shared" si="4"/>
        <v>0</v>
      </c>
      <c r="E108" s="13">
        <f t="shared" ref="E108:E133" si="5">SUM(B108:D108)</f>
        <v>1</v>
      </c>
    </row>
    <row r="109" spans="1:11">
      <c r="A109" s="10">
        <v>6</v>
      </c>
      <c r="B109" s="2">
        <f t="shared" si="4"/>
        <v>1</v>
      </c>
      <c r="C109" s="2">
        <f t="shared" si="4"/>
        <v>0</v>
      </c>
      <c r="D109" s="2">
        <f t="shared" si="4"/>
        <v>0</v>
      </c>
      <c r="E109" s="13">
        <f t="shared" si="5"/>
        <v>1</v>
      </c>
    </row>
    <row r="110" spans="1:11">
      <c r="A110" s="10">
        <v>6.5</v>
      </c>
      <c r="B110" s="2">
        <f t="shared" si="4"/>
        <v>8</v>
      </c>
      <c r="C110" s="2">
        <f t="shared" si="4"/>
        <v>0</v>
      </c>
      <c r="D110" s="2">
        <f t="shared" si="4"/>
        <v>0</v>
      </c>
      <c r="E110" s="13">
        <f t="shared" si="5"/>
        <v>8</v>
      </c>
    </row>
    <row r="111" spans="1:11">
      <c r="A111" s="10">
        <v>7</v>
      </c>
      <c r="B111" s="2">
        <f t="shared" si="4"/>
        <v>8</v>
      </c>
      <c r="C111" s="2">
        <f t="shared" si="4"/>
        <v>0</v>
      </c>
      <c r="D111" s="2">
        <f t="shared" si="4"/>
        <v>0</v>
      </c>
      <c r="E111" s="13">
        <f t="shared" si="5"/>
        <v>8</v>
      </c>
    </row>
    <row r="112" spans="1:11">
      <c r="A112" s="10">
        <v>7.5</v>
      </c>
      <c r="B112" s="2">
        <f t="shared" si="4"/>
        <v>7</v>
      </c>
      <c r="C112" s="2">
        <f t="shared" si="4"/>
        <v>0</v>
      </c>
      <c r="D112" s="2">
        <f t="shared" si="4"/>
        <v>0</v>
      </c>
      <c r="E112" s="13">
        <f t="shared" si="5"/>
        <v>7</v>
      </c>
    </row>
    <row r="113" spans="1:5">
      <c r="A113" s="10">
        <v>8</v>
      </c>
      <c r="B113" s="2">
        <f t="shared" si="4"/>
        <v>8</v>
      </c>
      <c r="C113" s="2">
        <f t="shared" si="4"/>
        <v>0</v>
      </c>
      <c r="D113" s="2">
        <f t="shared" si="4"/>
        <v>0</v>
      </c>
      <c r="E113" s="13">
        <f t="shared" si="5"/>
        <v>8</v>
      </c>
    </row>
    <row r="114" spans="1:5">
      <c r="A114" s="10">
        <v>8.5</v>
      </c>
      <c r="B114" s="2">
        <f t="shared" si="4"/>
        <v>10</v>
      </c>
      <c r="C114" s="2">
        <f t="shared" si="4"/>
        <v>0</v>
      </c>
      <c r="D114" s="2">
        <f t="shared" si="4"/>
        <v>0</v>
      </c>
      <c r="E114" s="13">
        <f t="shared" si="5"/>
        <v>10</v>
      </c>
    </row>
    <row r="115" spans="1:5">
      <c r="A115" s="10">
        <v>9</v>
      </c>
      <c r="B115" s="2">
        <f t="shared" si="4"/>
        <v>10</v>
      </c>
      <c r="C115" s="2">
        <f t="shared" si="4"/>
        <v>0</v>
      </c>
      <c r="D115" s="2">
        <f t="shared" si="4"/>
        <v>0</v>
      </c>
      <c r="E115" s="13">
        <f t="shared" si="5"/>
        <v>10</v>
      </c>
    </row>
    <row r="116" spans="1:5">
      <c r="A116" s="10">
        <v>9.5</v>
      </c>
      <c r="B116" s="2">
        <f t="shared" si="4"/>
        <v>17</v>
      </c>
      <c r="C116" s="2">
        <f t="shared" si="4"/>
        <v>0</v>
      </c>
      <c r="D116" s="2">
        <f t="shared" si="4"/>
        <v>0</v>
      </c>
      <c r="E116" s="13">
        <f t="shared" si="5"/>
        <v>17</v>
      </c>
    </row>
    <row r="117" spans="1:5">
      <c r="A117" s="10">
        <v>10</v>
      </c>
      <c r="B117" s="2">
        <f t="shared" si="4"/>
        <v>20</v>
      </c>
      <c r="C117" s="2">
        <f t="shared" si="4"/>
        <v>0</v>
      </c>
      <c r="D117" s="2">
        <f t="shared" si="4"/>
        <v>0</v>
      </c>
      <c r="E117" s="13">
        <f t="shared" si="5"/>
        <v>20</v>
      </c>
    </row>
    <row r="118" spans="1:5">
      <c r="A118" s="10">
        <v>10.5</v>
      </c>
      <c r="B118" s="2">
        <f t="shared" si="4"/>
        <v>29</v>
      </c>
      <c r="C118" s="2">
        <f t="shared" si="4"/>
        <v>0</v>
      </c>
      <c r="D118" s="2">
        <f t="shared" si="4"/>
        <v>0</v>
      </c>
      <c r="E118" s="13">
        <f t="shared" si="5"/>
        <v>29</v>
      </c>
    </row>
    <row r="119" spans="1:5">
      <c r="A119" s="10">
        <v>11</v>
      </c>
      <c r="B119" s="2">
        <f t="shared" si="4"/>
        <v>26</v>
      </c>
      <c r="C119" s="2">
        <f t="shared" si="4"/>
        <v>0</v>
      </c>
      <c r="D119" s="2">
        <f t="shared" si="4"/>
        <v>0</v>
      </c>
      <c r="E119" s="13">
        <f t="shared" si="5"/>
        <v>26</v>
      </c>
    </row>
    <row r="120" spans="1:5">
      <c r="A120" s="10">
        <v>11.5</v>
      </c>
      <c r="B120" s="2">
        <f t="shared" si="4"/>
        <v>41</v>
      </c>
      <c r="C120" s="2">
        <f t="shared" si="4"/>
        <v>0</v>
      </c>
      <c r="D120" s="2">
        <f t="shared" si="4"/>
        <v>0</v>
      </c>
      <c r="E120" s="13">
        <f t="shared" si="5"/>
        <v>41</v>
      </c>
    </row>
    <row r="121" spans="1:5">
      <c r="A121" s="10">
        <v>12</v>
      </c>
      <c r="B121" s="2">
        <f t="shared" si="4"/>
        <v>41</v>
      </c>
      <c r="C121" s="2">
        <f t="shared" si="4"/>
        <v>0</v>
      </c>
      <c r="D121" s="2">
        <f t="shared" si="4"/>
        <v>0</v>
      </c>
      <c r="E121" s="13">
        <f t="shared" si="5"/>
        <v>41</v>
      </c>
    </row>
    <row r="122" spans="1:5">
      <c r="A122" s="10">
        <v>12.5</v>
      </c>
      <c r="B122" s="2">
        <f t="shared" si="4"/>
        <v>44</v>
      </c>
      <c r="C122" s="2">
        <f t="shared" si="4"/>
        <v>1</v>
      </c>
      <c r="D122" s="2">
        <f t="shared" si="4"/>
        <v>0</v>
      </c>
      <c r="E122" s="13">
        <f t="shared" si="5"/>
        <v>45</v>
      </c>
    </row>
    <row r="123" spans="1:5">
      <c r="A123" s="10">
        <v>13</v>
      </c>
      <c r="B123" s="2">
        <f t="shared" si="4"/>
        <v>26</v>
      </c>
      <c r="C123" s="2">
        <f t="shared" si="4"/>
        <v>4</v>
      </c>
      <c r="D123" s="2">
        <f t="shared" si="4"/>
        <v>0</v>
      </c>
      <c r="E123" s="13">
        <f t="shared" si="5"/>
        <v>30</v>
      </c>
    </row>
    <row r="124" spans="1:5">
      <c r="A124" s="10">
        <v>13.5</v>
      </c>
      <c r="B124" s="2">
        <f t="shared" si="4"/>
        <v>21</v>
      </c>
      <c r="C124" s="2">
        <f t="shared" si="4"/>
        <v>8</v>
      </c>
      <c r="D124" s="2">
        <f t="shared" si="4"/>
        <v>0</v>
      </c>
      <c r="E124" s="13">
        <f t="shared" si="5"/>
        <v>29</v>
      </c>
    </row>
    <row r="125" spans="1:5">
      <c r="A125" s="10">
        <v>14</v>
      </c>
      <c r="B125" s="2">
        <f t="shared" si="4"/>
        <v>20</v>
      </c>
      <c r="C125" s="2">
        <f t="shared" si="4"/>
        <v>10</v>
      </c>
      <c r="D125" s="2">
        <f t="shared" si="4"/>
        <v>0</v>
      </c>
      <c r="E125" s="13">
        <f t="shared" si="5"/>
        <v>30</v>
      </c>
    </row>
    <row r="126" spans="1:5">
      <c r="A126" s="10">
        <v>14.5</v>
      </c>
      <c r="B126" s="2">
        <f t="shared" si="4"/>
        <v>19</v>
      </c>
      <c r="C126" s="2">
        <f t="shared" si="4"/>
        <v>7</v>
      </c>
      <c r="D126" s="2">
        <f t="shared" si="4"/>
        <v>0</v>
      </c>
      <c r="E126" s="13">
        <f t="shared" si="5"/>
        <v>26</v>
      </c>
    </row>
    <row r="127" spans="1:5">
      <c r="A127" s="10">
        <v>15</v>
      </c>
      <c r="B127" s="2">
        <f t="shared" si="4"/>
        <v>5</v>
      </c>
      <c r="C127" s="2">
        <f t="shared" si="4"/>
        <v>13</v>
      </c>
      <c r="D127" s="2">
        <f t="shared" si="4"/>
        <v>1</v>
      </c>
      <c r="E127" s="13">
        <f t="shared" si="5"/>
        <v>19</v>
      </c>
    </row>
    <row r="128" spans="1:5">
      <c r="A128" s="10">
        <v>15.5</v>
      </c>
      <c r="B128" s="2">
        <f t="shared" si="4"/>
        <v>1</v>
      </c>
      <c r="C128" s="2">
        <f t="shared" si="4"/>
        <v>10</v>
      </c>
      <c r="D128" s="2">
        <f t="shared" si="4"/>
        <v>3</v>
      </c>
      <c r="E128" s="13">
        <f t="shared" si="5"/>
        <v>14</v>
      </c>
    </row>
    <row r="129" spans="1:10">
      <c r="A129" s="10">
        <v>16</v>
      </c>
      <c r="B129" s="2">
        <f t="shared" si="4"/>
        <v>3</v>
      </c>
      <c r="C129" s="2">
        <f t="shared" si="4"/>
        <v>8</v>
      </c>
      <c r="D129" s="2">
        <f t="shared" si="4"/>
        <v>2</v>
      </c>
      <c r="E129" s="13">
        <f t="shared" si="5"/>
        <v>13</v>
      </c>
    </row>
    <row r="130" spans="1:10">
      <c r="A130" s="10">
        <v>16.5</v>
      </c>
      <c r="B130" s="2">
        <f t="shared" si="4"/>
        <v>1</v>
      </c>
      <c r="C130" s="2">
        <f t="shared" si="4"/>
        <v>7</v>
      </c>
      <c r="D130" s="2">
        <f t="shared" si="4"/>
        <v>5</v>
      </c>
      <c r="E130" s="13">
        <f t="shared" si="5"/>
        <v>13</v>
      </c>
    </row>
    <row r="131" spans="1:10">
      <c r="A131" s="10">
        <v>17</v>
      </c>
      <c r="B131" s="2">
        <f t="shared" si="4"/>
        <v>2</v>
      </c>
      <c r="C131" s="2">
        <f t="shared" si="4"/>
        <v>7</v>
      </c>
      <c r="D131" s="2">
        <f t="shared" si="4"/>
        <v>2</v>
      </c>
      <c r="E131" s="13">
        <f t="shared" si="5"/>
        <v>11</v>
      </c>
    </row>
    <row r="132" spans="1:10">
      <c r="A132" s="10">
        <v>17.5</v>
      </c>
      <c r="B132" s="2">
        <f t="shared" si="4"/>
        <v>1</v>
      </c>
      <c r="C132" s="2">
        <f t="shared" si="4"/>
        <v>5</v>
      </c>
      <c r="D132" s="2">
        <f t="shared" si="4"/>
        <v>4</v>
      </c>
      <c r="E132" s="13">
        <f t="shared" si="5"/>
        <v>10</v>
      </c>
    </row>
    <row r="133" spans="1:10">
      <c r="A133" s="10">
        <v>18</v>
      </c>
      <c r="B133" s="2">
        <f t="shared" si="4"/>
        <v>0</v>
      </c>
      <c r="C133" s="2">
        <f t="shared" si="4"/>
        <v>4</v>
      </c>
      <c r="D133" s="2">
        <f t="shared" si="4"/>
        <v>6</v>
      </c>
      <c r="E133" s="13">
        <f t="shared" si="5"/>
        <v>10</v>
      </c>
    </row>
    <row r="134" spans="1:10">
      <c r="A134" s="17" t="s">
        <v>8</v>
      </c>
      <c r="B134" s="38">
        <f>SUM(B107:B133)</f>
        <v>370</v>
      </c>
      <c r="C134" s="15">
        <f t="shared" ref="C134:D134" si="6">SUM(C107:C133)</f>
        <v>84</v>
      </c>
      <c r="D134" s="39">
        <f t="shared" si="6"/>
        <v>23</v>
      </c>
      <c r="E134" s="39">
        <f>SUM(E107:E133)</f>
        <v>477</v>
      </c>
    </row>
    <row r="135" spans="1:10">
      <c r="A135" s="2"/>
      <c r="B135" s="2"/>
      <c r="C135" s="2"/>
      <c r="D135" s="2"/>
      <c r="E135" s="2"/>
    </row>
    <row r="136" spans="1:10">
      <c r="A136" s="2"/>
      <c r="B136" s="2"/>
      <c r="C136" s="2"/>
      <c r="D136" s="2"/>
      <c r="E136" s="2"/>
    </row>
    <row r="137" spans="1:10" ht="21">
      <c r="A137" s="84" t="s">
        <v>12</v>
      </c>
      <c r="B137" s="84"/>
      <c r="C137" s="84"/>
      <c r="D137" s="84"/>
      <c r="E137" s="84"/>
    </row>
    <row r="138" spans="1:10">
      <c r="A138" s="2"/>
      <c r="B138" s="2"/>
      <c r="C138" s="2"/>
      <c r="D138" s="2"/>
      <c r="E138" s="2"/>
    </row>
    <row r="139" spans="1:10">
      <c r="A139" s="85" t="s">
        <v>6</v>
      </c>
      <c r="B139" s="87" t="s">
        <v>7</v>
      </c>
      <c r="C139" s="88"/>
      <c r="D139" s="88"/>
      <c r="E139" s="85" t="s">
        <v>8</v>
      </c>
    </row>
    <row r="140" spans="1:10">
      <c r="A140" s="86"/>
      <c r="B140" s="9">
        <v>1</v>
      </c>
      <c r="C140" s="9">
        <v>2</v>
      </c>
      <c r="D140" s="9">
        <v>3</v>
      </c>
      <c r="E140" s="86"/>
      <c r="H140" s="2" t="s">
        <v>0</v>
      </c>
      <c r="I140" s="2" t="s">
        <v>3</v>
      </c>
      <c r="J140" s="2" t="s">
        <v>4</v>
      </c>
    </row>
    <row r="141" spans="1:10">
      <c r="A141" s="10">
        <v>5</v>
      </c>
      <c r="B141" s="2">
        <f>+B107+B73</f>
        <v>0</v>
      </c>
      <c r="C141" s="2">
        <f t="shared" ref="C141:D141" si="7">+C107+C73</f>
        <v>0</v>
      </c>
      <c r="D141" s="2">
        <f t="shared" si="7"/>
        <v>0</v>
      </c>
      <c r="E141" s="13">
        <f>SUM(B141:D141)</f>
        <v>0</v>
      </c>
      <c r="H141" s="2">
        <v>5</v>
      </c>
      <c r="I141" s="2">
        <v>0</v>
      </c>
      <c r="J141" s="2">
        <v>0</v>
      </c>
    </row>
    <row r="142" spans="1:10">
      <c r="A142" s="10">
        <v>5.5</v>
      </c>
      <c r="B142" s="2">
        <f t="shared" ref="B142:D167" si="8">+B108+B74</f>
        <v>1</v>
      </c>
      <c r="C142" s="2">
        <f t="shared" si="8"/>
        <v>0</v>
      </c>
      <c r="D142" s="2">
        <f t="shared" si="8"/>
        <v>0</v>
      </c>
      <c r="E142" s="13">
        <f t="shared" ref="E142:E167" si="9">SUM(B142:D142)</f>
        <v>1</v>
      </c>
      <c r="H142" s="2">
        <v>5.5</v>
      </c>
      <c r="I142" s="2">
        <v>90</v>
      </c>
      <c r="J142" s="2">
        <v>0</v>
      </c>
    </row>
    <row r="143" spans="1:10">
      <c r="A143" s="10">
        <v>6</v>
      </c>
      <c r="B143" s="2">
        <f t="shared" si="8"/>
        <v>1</v>
      </c>
      <c r="C143" s="2">
        <f t="shared" si="8"/>
        <v>0</v>
      </c>
      <c r="D143" s="2">
        <f t="shared" si="8"/>
        <v>0</v>
      </c>
      <c r="E143" s="13">
        <f t="shared" si="9"/>
        <v>1</v>
      </c>
      <c r="H143" s="2">
        <v>6</v>
      </c>
      <c r="I143" s="2">
        <v>90</v>
      </c>
      <c r="J143" s="2">
        <v>0</v>
      </c>
    </row>
    <row r="144" spans="1:10">
      <c r="A144" s="10">
        <v>6.5</v>
      </c>
      <c r="B144" s="2">
        <f t="shared" si="8"/>
        <v>8</v>
      </c>
      <c r="C144" s="2">
        <f t="shared" si="8"/>
        <v>0</v>
      </c>
      <c r="D144" s="2">
        <f t="shared" si="8"/>
        <v>0</v>
      </c>
      <c r="E144" s="13">
        <f t="shared" si="9"/>
        <v>8</v>
      </c>
      <c r="H144" s="2">
        <v>6.5</v>
      </c>
      <c r="I144" s="2">
        <v>494</v>
      </c>
      <c r="J144" s="2">
        <v>1</v>
      </c>
    </row>
    <row r="145" spans="1:10">
      <c r="A145" s="10">
        <v>7</v>
      </c>
      <c r="B145" s="2">
        <f t="shared" si="8"/>
        <v>8</v>
      </c>
      <c r="C145" s="2">
        <f t="shared" si="8"/>
        <v>0</v>
      </c>
      <c r="D145" s="2">
        <f t="shared" si="8"/>
        <v>0</v>
      </c>
      <c r="E145" s="13">
        <f t="shared" si="9"/>
        <v>8</v>
      </c>
      <c r="H145" s="2">
        <v>7</v>
      </c>
      <c r="I145" s="2">
        <v>763</v>
      </c>
      <c r="J145" s="2">
        <v>2</v>
      </c>
    </row>
    <row r="146" spans="1:10">
      <c r="A146" s="10">
        <v>7.5</v>
      </c>
      <c r="B146" s="2">
        <f t="shared" si="8"/>
        <v>7</v>
      </c>
      <c r="C146" s="2">
        <f t="shared" si="8"/>
        <v>0</v>
      </c>
      <c r="D146" s="2">
        <f t="shared" si="8"/>
        <v>0</v>
      </c>
      <c r="E146" s="13">
        <f t="shared" si="9"/>
        <v>7</v>
      </c>
      <c r="H146" s="2">
        <v>7.5</v>
      </c>
      <c r="I146" s="2">
        <v>1079</v>
      </c>
      <c r="J146" s="2">
        <v>3</v>
      </c>
    </row>
    <row r="147" spans="1:10">
      <c r="A147" s="10">
        <v>8</v>
      </c>
      <c r="B147" s="2">
        <f t="shared" si="8"/>
        <v>8</v>
      </c>
      <c r="C147" s="2">
        <f t="shared" si="8"/>
        <v>0</v>
      </c>
      <c r="D147" s="2">
        <f t="shared" si="8"/>
        <v>0</v>
      </c>
      <c r="E147" s="13">
        <f t="shared" si="9"/>
        <v>8</v>
      </c>
      <c r="H147" s="2">
        <v>8</v>
      </c>
      <c r="I147" s="2">
        <v>1168</v>
      </c>
      <c r="J147" s="2">
        <v>4</v>
      </c>
    </row>
    <row r="148" spans="1:10">
      <c r="A148" s="10">
        <v>8.5</v>
      </c>
      <c r="B148" s="2">
        <f t="shared" si="8"/>
        <v>10</v>
      </c>
      <c r="C148" s="2">
        <f t="shared" si="8"/>
        <v>0</v>
      </c>
      <c r="D148" s="2">
        <f t="shared" si="8"/>
        <v>0</v>
      </c>
      <c r="E148" s="13">
        <f t="shared" si="9"/>
        <v>10</v>
      </c>
      <c r="H148" s="2">
        <v>8.5</v>
      </c>
      <c r="I148" s="2">
        <v>1438</v>
      </c>
      <c r="J148" s="2">
        <v>5</v>
      </c>
    </row>
    <row r="149" spans="1:10">
      <c r="A149" s="10">
        <v>9</v>
      </c>
      <c r="B149" s="2">
        <f t="shared" si="8"/>
        <v>10</v>
      </c>
      <c r="C149" s="2">
        <f t="shared" si="8"/>
        <v>0</v>
      </c>
      <c r="D149" s="2">
        <f t="shared" si="8"/>
        <v>0</v>
      </c>
      <c r="E149" s="13">
        <f t="shared" si="9"/>
        <v>10</v>
      </c>
      <c r="H149" s="2">
        <v>9</v>
      </c>
      <c r="I149" s="2">
        <v>2561</v>
      </c>
      <c r="J149" s="2">
        <v>12</v>
      </c>
    </row>
    <row r="150" spans="1:10">
      <c r="A150" s="10">
        <v>9.5</v>
      </c>
      <c r="B150" s="2">
        <f t="shared" si="8"/>
        <v>32</v>
      </c>
      <c r="C150" s="2">
        <f t="shared" si="8"/>
        <v>1</v>
      </c>
      <c r="D150" s="2">
        <f t="shared" si="8"/>
        <v>0</v>
      </c>
      <c r="E150" s="13">
        <f t="shared" si="9"/>
        <v>33</v>
      </c>
      <c r="H150" s="2">
        <v>9.5</v>
      </c>
      <c r="I150" s="2">
        <v>225378</v>
      </c>
      <c r="J150" s="2">
        <v>1215</v>
      </c>
    </row>
    <row r="151" spans="1:10">
      <c r="A151" s="10">
        <v>10</v>
      </c>
      <c r="B151" s="2">
        <f t="shared" si="8"/>
        <v>43</v>
      </c>
      <c r="C151" s="2">
        <f t="shared" si="8"/>
        <v>0</v>
      </c>
      <c r="D151" s="2">
        <f t="shared" si="8"/>
        <v>0</v>
      </c>
      <c r="E151" s="13">
        <f t="shared" si="9"/>
        <v>43</v>
      </c>
      <c r="H151" s="2">
        <v>10</v>
      </c>
      <c r="I151" s="2">
        <v>514908</v>
      </c>
      <c r="J151" s="2">
        <v>3294</v>
      </c>
    </row>
    <row r="152" spans="1:10">
      <c r="A152" s="10">
        <v>10.5</v>
      </c>
      <c r="B152" s="2">
        <f t="shared" si="8"/>
        <v>51</v>
      </c>
      <c r="C152" s="2">
        <f t="shared" si="8"/>
        <v>1</v>
      </c>
      <c r="D152" s="2">
        <f t="shared" si="8"/>
        <v>0</v>
      </c>
      <c r="E152" s="13">
        <f t="shared" si="9"/>
        <v>52</v>
      </c>
      <c r="H152" s="2">
        <v>10.5</v>
      </c>
      <c r="I152" s="2">
        <v>1060504</v>
      </c>
      <c r="J152" s="2">
        <v>7979</v>
      </c>
    </row>
    <row r="153" spans="1:10">
      <c r="A153" s="10">
        <v>11</v>
      </c>
      <c r="B153" s="2">
        <f t="shared" si="8"/>
        <v>43</v>
      </c>
      <c r="C153" s="2">
        <f t="shared" si="8"/>
        <v>4</v>
      </c>
      <c r="D153" s="2">
        <f t="shared" si="8"/>
        <v>0</v>
      </c>
      <c r="E153" s="13">
        <f t="shared" si="9"/>
        <v>47</v>
      </c>
      <c r="H153" s="2">
        <v>11</v>
      </c>
      <c r="I153" s="2">
        <v>815782</v>
      </c>
      <c r="J153" s="2">
        <v>7168</v>
      </c>
    </row>
    <row r="154" spans="1:10">
      <c r="A154" s="10">
        <v>11.5</v>
      </c>
      <c r="B154" s="2">
        <f t="shared" si="8"/>
        <v>65</v>
      </c>
      <c r="C154" s="2">
        <f t="shared" si="8"/>
        <v>0</v>
      </c>
      <c r="D154" s="2">
        <f t="shared" si="8"/>
        <v>0</v>
      </c>
      <c r="E154" s="13">
        <f t="shared" si="9"/>
        <v>65</v>
      </c>
      <c r="H154" s="2">
        <v>11.5</v>
      </c>
      <c r="I154" s="2">
        <v>621182</v>
      </c>
      <c r="J154" s="2">
        <v>6330</v>
      </c>
    </row>
    <row r="155" spans="1:10">
      <c r="A155" s="10">
        <v>12</v>
      </c>
      <c r="B155" s="2">
        <f t="shared" si="8"/>
        <v>65</v>
      </c>
      <c r="C155" s="2">
        <f t="shared" si="8"/>
        <v>0</v>
      </c>
      <c r="D155" s="2">
        <f t="shared" si="8"/>
        <v>0</v>
      </c>
      <c r="E155" s="13">
        <f t="shared" si="9"/>
        <v>65</v>
      </c>
      <c r="H155" s="2">
        <v>12</v>
      </c>
      <c r="I155" s="2">
        <v>468141</v>
      </c>
      <c r="J155" s="2">
        <v>5499</v>
      </c>
    </row>
    <row r="156" spans="1:10">
      <c r="A156" s="10">
        <v>12.5</v>
      </c>
      <c r="B156" s="2">
        <f t="shared" si="8"/>
        <v>60</v>
      </c>
      <c r="C156" s="2">
        <f t="shared" si="8"/>
        <v>7</v>
      </c>
      <c r="D156" s="2">
        <f t="shared" si="8"/>
        <v>0</v>
      </c>
      <c r="E156" s="13">
        <f t="shared" si="9"/>
        <v>67</v>
      </c>
      <c r="H156" s="2">
        <v>12.5</v>
      </c>
      <c r="I156" s="2">
        <v>346066</v>
      </c>
      <c r="J156" s="2">
        <v>4658</v>
      </c>
    </row>
    <row r="157" spans="1:10">
      <c r="A157" s="10">
        <v>13</v>
      </c>
      <c r="B157" s="2">
        <f t="shared" si="8"/>
        <v>36</v>
      </c>
      <c r="C157" s="2">
        <f t="shared" si="8"/>
        <v>10</v>
      </c>
      <c r="D157" s="2">
        <f t="shared" si="8"/>
        <v>0</v>
      </c>
      <c r="E157" s="13">
        <f t="shared" si="9"/>
        <v>46</v>
      </c>
      <c r="H157" s="2">
        <v>13</v>
      </c>
      <c r="I157" s="2">
        <v>107696</v>
      </c>
      <c r="J157" s="2">
        <v>1653</v>
      </c>
    </row>
    <row r="158" spans="1:10">
      <c r="A158" s="10">
        <v>13.5</v>
      </c>
      <c r="B158" s="2">
        <f t="shared" si="8"/>
        <v>21</v>
      </c>
      <c r="C158" s="2">
        <f t="shared" si="8"/>
        <v>8</v>
      </c>
      <c r="D158" s="2">
        <f t="shared" si="8"/>
        <v>0</v>
      </c>
      <c r="E158" s="13">
        <f t="shared" si="9"/>
        <v>29</v>
      </c>
      <c r="H158" s="2">
        <v>13.5</v>
      </c>
      <c r="I158" s="2">
        <v>62118</v>
      </c>
      <c r="J158" s="2">
        <v>1083</v>
      </c>
    </row>
    <row r="159" spans="1:10">
      <c r="A159" s="10">
        <v>14</v>
      </c>
      <c r="B159" s="2">
        <f t="shared" si="8"/>
        <v>20</v>
      </c>
      <c r="C159" s="2">
        <f t="shared" si="8"/>
        <v>10</v>
      </c>
      <c r="D159" s="2">
        <f t="shared" si="8"/>
        <v>0</v>
      </c>
      <c r="E159" s="13">
        <f t="shared" si="9"/>
        <v>30</v>
      </c>
      <c r="H159" s="2">
        <v>14</v>
      </c>
      <c r="I159" s="2">
        <v>44002</v>
      </c>
      <c r="J159" s="2">
        <v>865</v>
      </c>
    </row>
    <row r="160" spans="1:10">
      <c r="A160" s="10">
        <v>14.5</v>
      </c>
      <c r="B160" s="2">
        <f t="shared" si="8"/>
        <v>19</v>
      </c>
      <c r="C160" s="2">
        <f t="shared" si="8"/>
        <v>7</v>
      </c>
      <c r="D160" s="2">
        <f t="shared" si="8"/>
        <v>0</v>
      </c>
      <c r="E160" s="13">
        <f t="shared" si="9"/>
        <v>26</v>
      </c>
      <c r="H160" s="2">
        <v>14.5</v>
      </c>
      <c r="I160" s="2">
        <v>21728</v>
      </c>
      <c r="J160" s="2">
        <v>481</v>
      </c>
    </row>
    <row r="161" spans="1:10">
      <c r="A161" s="10">
        <v>15</v>
      </c>
      <c r="B161" s="2">
        <f t="shared" si="8"/>
        <v>5</v>
      </c>
      <c r="C161" s="2">
        <f t="shared" si="8"/>
        <v>13</v>
      </c>
      <c r="D161" s="2">
        <f t="shared" si="8"/>
        <v>1</v>
      </c>
      <c r="E161" s="13">
        <f t="shared" si="9"/>
        <v>19</v>
      </c>
      <c r="H161" s="2">
        <v>15</v>
      </c>
      <c r="I161" s="2">
        <v>14977</v>
      </c>
      <c r="J161" s="2">
        <v>371</v>
      </c>
    </row>
    <row r="162" spans="1:10">
      <c r="A162" s="10">
        <v>15.5</v>
      </c>
      <c r="B162" s="2">
        <f t="shared" si="8"/>
        <v>1</v>
      </c>
      <c r="C162" s="2">
        <f t="shared" si="8"/>
        <v>10</v>
      </c>
      <c r="D162" s="2">
        <f t="shared" si="8"/>
        <v>3</v>
      </c>
      <c r="E162" s="13">
        <f t="shared" si="9"/>
        <v>14</v>
      </c>
      <c r="H162" s="2">
        <v>15.5</v>
      </c>
      <c r="I162" s="2">
        <v>11935</v>
      </c>
      <c r="J162" s="2">
        <v>330</v>
      </c>
    </row>
    <row r="163" spans="1:10">
      <c r="A163" s="10">
        <v>16</v>
      </c>
      <c r="B163" s="2">
        <f t="shared" si="8"/>
        <v>3</v>
      </c>
      <c r="C163" s="2">
        <f t="shared" si="8"/>
        <v>8</v>
      </c>
      <c r="D163" s="2">
        <f t="shared" si="8"/>
        <v>2</v>
      </c>
      <c r="E163" s="13">
        <f t="shared" si="9"/>
        <v>13</v>
      </c>
      <c r="H163" s="2">
        <v>16</v>
      </c>
      <c r="I163" s="2">
        <v>6803</v>
      </c>
      <c r="J163" s="2">
        <v>210</v>
      </c>
    </row>
    <row r="164" spans="1:10">
      <c r="A164" s="10">
        <v>16.5</v>
      </c>
      <c r="B164" s="2">
        <f t="shared" si="8"/>
        <v>1</v>
      </c>
      <c r="C164" s="2">
        <f t="shared" si="8"/>
        <v>7</v>
      </c>
      <c r="D164" s="2">
        <f t="shared" si="8"/>
        <v>5</v>
      </c>
      <c r="E164" s="13">
        <f t="shared" si="9"/>
        <v>13</v>
      </c>
      <c r="H164" s="2">
        <v>16.5</v>
      </c>
      <c r="I164" s="2">
        <v>1912</v>
      </c>
      <c r="J164" s="2">
        <v>66</v>
      </c>
    </row>
    <row r="165" spans="1:10">
      <c r="A165" s="10">
        <v>17</v>
      </c>
      <c r="B165" s="2">
        <f t="shared" si="8"/>
        <v>2</v>
      </c>
      <c r="C165" s="2">
        <f t="shared" si="8"/>
        <v>7</v>
      </c>
      <c r="D165" s="2">
        <f t="shared" si="8"/>
        <v>2</v>
      </c>
      <c r="E165" s="13">
        <f t="shared" si="9"/>
        <v>11</v>
      </c>
      <c r="H165" s="2">
        <v>17</v>
      </c>
      <c r="I165" s="2">
        <v>2180</v>
      </c>
      <c r="J165" s="2">
        <v>82</v>
      </c>
    </row>
    <row r="166" spans="1:10">
      <c r="A166" s="10">
        <v>17.5</v>
      </c>
      <c r="B166" s="2">
        <f t="shared" si="8"/>
        <v>1</v>
      </c>
      <c r="C166" s="2">
        <f t="shared" si="8"/>
        <v>5</v>
      </c>
      <c r="D166" s="2">
        <f t="shared" si="8"/>
        <v>4</v>
      </c>
      <c r="E166" s="13">
        <f t="shared" si="9"/>
        <v>10</v>
      </c>
      <c r="H166" s="2">
        <v>17.5</v>
      </c>
      <c r="I166" s="2">
        <v>269</v>
      </c>
      <c r="J166" s="2">
        <v>11</v>
      </c>
    </row>
    <row r="167" spans="1:10">
      <c r="A167" s="10">
        <v>18</v>
      </c>
      <c r="B167" s="2">
        <f t="shared" si="8"/>
        <v>0</v>
      </c>
      <c r="C167" s="2">
        <f t="shared" si="8"/>
        <v>4</v>
      </c>
      <c r="D167" s="2">
        <f t="shared" si="8"/>
        <v>6</v>
      </c>
      <c r="E167" s="13">
        <f t="shared" si="9"/>
        <v>10</v>
      </c>
      <c r="H167" s="2">
        <v>18</v>
      </c>
      <c r="I167" s="2">
        <v>323</v>
      </c>
      <c r="J167" s="2">
        <v>15</v>
      </c>
    </row>
    <row r="168" spans="1:10">
      <c r="A168" s="14" t="s">
        <v>8</v>
      </c>
      <c r="B168" s="15">
        <f>SUM(B141:B167)</f>
        <v>521</v>
      </c>
      <c r="C168" s="15">
        <f t="shared" ref="C168" si="10">SUM(C141:C167)</f>
        <v>102</v>
      </c>
      <c r="D168" s="15">
        <f>SUM(D141:D167)</f>
        <v>23</v>
      </c>
      <c r="E168" s="16">
        <f>SUM(E141:E167)</f>
        <v>646</v>
      </c>
      <c r="G168" s="23"/>
      <c r="H168" s="2"/>
      <c r="I168" s="2">
        <v>4333587</v>
      </c>
      <c r="J168" s="2">
        <v>41337</v>
      </c>
    </row>
  </sheetData>
  <mergeCells count="22">
    <mergeCell ref="A137:E137"/>
    <mergeCell ref="A139:A140"/>
    <mergeCell ref="B139:D139"/>
    <mergeCell ref="E139:E140"/>
    <mergeCell ref="H3:K3"/>
    <mergeCell ref="H37:K37"/>
    <mergeCell ref="A69:E69"/>
    <mergeCell ref="A71:A72"/>
    <mergeCell ref="B71:D71"/>
    <mergeCell ref="E71:E72"/>
    <mergeCell ref="A103:E103"/>
    <mergeCell ref="A105:A106"/>
    <mergeCell ref="B105:D105"/>
    <mergeCell ref="E105:E106"/>
    <mergeCell ref="A37:A38"/>
    <mergeCell ref="B37:D37"/>
    <mergeCell ref="E37:E38"/>
    <mergeCell ref="A1:E1"/>
    <mergeCell ref="A3:A4"/>
    <mergeCell ref="B3:D3"/>
    <mergeCell ref="E3:E4"/>
    <mergeCell ref="A35:E35"/>
  </mergeCells>
  <pageMargins left="0.7" right="0.7" top="0.75" bottom="0.75" header="0.3" footer="0.3"/>
  <ignoredErrors>
    <ignoredError sqref="B32:E32 B66:D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West</vt:lpstr>
      <vt:lpstr>Algarve</vt:lpstr>
      <vt:lpstr>CADIZ</vt:lpstr>
      <vt:lpstr>9a S</vt:lpstr>
      <vt:lpstr>Portugal</vt:lpstr>
      <vt:lpstr>Total (Portugal_Cadiz)</vt:lpstr>
      <vt:lpstr>PELAGO15_ALKs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Fernando Ramos</cp:lastModifiedBy>
  <dcterms:created xsi:type="dcterms:W3CDTF">2015-06-15T09:43:43Z</dcterms:created>
  <dcterms:modified xsi:type="dcterms:W3CDTF">2017-07-27T15:18:53Z</dcterms:modified>
</cp:coreProperties>
</file>