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\测试集\"/>
    </mc:Choice>
  </mc:AlternateContent>
  <bookViews>
    <workbookView windowWidth="27945" windowHeight="12255" firstSheet="1" activeTab="1"/>
  </bookViews>
  <sheets>
    <sheet name="任务要求" sheetId="1" r:id="rId1"/>
    <sheet name="标注示例" sheetId="2" r:id="rId2"/>
    <sheet name="第1题" sheetId="8" r:id="rId3"/>
    <sheet name="第2题" sheetId="9" r:id="rId4"/>
    <sheet name="第3题" sheetId="10" r:id="rId5"/>
    <sheet name="第4题" sheetId="13" r:id="rId6"/>
    <sheet name="第5题" sheetId="1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32466C5A91E0460CAD78150547A76A25"/>
        <xdr:cNvPicPr/>
      </xdr:nvPicPr>
      <xdr:blipFill>
        <a:blip r:embed="rId1" r:link="rId2"/>
        <a:stretch>
          <a:fillRect/>
        </a:stretch>
      </xdr:blipFill>
      <xdr:spPr>
        <a:xfrm>
          <a:off x="3055620" y="152400"/>
          <a:ext cx="3267075" cy="2456180"/>
        </a:xfrm>
        <a:prstGeom prst="rect">
          <a:avLst/>
        </a:prstGeom>
      </xdr:spPr>
    </xdr:pic>
  </etc:cellImage>
  <etc:cellImage>
    <xdr:pic>
      <xdr:nvPicPr>
        <xdr:cNvPr id="2" name="ID_0B4238CD881A4C76B3E639AB5BF84A27"/>
        <xdr:cNvPicPr/>
      </xdr:nvPicPr>
      <xdr:blipFill>
        <a:blip r:embed="rId3" r:link="rId2"/>
        <a:stretch>
          <a:fillRect/>
        </a:stretch>
      </xdr:blipFill>
      <xdr:spPr>
        <a:xfrm>
          <a:off x="92075" y="1333500"/>
          <a:ext cx="3267075" cy="446405"/>
        </a:xfrm>
        <a:prstGeom prst="rect">
          <a:avLst/>
        </a:prstGeom>
      </xdr:spPr>
    </xdr:pic>
  </etc:cellImage>
  <etc:cellImage>
    <xdr:pic>
      <xdr:nvPicPr>
        <xdr:cNvPr id="4" name="ID_22F49B062A734080ADB3B08706F86DBC"/>
        <xdr:cNvPicPr/>
      </xdr:nvPicPr>
      <xdr:blipFill>
        <a:blip r:embed="rId4" r:link="rId2"/>
        <a:stretch>
          <a:fillRect/>
        </a:stretch>
      </xdr:blipFill>
      <xdr:spPr>
        <a:xfrm>
          <a:off x="7056120" y="152400"/>
          <a:ext cx="3267075" cy="807085"/>
        </a:xfrm>
        <a:prstGeom prst="rect">
          <a:avLst/>
        </a:prstGeom>
      </xdr:spPr>
    </xdr:pic>
  </etc:cellImage>
  <etc:cellImage>
    <xdr:pic>
      <xdr:nvPicPr>
        <xdr:cNvPr id="7" name="ID_300ADA63D1AB4A70B80C93067C7179F3"/>
        <xdr:cNvPicPr/>
      </xdr:nvPicPr>
      <xdr:blipFill>
        <a:blip r:embed="rId5" r:link="rId2"/>
        <a:stretch>
          <a:fillRect/>
        </a:stretch>
      </xdr:blipFill>
      <xdr:spPr>
        <a:xfrm>
          <a:off x="7056120" y="2298700"/>
          <a:ext cx="3257550" cy="803275"/>
        </a:xfrm>
        <a:prstGeom prst="rect">
          <a:avLst/>
        </a:prstGeom>
      </xdr:spPr>
    </xdr:pic>
  </etc:cellImage>
  <etc:cellImage>
    <xdr:pic>
      <xdr:nvPicPr>
        <xdr:cNvPr id="6" name="ID_FC0D33568791492681A3FFEC27B14FBB"/>
        <xdr:cNvPicPr/>
      </xdr:nvPicPr>
      <xdr:blipFill>
        <a:blip r:embed="rId6" r:link="rId2"/>
        <a:stretch>
          <a:fillRect/>
        </a:stretch>
      </xdr:blipFill>
      <xdr:spPr>
        <a:xfrm>
          <a:off x="7056120" y="1231900"/>
          <a:ext cx="3267075" cy="795020"/>
        </a:xfrm>
        <a:prstGeom prst="rect">
          <a:avLst/>
        </a:prstGeom>
      </xdr:spPr>
    </xdr:pic>
  </etc:cellImage>
  <etc:cellImage>
    <xdr:pic>
      <xdr:nvPicPr>
        <xdr:cNvPr id="8" name="ID_6E8CBD0574714078AB92D2EEAF143E06"/>
        <xdr:cNvPicPr/>
      </xdr:nvPicPr>
      <xdr:blipFill>
        <a:blip r:embed="rId7" r:link="rId2"/>
        <a:stretch>
          <a:fillRect/>
        </a:stretch>
      </xdr:blipFill>
      <xdr:spPr>
        <a:xfrm>
          <a:off x="7056120" y="3365500"/>
          <a:ext cx="3257550" cy="824230"/>
        </a:xfrm>
        <a:prstGeom prst="rect">
          <a:avLst/>
        </a:prstGeom>
      </xdr:spPr>
    </xdr:pic>
  </etc:cellImage>
  <etc:cellImage>
    <xdr:pic>
      <xdr:nvPicPr>
        <xdr:cNvPr id="20" name="ID_C013540D69174D548A8D6D401C19853D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461480" y="152400"/>
          <a:ext cx="353568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" name="ID_4D726954BFD34C3AA37E03E6DBF9D963"/>
        <xdr:cNvPicPr/>
      </xdr:nvPicPr>
      <xdr:blipFill>
        <a:blip r:embed="rId9" r:link="rId2"/>
        <a:stretch>
          <a:fillRect/>
        </a:stretch>
      </xdr:blipFill>
      <xdr:spPr>
        <a:xfrm>
          <a:off x="7056120" y="4432300"/>
          <a:ext cx="3333750" cy="845185"/>
        </a:xfrm>
        <a:prstGeom prst="rect">
          <a:avLst/>
        </a:prstGeom>
      </xdr:spPr>
    </xdr:pic>
  </etc:cellImage>
  <etc:cellImage>
    <xdr:pic>
      <xdr:nvPicPr>
        <xdr:cNvPr id="10" name="ID_19D9C62E0705446EB9F4B2543801A1B8"/>
        <xdr:cNvPicPr/>
      </xdr:nvPicPr>
      <xdr:blipFill>
        <a:blip r:embed="rId10" r:link="rId2"/>
        <a:stretch>
          <a:fillRect/>
        </a:stretch>
      </xdr:blipFill>
      <xdr:spPr>
        <a:xfrm>
          <a:off x="7056120" y="5499100"/>
          <a:ext cx="3333750" cy="825500"/>
        </a:xfrm>
        <a:prstGeom prst="rect">
          <a:avLst/>
        </a:prstGeom>
      </xdr:spPr>
    </xdr:pic>
  </etc:cellImage>
  <etc:cellImage>
    <xdr:pic>
      <xdr:nvPicPr>
        <xdr:cNvPr id="11" name="ID_E3EBD689DCA74D66978192C94E158BE0"/>
        <xdr:cNvPicPr/>
      </xdr:nvPicPr>
      <xdr:blipFill>
        <a:blip r:embed="rId11" r:link="rId2"/>
        <a:stretch>
          <a:fillRect/>
        </a:stretch>
      </xdr:blipFill>
      <xdr:spPr>
        <a:xfrm>
          <a:off x="7056120" y="6565900"/>
          <a:ext cx="3562350" cy="913765"/>
        </a:xfrm>
        <a:prstGeom prst="rect">
          <a:avLst/>
        </a:prstGeom>
      </xdr:spPr>
    </xdr:pic>
  </etc:cellImage>
  <etc:cellImage>
    <xdr:pic>
      <xdr:nvPicPr>
        <xdr:cNvPr id="12" name="ID_55D7F23ACEE4419AAD71D011D351A9F8"/>
        <xdr:cNvPicPr/>
      </xdr:nvPicPr>
      <xdr:blipFill>
        <a:blip r:embed="rId12" r:link="rId2"/>
        <a:stretch>
          <a:fillRect/>
        </a:stretch>
      </xdr:blipFill>
      <xdr:spPr>
        <a:xfrm>
          <a:off x="7056120" y="7632700"/>
          <a:ext cx="3562350" cy="872490"/>
        </a:xfrm>
        <a:prstGeom prst="rect">
          <a:avLst/>
        </a:prstGeom>
      </xdr:spPr>
    </xdr:pic>
  </etc:cellImage>
  <etc:cellImage>
    <xdr:pic>
      <xdr:nvPicPr>
        <xdr:cNvPr id="13" name="ID_BB583B9883394927BA4EEB90352C8DBC"/>
        <xdr:cNvPicPr/>
      </xdr:nvPicPr>
      <xdr:blipFill>
        <a:blip r:embed="rId13" r:link="rId2"/>
        <a:stretch>
          <a:fillRect/>
        </a:stretch>
      </xdr:blipFill>
      <xdr:spPr>
        <a:xfrm>
          <a:off x="7056120" y="8699500"/>
          <a:ext cx="3562350" cy="909955"/>
        </a:xfrm>
        <a:prstGeom prst="rect">
          <a:avLst/>
        </a:prstGeom>
      </xdr:spPr>
    </xdr:pic>
  </etc:cellImage>
  <etc:cellImage>
    <xdr:pic>
      <xdr:nvPicPr>
        <xdr:cNvPr id="14" name="ID_1E2E51D9DE87445792BF01C7121B1B9E"/>
        <xdr:cNvPicPr/>
      </xdr:nvPicPr>
      <xdr:blipFill>
        <a:blip r:embed="rId14" r:link="rId2"/>
        <a:stretch>
          <a:fillRect/>
        </a:stretch>
      </xdr:blipFill>
      <xdr:spPr>
        <a:xfrm>
          <a:off x="7056120" y="9766300"/>
          <a:ext cx="3562350" cy="859790"/>
        </a:xfrm>
        <a:prstGeom prst="rect">
          <a:avLst/>
        </a:prstGeom>
      </xdr:spPr>
    </xdr:pic>
  </etc:cellImage>
  <etc:cellImage>
    <xdr:pic>
      <xdr:nvPicPr>
        <xdr:cNvPr id="15" name="ID_79EB3EBB761747E086297799D6E5F677"/>
        <xdr:cNvPicPr/>
      </xdr:nvPicPr>
      <xdr:blipFill>
        <a:blip r:embed="rId15" r:link="rId2"/>
        <a:stretch>
          <a:fillRect/>
        </a:stretch>
      </xdr:blipFill>
      <xdr:spPr>
        <a:xfrm>
          <a:off x="7056120" y="10833100"/>
          <a:ext cx="3648075" cy="930275"/>
        </a:xfrm>
        <a:prstGeom prst="rect">
          <a:avLst/>
        </a:prstGeom>
      </xdr:spPr>
    </xdr:pic>
  </etc:cellImage>
  <etc:cellImage>
    <xdr:pic>
      <xdr:nvPicPr>
        <xdr:cNvPr id="16" name="ID_4F6431305078471E8ABBD480A5FB88AA"/>
        <xdr:cNvPicPr/>
      </xdr:nvPicPr>
      <xdr:blipFill>
        <a:blip r:embed="rId16" r:link="rId2"/>
        <a:stretch>
          <a:fillRect/>
        </a:stretch>
      </xdr:blipFill>
      <xdr:spPr>
        <a:xfrm>
          <a:off x="7139940" y="12075160"/>
          <a:ext cx="3648075" cy="906780"/>
        </a:xfrm>
        <a:prstGeom prst="rect">
          <a:avLst/>
        </a:prstGeom>
      </xdr:spPr>
    </xdr:pic>
  </etc:cellImage>
  <etc:cellImage>
    <xdr:pic>
      <xdr:nvPicPr>
        <xdr:cNvPr id="17" name="ID_C1719A59894241069430F303F65329FC"/>
        <xdr:cNvPicPr/>
      </xdr:nvPicPr>
      <xdr:blipFill>
        <a:blip r:embed="rId17" r:link="rId2"/>
        <a:stretch>
          <a:fillRect/>
        </a:stretch>
      </xdr:blipFill>
      <xdr:spPr>
        <a:xfrm>
          <a:off x="7056120" y="12966700"/>
          <a:ext cx="3590925" cy="835025"/>
        </a:xfrm>
        <a:prstGeom prst="rect">
          <a:avLst/>
        </a:prstGeom>
      </xdr:spPr>
    </xdr:pic>
  </etc:cellImage>
  <etc:cellImage>
    <xdr:pic>
      <xdr:nvPicPr>
        <xdr:cNvPr id="18" name="ID_9FD71F55528C4D649387A4DCDB705D11"/>
        <xdr:cNvPicPr/>
      </xdr:nvPicPr>
      <xdr:blipFill>
        <a:blip r:embed="rId18" r:link="rId2"/>
        <a:stretch>
          <a:fillRect/>
        </a:stretch>
      </xdr:blipFill>
      <xdr:spPr>
        <a:xfrm>
          <a:off x="7056120" y="14033500"/>
          <a:ext cx="3590925" cy="922020"/>
        </a:xfrm>
        <a:prstGeom prst="rect">
          <a:avLst/>
        </a:prstGeom>
      </xdr:spPr>
    </xdr:pic>
  </etc:cellImage>
  <etc:cellImage>
    <xdr:pic>
      <xdr:nvPicPr>
        <xdr:cNvPr id="19" name="ID_EC3912087C324F9AA5705D5D81AF022D"/>
        <xdr:cNvPicPr/>
      </xdr:nvPicPr>
      <xdr:blipFill>
        <a:blip r:embed="rId19" r:link="rId2"/>
        <a:stretch>
          <a:fillRect/>
        </a:stretch>
      </xdr:blipFill>
      <xdr:spPr>
        <a:xfrm>
          <a:off x="7056120" y="15100300"/>
          <a:ext cx="3609975" cy="908685"/>
        </a:xfrm>
        <a:prstGeom prst="rect">
          <a:avLst/>
        </a:prstGeom>
      </xdr:spPr>
    </xdr:pic>
  </etc:cellImage>
  <etc:cellImage>
    <xdr:pic>
      <xdr:nvPicPr>
        <xdr:cNvPr id="5" name="ID_F6C6F7F13C9247288BDEA80A46EF206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0" y="508000"/>
          <a:ext cx="4619625" cy="1276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E79942CB0E064D31818DBAE8DD47F1F5" descr="76d52a724439a06aedf402540a641a45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794635" y="4495800"/>
          <a:ext cx="4509135" cy="6457950"/>
        </a:xfrm>
        <a:prstGeom prst="rect">
          <a:avLst/>
        </a:prstGeom>
      </xdr:spPr>
    </xdr:pic>
  </etc:cellImage>
  <etc:cellImage>
    <xdr:pic>
      <xdr:nvPicPr>
        <xdr:cNvPr id="22" name="ID_D53B73259F0C4168B8B63396A5D71F3B" descr="0883e6bb6d55d631d0979477dfa4172c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431415" y="11277600"/>
          <a:ext cx="5091430" cy="6972300"/>
        </a:xfrm>
        <a:prstGeom prst="rect">
          <a:avLst/>
        </a:prstGeom>
      </xdr:spPr>
    </xdr:pic>
  </etc:cellImage>
  <etc:cellImage>
    <xdr:pic>
      <xdr:nvPicPr>
        <xdr:cNvPr id="52" name="ID_FA0DAC81E6254AC98638CFB6D9F2E51C" descr="ad0e2b46eed95a55e499faa5fb3ae2e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759575" y="1073150"/>
          <a:ext cx="6981190" cy="476250"/>
        </a:xfrm>
        <a:prstGeom prst="rect">
          <a:avLst/>
        </a:prstGeom>
      </xdr:spPr>
    </xdr:pic>
  </etc:cellImage>
  <etc:cellImage>
    <xdr:pic>
      <xdr:nvPicPr>
        <xdr:cNvPr id="53" name="ID_732DED7C834B4DF5AA636687CC67A51B" descr="ab162cdb37307445b1462767b577013c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8811260" y="2159000"/>
          <a:ext cx="6952615" cy="466725"/>
        </a:xfrm>
        <a:prstGeom prst="rect">
          <a:avLst/>
        </a:prstGeom>
      </xdr:spPr>
    </xdr:pic>
  </etc:cellImage>
  <etc:cellImage>
    <xdr:pic>
      <xdr:nvPicPr>
        <xdr:cNvPr id="67" name="ID_69EC30FDF416414FAA538E8F5EE716D6" descr="dc9b8f113f246098ca9690b525d6aafa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7618095" y="3130550"/>
          <a:ext cx="6922770" cy="485775"/>
        </a:xfrm>
        <a:prstGeom prst="rect">
          <a:avLst/>
        </a:prstGeom>
      </xdr:spPr>
    </xdr:pic>
  </etc:cellImage>
  <etc:cellImage>
    <xdr:pic>
      <xdr:nvPicPr>
        <xdr:cNvPr id="68" name="ID_C6473FAC622D45D0B789B3655302A392" descr="b1cc8d7de19af086ab8a53d111f3f2fa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7962265" y="4591050"/>
          <a:ext cx="6892925" cy="504825"/>
        </a:xfrm>
        <a:prstGeom prst="rect">
          <a:avLst/>
        </a:prstGeom>
      </xdr:spPr>
    </xdr:pic>
  </etc:cellImage>
  <etc:cellImage>
    <xdr:pic>
      <xdr:nvPicPr>
        <xdr:cNvPr id="69" name="ID_411D84F6304F4E39AA0579E464858379" descr="462e2d8b88f2f92ca0dfa402eee4957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7856220" y="5172075"/>
          <a:ext cx="6894195" cy="409575"/>
        </a:xfrm>
        <a:prstGeom prst="rect">
          <a:avLst/>
        </a:prstGeom>
      </xdr:spPr>
    </xdr:pic>
  </etc:cellImage>
  <etc:cellImage>
    <xdr:pic>
      <xdr:nvPicPr>
        <xdr:cNvPr id="70" name="ID_705EAEA42D4749D589BC08DBA68F715A" descr="34d6a20de34f4d77a65e3f4fd4e0ac35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7971790" y="6496050"/>
          <a:ext cx="6892925" cy="438150"/>
        </a:xfrm>
        <a:prstGeom prst="rect">
          <a:avLst/>
        </a:prstGeom>
      </xdr:spPr>
    </xdr:pic>
  </etc:cellImage>
  <etc:cellImage>
    <xdr:pic>
      <xdr:nvPicPr>
        <xdr:cNvPr id="71" name="ID_C12225D18F6540CCB3BBD278CF7ACC67" descr="574f0cd6db3105d09a0702f846100b48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7932420" y="7429500"/>
          <a:ext cx="7018020" cy="495300"/>
        </a:xfrm>
        <a:prstGeom prst="rect">
          <a:avLst/>
        </a:prstGeom>
      </xdr:spPr>
    </xdr:pic>
  </etc:cellImage>
  <etc:cellImage>
    <xdr:pic>
      <xdr:nvPicPr>
        <xdr:cNvPr id="72" name="ID_BECFEFAD759D4E0FA8F61CB99641A504" descr="db1c6c095460d85d6d44a0110e759f9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7846695" y="8343900"/>
          <a:ext cx="6932295" cy="514350"/>
        </a:xfrm>
        <a:prstGeom prst="rect">
          <a:avLst/>
        </a:prstGeom>
      </xdr:spPr>
    </xdr:pic>
  </etc:cellImage>
  <etc:cellImage>
    <xdr:pic>
      <xdr:nvPicPr>
        <xdr:cNvPr id="74" name="ID_4B9BFBD5549348799329AFA1B9D1A6EC" descr="7cf4466a9e6c498441d6924a28d03efc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8152765" y="9439275"/>
          <a:ext cx="6931025" cy="495300"/>
        </a:xfrm>
        <a:prstGeom prst="rect">
          <a:avLst/>
        </a:prstGeom>
      </xdr:spPr>
    </xdr:pic>
  </etc:cellImage>
  <etc:cellImage>
    <xdr:pic>
      <xdr:nvPicPr>
        <xdr:cNvPr id="75" name="ID_709355D32A494C499D70B5D4E0F60EC4" descr="03d4e42ef6666583d47e9f4e33887138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8057515" y="10372725"/>
          <a:ext cx="7468235" cy="485775"/>
        </a:xfrm>
        <a:prstGeom prst="rect">
          <a:avLst/>
        </a:prstGeom>
      </xdr:spPr>
    </xdr:pic>
  </etc:cellImage>
  <etc:cellImage>
    <xdr:pic>
      <xdr:nvPicPr>
        <xdr:cNvPr id="77" name="ID_3A0EE052EE094A50B33CFBD457F6E14F" descr="2201d0e3ed6031bafed3880ca8ab5120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7932420" y="11896725"/>
          <a:ext cx="7459980" cy="695325"/>
        </a:xfrm>
        <a:prstGeom prst="rect">
          <a:avLst/>
        </a:prstGeom>
      </xdr:spPr>
    </xdr:pic>
  </etc:cellImage>
  <etc:cellImage>
    <xdr:pic>
      <xdr:nvPicPr>
        <xdr:cNvPr id="95" name="ID_134C6BAA7EFD4A6FAC62E9EB78293DC7" descr="32a7d49e6ce07ed65b6962d483e75076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7399020" y="12753975"/>
          <a:ext cx="7484745" cy="466725"/>
        </a:xfrm>
        <a:prstGeom prst="rect">
          <a:avLst/>
        </a:prstGeom>
      </xdr:spPr>
    </xdr:pic>
  </etc:cellImage>
  <etc:cellImage>
    <xdr:pic>
      <xdr:nvPicPr>
        <xdr:cNvPr id="96" name="ID_023016FB913A4E9D843DB5F56F658779" descr="909b63b23f56f6f8e57d571ad623cf54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7789545" y="13754100"/>
          <a:ext cx="7507605" cy="504825"/>
        </a:xfrm>
        <a:prstGeom prst="rect">
          <a:avLst/>
        </a:prstGeom>
      </xdr:spPr>
    </xdr:pic>
  </etc:cellImage>
  <etc:cellImage>
    <xdr:pic>
      <xdr:nvPicPr>
        <xdr:cNvPr id="98" name="ID_E27735ED2C044138863CD5243F9104D9" descr="502cd7127dd5733812e5733a4a3aebe5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8047990" y="14859000"/>
          <a:ext cx="7392035" cy="628650"/>
        </a:xfrm>
        <a:prstGeom prst="rect">
          <a:avLst/>
        </a:prstGeom>
      </xdr:spPr>
    </xdr:pic>
  </etc:cellImage>
  <etc:cellImage>
    <xdr:pic>
      <xdr:nvPicPr>
        <xdr:cNvPr id="99" name="ID_E5BC847958FE48D1989A1DD5DD33950B" descr="28eb27d919c04866b50dd72664a3506e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8124190" y="16135350"/>
          <a:ext cx="7287260" cy="504825"/>
        </a:xfrm>
        <a:prstGeom prst="rect">
          <a:avLst/>
        </a:prstGeom>
      </xdr:spPr>
    </xdr:pic>
  </etc:cellImage>
  <etc:cellImage>
    <xdr:pic>
      <xdr:nvPicPr>
        <xdr:cNvPr id="100" name="ID_1EB82C248F1C43F7A1DD8BC65C6CD84A" descr="f82d4eef08a66f812aa970b6e190b1ac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7197725" y="16678275"/>
          <a:ext cx="7466965" cy="504825"/>
        </a:xfrm>
        <a:prstGeom prst="rect">
          <a:avLst/>
        </a:prstGeom>
      </xdr:spPr>
    </xdr:pic>
  </etc:cellImage>
  <etc:cellImage>
    <xdr:pic>
      <xdr:nvPicPr>
        <xdr:cNvPr id="101" name="ID_26A04E2BD3DA48BDB37E51A7DC0070AF" descr="c7f5a4de5b550d5a34a42c3a84ffc734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7694295" y="1025525"/>
          <a:ext cx="7476490" cy="504825"/>
        </a:xfrm>
        <a:prstGeom prst="rect">
          <a:avLst/>
        </a:prstGeom>
      </xdr:spPr>
    </xdr:pic>
  </etc:cellImage>
  <etc:cellImage>
    <xdr:pic>
      <xdr:nvPicPr>
        <xdr:cNvPr id="102" name="ID_325EAC83081A49DBB2208769FE10C1E7" descr="f27a55e0064ae27dee24812af99977e5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8267065" y="2263775"/>
          <a:ext cx="7582535" cy="466725"/>
        </a:xfrm>
        <a:prstGeom prst="rect">
          <a:avLst/>
        </a:prstGeom>
      </xdr:spPr>
    </xdr:pic>
  </etc:cellImage>
  <etc:cellImage>
    <xdr:pic>
      <xdr:nvPicPr>
        <xdr:cNvPr id="103" name="ID_BC72CBF979624569A4605A45C11D5A1F" descr="dc9cd4892e481d515fefab1b5b35b088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8228965" y="3425825"/>
          <a:ext cx="7639685" cy="457200"/>
        </a:xfrm>
        <a:prstGeom prst="rect">
          <a:avLst/>
        </a:prstGeom>
      </xdr:spPr>
    </xdr:pic>
  </etc:cellImage>
  <etc:cellImage>
    <xdr:pic>
      <xdr:nvPicPr>
        <xdr:cNvPr id="104" name="ID_E3E71555B9574265A9B8BC6A5157CCFB" descr="cb1410bfe516291507526b1356cae8a1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8276590" y="4238625"/>
          <a:ext cx="7468235" cy="381000"/>
        </a:xfrm>
        <a:prstGeom prst="rect">
          <a:avLst/>
        </a:prstGeom>
      </xdr:spPr>
    </xdr:pic>
  </etc:cellImage>
  <etc:cellImage>
    <xdr:pic>
      <xdr:nvPicPr>
        <xdr:cNvPr id="105" name="ID_C59CA5F70A2A4D1FA004CE5586BCCAA4" descr="9c262434077b8b4c30175d85912d8dc5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8486140" y="5276850"/>
          <a:ext cx="7498080" cy="409575"/>
        </a:xfrm>
        <a:prstGeom prst="rect">
          <a:avLst/>
        </a:prstGeom>
      </xdr:spPr>
    </xdr:pic>
  </etc:cellImage>
  <etc:cellImage>
    <xdr:pic>
      <xdr:nvPicPr>
        <xdr:cNvPr id="106" name="ID_D1B7484203BA4D91A0FD3182C91AEA60" descr="1b830110a3bcee296bc0ac193c29c486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7951470" y="6372225"/>
          <a:ext cx="7593330" cy="1057275"/>
        </a:xfrm>
        <a:prstGeom prst="rect">
          <a:avLst/>
        </a:prstGeom>
      </xdr:spPr>
    </xdr:pic>
  </etc:cellImage>
  <etc:cellImage>
    <xdr:pic>
      <xdr:nvPicPr>
        <xdr:cNvPr id="107" name="ID_39F6B2CECCED41ABA1A5801D4BB6EED3" descr="11960281d7a6c25184a9787466535828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7599045" y="7372350"/>
          <a:ext cx="7551420" cy="457200"/>
        </a:xfrm>
        <a:prstGeom prst="rect">
          <a:avLst/>
        </a:prstGeom>
      </xdr:spPr>
    </xdr:pic>
  </etc:cellImage>
  <etc:cellImage>
    <xdr:pic>
      <xdr:nvPicPr>
        <xdr:cNvPr id="108" name="ID_0E8667E473D44880AD4D92800B0D64A4" descr="af4d35462818b1697663b70fe68eb4cc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7503795" y="8467725"/>
          <a:ext cx="7475220" cy="457200"/>
        </a:xfrm>
        <a:prstGeom prst="rect">
          <a:avLst/>
        </a:prstGeom>
      </xdr:spPr>
    </xdr:pic>
  </etc:cellImage>
  <etc:cellImage>
    <xdr:pic>
      <xdr:nvPicPr>
        <xdr:cNvPr id="109" name="ID_419AF65CEFCD4C9280AFC27A651EB607" descr="88ae79bbfb3419f18de63da719b3ca09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7770495" y="9515475"/>
          <a:ext cx="7621905" cy="438150"/>
        </a:xfrm>
        <a:prstGeom prst="rect">
          <a:avLst/>
        </a:prstGeom>
      </xdr:spPr>
    </xdr:pic>
  </etc:cellImage>
  <etc:cellImage>
    <xdr:pic>
      <xdr:nvPicPr>
        <xdr:cNvPr id="110" name="ID_33E4B6F2EE8A431BBAF2D8C7D3562F11" descr="02d202f27a1425845c29929854ff03ef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7608570" y="10772775"/>
          <a:ext cx="7484745" cy="428625"/>
        </a:xfrm>
        <a:prstGeom prst="rect">
          <a:avLst/>
        </a:prstGeom>
      </xdr:spPr>
    </xdr:pic>
  </etc:cellImage>
  <etc:cellImage>
    <xdr:pic>
      <xdr:nvPicPr>
        <xdr:cNvPr id="111" name="ID_E46D05EF07AE4367943A45054B2908CB" descr="9f914e2f1f5e572682f3523f86a2aec5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7389495" y="11706225"/>
          <a:ext cx="7551420" cy="485775"/>
        </a:xfrm>
        <a:prstGeom prst="rect">
          <a:avLst/>
        </a:prstGeom>
      </xdr:spPr>
    </xdr:pic>
  </etc:cellImage>
  <etc:cellImage>
    <xdr:pic>
      <xdr:nvPicPr>
        <xdr:cNvPr id="112" name="ID_CF6CF20A1AE3454B8A134E31BC7F841C" descr="a120d4e9f9fa002b067c8c76eea752fc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7884795" y="12868275"/>
          <a:ext cx="7621905" cy="523875"/>
        </a:xfrm>
        <a:prstGeom prst="rect">
          <a:avLst/>
        </a:prstGeom>
      </xdr:spPr>
    </xdr:pic>
  </etc:cellImage>
  <etc:cellImage>
    <xdr:pic>
      <xdr:nvPicPr>
        <xdr:cNvPr id="113" name="ID_82D30F886C01462B96ECE8AE0BE94D8B" descr="38590cb44a3561305d06820450198498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7235825" y="13887450"/>
          <a:ext cx="7543165" cy="523875"/>
        </a:xfrm>
        <a:prstGeom prst="rect">
          <a:avLst/>
        </a:prstGeom>
      </xdr:spPr>
    </xdr:pic>
  </etc:cellImage>
  <etc:cellImage>
    <xdr:pic>
      <xdr:nvPicPr>
        <xdr:cNvPr id="114" name="ID_ECCCAB92802A4F959C9BCDD8A801617A" descr="35f4d77c1f4acaa938d9b2ccd0149b2a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7351395" y="14763750"/>
          <a:ext cx="7522845" cy="552450"/>
        </a:xfrm>
        <a:prstGeom prst="rect">
          <a:avLst/>
        </a:prstGeom>
      </xdr:spPr>
    </xdr:pic>
  </etc:cellImage>
  <etc:cellImage>
    <xdr:pic>
      <xdr:nvPicPr>
        <xdr:cNvPr id="115" name="ID_2692E7E89DAD436EB191065B586200DD" descr="6a89157e54656db823f40a9158238f52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7399020" y="15973425"/>
          <a:ext cx="7560945" cy="523875"/>
        </a:xfrm>
        <a:prstGeom prst="rect">
          <a:avLst/>
        </a:prstGeom>
      </xdr:spPr>
    </xdr:pic>
  </etc:cellImage>
  <etc:cellImage>
    <xdr:pic>
      <xdr:nvPicPr>
        <xdr:cNvPr id="116" name="ID_20C435009EAF47AA8B58CEF4E9BBC00D" descr="3366ec8ee186b60e09cb999d88965957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7703820" y="17173575"/>
          <a:ext cx="7507605" cy="419100"/>
        </a:xfrm>
        <a:prstGeom prst="rect">
          <a:avLst/>
        </a:prstGeom>
      </xdr:spPr>
    </xdr:pic>
  </etc:cellImage>
  <etc:cellImage>
    <xdr:pic>
      <xdr:nvPicPr>
        <xdr:cNvPr id="117" name="ID_620D39DD659A4449A16572D2A76FA8B7" descr="1047acb9534f0885e22f9d6d45142812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7465695" y="18259425"/>
          <a:ext cx="7560945" cy="876300"/>
        </a:xfrm>
        <a:prstGeom prst="rect">
          <a:avLst/>
        </a:prstGeom>
      </xdr:spPr>
    </xdr:pic>
  </etc:cellImage>
  <etc:cellImage>
    <xdr:pic>
      <xdr:nvPicPr>
        <xdr:cNvPr id="118" name="ID_99E3FA65535D4795BF7FA8D3CFEDA294" descr="d59331f5a67d6c5d697322a93136c123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7494270" y="18907125"/>
          <a:ext cx="7494270" cy="438150"/>
        </a:xfrm>
        <a:prstGeom prst="rect">
          <a:avLst/>
        </a:prstGeom>
      </xdr:spPr>
    </xdr:pic>
  </etc:cellImage>
  <etc:cellImage>
    <xdr:pic>
      <xdr:nvPicPr>
        <xdr:cNvPr id="159" name="ID_478EA24DBEB64F0993F44A6221B37D2E" descr="b07e912fa3856ad2ef0369688586ede1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7035800" y="20259675"/>
          <a:ext cx="7543165" cy="438150"/>
        </a:xfrm>
        <a:prstGeom prst="rect">
          <a:avLst/>
        </a:prstGeom>
      </xdr:spPr>
    </xdr:pic>
  </etc:cellImage>
  <etc:cellImage>
    <xdr:pic>
      <xdr:nvPicPr>
        <xdr:cNvPr id="160" name="ID_CA6A072679F7488E86324A1DF5B024CF" descr="36396071de4c9003e971f8fceb5d9506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7551420" y="21345525"/>
          <a:ext cx="7581265" cy="895350"/>
        </a:xfrm>
        <a:prstGeom prst="rect">
          <a:avLst/>
        </a:prstGeom>
      </xdr:spPr>
    </xdr:pic>
  </etc:cellImage>
  <etc:cellImage>
    <xdr:pic>
      <xdr:nvPicPr>
        <xdr:cNvPr id="161" name="ID_03A449D1BB4D4CC6852424112A1568A4" descr="89c6d74494fbb3cbf17c4f47b3a98819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7264400" y="22307550"/>
          <a:ext cx="7571740" cy="895350"/>
        </a:xfrm>
        <a:prstGeom prst="rect">
          <a:avLst/>
        </a:prstGeom>
      </xdr:spPr>
    </xdr:pic>
  </etc:cellImage>
  <etc:cellImage>
    <xdr:pic>
      <xdr:nvPicPr>
        <xdr:cNvPr id="162" name="ID_043636FB53814B47A75C79E600E464AA" descr="3821dd0ca236148a766d8f27a2f7b5a6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7522845" y="23612475"/>
          <a:ext cx="7688580" cy="581025"/>
        </a:xfrm>
        <a:prstGeom prst="rect">
          <a:avLst/>
        </a:prstGeom>
      </xdr:spPr>
    </xdr:pic>
  </etc:cellImage>
  <etc:cellImage>
    <xdr:pic>
      <xdr:nvPicPr>
        <xdr:cNvPr id="163" name="ID_45915BBA243244F3AC2738F43D0B80C5" descr="f9f954b2c4599c2d38bb367a09ee6eaa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7618095" y="24593550"/>
          <a:ext cx="7593330" cy="514350"/>
        </a:xfrm>
        <a:prstGeom prst="rect">
          <a:avLst/>
        </a:prstGeom>
      </xdr:spPr>
    </xdr:pic>
  </etc:cellImage>
  <etc:cellImage>
    <xdr:pic>
      <xdr:nvPicPr>
        <xdr:cNvPr id="164" name="ID_13C9507C67034550A179A97EA7F0BCF7" descr="aa23594e43cf51875ab37c3d002ac77a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8457565" y="873125"/>
          <a:ext cx="7718425" cy="495300"/>
        </a:xfrm>
        <a:prstGeom prst="rect">
          <a:avLst/>
        </a:prstGeom>
      </xdr:spPr>
    </xdr:pic>
  </etc:cellImage>
  <etc:cellImage>
    <xdr:pic>
      <xdr:nvPicPr>
        <xdr:cNvPr id="183" name="ID_0DE3C84470CB4B5D9A8A6FBFBE6264A3" descr="56dd42d5f9a9621b3cbd4831e711b4b7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8773160" y="2101850"/>
          <a:ext cx="7601585" cy="504825"/>
        </a:xfrm>
        <a:prstGeom prst="rect">
          <a:avLst/>
        </a:prstGeom>
      </xdr:spPr>
    </xdr:pic>
  </etc:cellImage>
  <etc:cellImage>
    <xdr:pic>
      <xdr:nvPicPr>
        <xdr:cNvPr id="184" name="ID_C53978EB6D6044C1B989CCF17DEF59A6" descr="c1812334f702463abd7321c5bc9b8957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7981315" y="3254375"/>
          <a:ext cx="7649210" cy="561975"/>
        </a:xfrm>
        <a:prstGeom prst="rect">
          <a:avLst/>
        </a:prstGeom>
      </xdr:spPr>
    </xdr:pic>
  </etc:cellImage>
  <etc:cellImage>
    <xdr:pic>
      <xdr:nvPicPr>
        <xdr:cNvPr id="186" name="ID_32A29B78A0554C70A7E88162AC491FB4" descr="2590878dc6f07e47e909c38291bc3d21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7399020" y="4381500"/>
          <a:ext cx="7637145" cy="561975"/>
        </a:xfrm>
        <a:prstGeom prst="rect">
          <a:avLst/>
        </a:prstGeom>
      </xdr:spPr>
    </xdr:pic>
  </etc:cellImage>
  <etc:cellImage>
    <xdr:pic>
      <xdr:nvPicPr>
        <xdr:cNvPr id="187" name="ID_770AEBDF700448BE93CCAAF3CCC94132" descr="13d9bcc07ffa6b5a850266d9b10db9ee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7188200" y="5172075"/>
          <a:ext cx="7552690" cy="514350"/>
        </a:xfrm>
        <a:prstGeom prst="rect">
          <a:avLst/>
        </a:prstGeom>
      </xdr:spPr>
    </xdr:pic>
  </etc:cellImage>
  <etc:cellImage>
    <xdr:pic>
      <xdr:nvPicPr>
        <xdr:cNvPr id="188" name="ID_4701D55F9CC74B26A0EF3D9B4DC8EE98" descr="94565ca9349ad1c2b4dc5a80556c5761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7732395" y="6429375"/>
          <a:ext cx="7783830" cy="514350"/>
        </a:xfrm>
        <a:prstGeom prst="rect">
          <a:avLst/>
        </a:prstGeom>
      </xdr:spPr>
    </xdr:pic>
  </etc:cellImage>
  <etc:cellImage>
    <xdr:pic>
      <xdr:nvPicPr>
        <xdr:cNvPr id="189" name="ID_A352AA88FF06448395B58593843799DD" descr="e3bfa1d0ee69dcf1a9f141152809c24b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7294245" y="7439025"/>
          <a:ext cx="7789545" cy="466725"/>
        </a:xfrm>
        <a:prstGeom prst="rect">
          <a:avLst/>
        </a:prstGeom>
      </xdr:spPr>
    </xdr:pic>
  </etc:cellImage>
  <etc:cellImage>
    <xdr:pic>
      <xdr:nvPicPr>
        <xdr:cNvPr id="190" name="ID_6A360B175E1E44FC8686143A87D12F5E" descr="55e1a6c788377bd2ce8cac86f95853f9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7646670" y="8353425"/>
          <a:ext cx="7688580" cy="523875"/>
        </a:xfrm>
        <a:prstGeom prst="rect">
          <a:avLst/>
        </a:prstGeom>
      </xdr:spPr>
    </xdr:pic>
  </etc:cellImage>
  <etc:cellImage>
    <xdr:pic>
      <xdr:nvPicPr>
        <xdr:cNvPr id="191" name="ID_C71B045F14414433954E98642D218F7E" descr="03252877cac4527c8218f90bd1a3e9ba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7513320" y="9601200"/>
          <a:ext cx="7774305" cy="447675"/>
        </a:xfrm>
        <a:prstGeom prst="rect">
          <a:avLst/>
        </a:prstGeom>
      </xdr:spPr>
    </xdr:pic>
  </etc:cellImage>
  <etc:cellImage>
    <xdr:pic>
      <xdr:nvPicPr>
        <xdr:cNvPr id="192" name="ID_1F2F028FEF9E44C58EEDD7C79A008748" descr="02d902c1d55ce14c16a8b8483f246802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7064375" y="10782300"/>
          <a:ext cx="7733665" cy="609600"/>
        </a:xfrm>
        <a:prstGeom prst="rect">
          <a:avLst/>
        </a:prstGeom>
      </xdr:spPr>
    </xdr:pic>
  </etc:cellImage>
  <etc:cellImage>
    <xdr:pic>
      <xdr:nvPicPr>
        <xdr:cNvPr id="193" name="ID_1513281290134236839F4608655A98B9" descr="4410458a6d04326df0c104a2d04a47f7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7971790" y="11763375"/>
          <a:ext cx="7715885" cy="485775"/>
        </a:xfrm>
        <a:prstGeom prst="rect">
          <a:avLst/>
        </a:prstGeom>
      </xdr:spPr>
    </xdr:pic>
  </etc:cellImage>
  <etc:cellImage>
    <xdr:pic>
      <xdr:nvPicPr>
        <xdr:cNvPr id="194" name="ID_9B276753D1044E6E85C1E44E8275AA23" descr="955379895076beff41621c820be2ffba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7341870" y="12877800"/>
          <a:ext cx="7732395" cy="457200"/>
        </a:xfrm>
        <a:prstGeom prst="rect">
          <a:avLst/>
        </a:prstGeom>
      </xdr:spPr>
    </xdr:pic>
  </etc:cellImage>
  <etc:cellImage>
    <xdr:pic>
      <xdr:nvPicPr>
        <xdr:cNvPr id="195" name="ID_08B998BE27604A579E29EDB4F0FD7FEB" descr="e2ea0b17d05fc6ec5c3cc3af4895b97d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8248015" y="13487400"/>
          <a:ext cx="7698105" cy="466725"/>
        </a:xfrm>
        <a:prstGeom prst="rect">
          <a:avLst/>
        </a:prstGeom>
      </xdr:spPr>
    </xdr:pic>
  </etc:cellImage>
  <etc:cellImage>
    <xdr:pic>
      <xdr:nvPicPr>
        <xdr:cNvPr id="196" name="ID_C7D6412974A541E48FFDB55BF92B87F0" descr="469c9ff26051f7424db578923d6fff4a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7303770" y="14868525"/>
          <a:ext cx="7799070" cy="533400"/>
        </a:xfrm>
        <a:prstGeom prst="rect">
          <a:avLst/>
        </a:prstGeom>
      </xdr:spPr>
    </xdr:pic>
  </etc:cellImage>
  <etc:cellImage>
    <xdr:pic>
      <xdr:nvPicPr>
        <xdr:cNvPr id="197" name="ID_BAF8C771613543F99CBAB47A549D47AD" descr="09c4f3e335271db742f3174ce5b139cb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7073900" y="15906750"/>
          <a:ext cx="7733665" cy="514350"/>
        </a:xfrm>
        <a:prstGeom prst="rect">
          <a:avLst/>
        </a:prstGeom>
      </xdr:spPr>
    </xdr:pic>
  </etc:cellImage>
  <etc:cellImage>
    <xdr:pic>
      <xdr:nvPicPr>
        <xdr:cNvPr id="198" name="ID_34398378C5554F6FBB71B00B3FE34E00" descr="6cd21fd5dd5ea0c0c4db8e93c933e8b8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7570470" y="16954500"/>
          <a:ext cx="7764780" cy="447675"/>
        </a:xfrm>
        <a:prstGeom prst="rect">
          <a:avLst/>
        </a:prstGeom>
      </xdr:spPr>
    </xdr:pic>
  </etc:cellImage>
  <etc:cellImage>
    <xdr:pic>
      <xdr:nvPicPr>
        <xdr:cNvPr id="199" name="ID_1BCB146818A74D6FB62A09020E8C1A23" descr="0f77270c162e07d0e132e0a3e9a7b629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8419465" y="1073150"/>
          <a:ext cx="7785100" cy="533400"/>
        </a:xfrm>
        <a:prstGeom prst="rect">
          <a:avLst/>
        </a:prstGeom>
      </xdr:spPr>
    </xdr:pic>
  </etc:cellImage>
  <etc:cellImage>
    <xdr:pic>
      <xdr:nvPicPr>
        <xdr:cNvPr id="200" name="ID_409F448ED5C240FAB0DFB4028E33D70D" descr="6a143fc7c6f02bf32b4c090eaf6a050d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8390890" y="2149475"/>
          <a:ext cx="7755255" cy="514350"/>
        </a:xfrm>
        <a:prstGeom prst="rect">
          <a:avLst/>
        </a:prstGeom>
      </xdr:spPr>
    </xdr:pic>
  </etc:cellImage>
  <etc:cellImage>
    <xdr:pic>
      <xdr:nvPicPr>
        <xdr:cNvPr id="201" name="ID_C3B36D0D4D834A5BB625042FD5B6D80F" descr="276ff9554b3db7ad94de4a717140114d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8143240" y="3149600"/>
          <a:ext cx="7706360" cy="476250"/>
        </a:xfrm>
        <a:prstGeom prst="rect">
          <a:avLst/>
        </a:prstGeom>
      </xdr:spPr>
    </xdr:pic>
  </etc:cellImage>
  <etc:cellImage>
    <xdr:pic>
      <xdr:nvPicPr>
        <xdr:cNvPr id="202" name="ID_93672F06F56642A4A110D35AC99E576A" descr="7524832973b1c55eb7f1e55e00a4cc10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8362315" y="4238625"/>
          <a:ext cx="7717155" cy="495300"/>
        </a:xfrm>
        <a:prstGeom prst="rect">
          <a:avLst/>
        </a:prstGeom>
      </xdr:spPr>
    </xdr:pic>
  </etc:cellImage>
  <etc:cellImage>
    <xdr:pic>
      <xdr:nvPicPr>
        <xdr:cNvPr id="203" name="ID_8AD53BA70BE644E7B77B5C6279F48CEF" descr="ed107038b108d6e1ef6ce7ba4d1c17fa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8219440" y="5353050"/>
          <a:ext cx="7755255" cy="447675"/>
        </a:xfrm>
        <a:prstGeom prst="rect">
          <a:avLst/>
        </a:prstGeom>
      </xdr:spPr>
    </xdr:pic>
  </etc:cellImage>
  <etc:cellImage>
    <xdr:pic>
      <xdr:nvPicPr>
        <xdr:cNvPr id="204" name="ID_E2D009478F7F4C2E87B35D0F65FA68D9" descr="175eec4e9e54753fa50978b94b47f80e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8286115" y="6524625"/>
          <a:ext cx="7774305" cy="495300"/>
        </a:xfrm>
        <a:prstGeom prst="rect">
          <a:avLst/>
        </a:prstGeom>
      </xdr:spPr>
    </xdr:pic>
  </etc:cellImage>
  <etc:cellImage>
    <xdr:pic>
      <xdr:nvPicPr>
        <xdr:cNvPr id="205" name="ID_9A6268A5B9054F26A86E0846D8301A68" descr="29069c0441985daa3f5f3dc71902248d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7235825" y="7353300"/>
          <a:ext cx="7714615" cy="485775"/>
        </a:xfrm>
        <a:prstGeom prst="rect">
          <a:avLst/>
        </a:prstGeom>
      </xdr:spPr>
    </xdr:pic>
  </etc:cellImage>
  <etc:cellImage>
    <xdr:pic>
      <xdr:nvPicPr>
        <xdr:cNvPr id="206" name="ID_CF761215517541018D9B15D15FC449B6" descr="a485879b2adaa7f847604b1834f6d4e4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8190865" y="8591550"/>
          <a:ext cx="7774305" cy="495300"/>
        </a:xfrm>
        <a:prstGeom prst="rect">
          <a:avLst/>
        </a:prstGeom>
      </xdr:spPr>
    </xdr:pic>
  </etc:cellImage>
  <etc:cellImage>
    <xdr:pic>
      <xdr:nvPicPr>
        <xdr:cNvPr id="207" name="ID_B1E45E41CBB643A5965EA3FC94F196CC" descr="cf301a52613a102a38e5a861675ed766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8067040" y="9534525"/>
          <a:ext cx="7744460" cy="447675"/>
        </a:xfrm>
        <a:prstGeom prst="rect">
          <a:avLst/>
        </a:prstGeom>
      </xdr:spPr>
    </xdr:pic>
  </etc:cellImage>
  <etc:cellImage>
    <xdr:pic>
      <xdr:nvPicPr>
        <xdr:cNvPr id="208" name="ID_A7553001E46840428B582C293806F160" descr="1ff3a5431daf5bbe35fd7ad6259e6bf8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8009890" y="10810875"/>
          <a:ext cx="7782560" cy="457200"/>
        </a:xfrm>
        <a:prstGeom prst="rect">
          <a:avLst/>
        </a:prstGeom>
      </xdr:spPr>
    </xdr:pic>
  </etc:cellImage>
  <etc:cellImage>
    <xdr:pic>
      <xdr:nvPicPr>
        <xdr:cNvPr id="209" name="ID_A73DF1C91F834870A1357CBFF5E926A3" descr="9328d9a4389a1fe068bee69a88dfa651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7884795" y="11801475"/>
          <a:ext cx="7764780" cy="457200"/>
        </a:xfrm>
        <a:prstGeom prst="rect">
          <a:avLst/>
        </a:prstGeom>
      </xdr:spPr>
    </xdr:pic>
  </etc:cellImage>
  <etc:cellImage>
    <xdr:pic>
      <xdr:nvPicPr>
        <xdr:cNvPr id="210" name="ID_E489D5B8498443AAB859D85F951DB35C" descr="984f170580bc06f3e00a10d9255faefc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7484745" y="12887325"/>
          <a:ext cx="7694295" cy="485775"/>
        </a:xfrm>
        <a:prstGeom prst="rect">
          <a:avLst/>
        </a:prstGeom>
      </xdr:spPr>
    </xdr:pic>
  </etc:cellImage>
  <etc:cellImage>
    <xdr:pic>
      <xdr:nvPicPr>
        <xdr:cNvPr id="211" name="ID_E58FE845A2254A35B78F1AFFCE8FD8B0" descr="501efa5c1e6ca7dec60bba3ca6650fed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7254875" y="13773150"/>
          <a:ext cx="7686040" cy="457200"/>
        </a:xfrm>
        <a:prstGeom prst="rect">
          <a:avLst/>
        </a:prstGeom>
      </xdr:spPr>
    </xdr:pic>
  </etc:cellImage>
  <etc:cellImage>
    <xdr:pic>
      <xdr:nvPicPr>
        <xdr:cNvPr id="212" name="ID_C0241BC1D2164D68B598881115F40B86" descr="8a758033bed83d174b4265c77e8b0886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7026275" y="14687550"/>
          <a:ext cx="7676515" cy="495300"/>
        </a:xfrm>
        <a:prstGeom prst="rect">
          <a:avLst/>
        </a:prstGeom>
      </xdr:spPr>
    </xdr:pic>
  </etc:cellImage>
  <etc:cellImage>
    <xdr:pic>
      <xdr:nvPicPr>
        <xdr:cNvPr id="213" name="ID_325D32A1FF814DB688D211B69676AE2C" descr="ecf36fe08ff115aff360533806b4d4a0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7235825" y="15878175"/>
          <a:ext cx="7771765" cy="495300"/>
        </a:xfrm>
        <a:prstGeom prst="rect">
          <a:avLst/>
        </a:prstGeom>
      </xdr:spPr>
    </xdr:pic>
  </etc:cellImage>
  <etc:cellImage>
    <xdr:pic>
      <xdr:nvPicPr>
        <xdr:cNvPr id="214" name="ID_7147D2DFB1FB48D79AA222BD923730F3" descr="127189dba606cc9b27715fade353a43d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7313295" y="16992600"/>
          <a:ext cx="7713345" cy="495300"/>
        </a:xfrm>
        <a:prstGeom prst="rect">
          <a:avLst/>
        </a:prstGeom>
      </xdr:spPr>
    </xdr:pic>
  </etc:cellImage>
  <etc:cellImage>
    <xdr:pic>
      <xdr:nvPicPr>
        <xdr:cNvPr id="215" name="ID_2D4AC4CDA9FB4F5A8290319380225D0F" descr="c594c8570c6d077cc4aaf9f48e76f9f5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7207250" y="17735550"/>
          <a:ext cx="7733665" cy="466725"/>
        </a:xfrm>
        <a:prstGeom prst="rect">
          <a:avLst/>
        </a:prstGeom>
      </xdr:spPr>
    </xdr:pic>
  </etc:cellImage>
  <etc:cellImage>
    <xdr:pic>
      <xdr:nvPicPr>
        <xdr:cNvPr id="216" name="ID_4C3600A2A2804248B8E4CD98921095D1" descr="29e8e68e0763a9b75e71854d8980728b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7732395" y="730250"/>
          <a:ext cx="7708900" cy="476250"/>
        </a:xfrm>
        <a:prstGeom prst="rect">
          <a:avLst/>
        </a:prstGeom>
      </xdr:spPr>
    </xdr:pic>
  </etc:cellImage>
  <etc:cellImage>
    <xdr:pic>
      <xdr:nvPicPr>
        <xdr:cNvPr id="217" name="ID_BFEC0796C7B3401C9805BE0A15AFDE6D" descr="0694196f72f22b3b0755a90d26ccde53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7694295" y="1958975"/>
          <a:ext cx="7745730" cy="485775"/>
        </a:xfrm>
        <a:prstGeom prst="rect">
          <a:avLst/>
        </a:prstGeom>
      </xdr:spPr>
    </xdr:pic>
  </etc:cellImage>
  <etc:cellImage>
    <xdr:pic>
      <xdr:nvPicPr>
        <xdr:cNvPr id="218" name="ID_E52136DDBF444C79AD8A5192AA8E2F52" descr="dc387d3f71f11133c07afb22b2e1deef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7169150" y="3216275"/>
          <a:ext cx="7695565" cy="457200"/>
        </a:xfrm>
        <a:prstGeom prst="rect">
          <a:avLst/>
        </a:prstGeom>
      </xdr:spPr>
    </xdr:pic>
  </etc:cellImage>
  <etc:cellImage>
    <xdr:pic>
      <xdr:nvPicPr>
        <xdr:cNvPr id="219" name="ID_B65ED1199A4142AD8719DD39BB55C867" descr="bb9ddf4ac2fe48fdced895f01a8baafd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7273925" y="4162425"/>
          <a:ext cx="7676515" cy="466725"/>
        </a:xfrm>
        <a:prstGeom prst="rect">
          <a:avLst/>
        </a:prstGeom>
      </xdr:spPr>
    </xdr:pic>
  </etc:cellImage>
  <etc:cellImage>
    <xdr:pic>
      <xdr:nvPicPr>
        <xdr:cNvPr id="220" name="ID_5E8F7C1824484078A49878278C99CEB8" descr="33edc2c9558d131fa030fdd40f5803b1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6950075" y="5057775"/>
          <a:ext cx="7771765" cy="495300"/>
        </a:xfrm>
        <a:prstGeom prst="rect">
          <a:avLst/>
        </a:prstGeom>
      </xdr:spPr>
    </xdr:pic>
  </etc:cellImage>
  <etc:cellImage>
    <xdr:pic>
      <xdr:nvPicPr>
        <xdr:cNvPr id="221" name="ID_DA6D532F5EC349E3A818730E98E53C7D" descr="1752e7387e0af78c9f8c1ee125a5d1b5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7399020" y="6324600"/>
          <a:ext cx="7703820" cy="438150"/>
        </a:xfrm>
        <a:prstGeom prst="rect">
          <a:avLst/>
        </a:prstGeom>
      </xdr:spPr>
    </xdr:pic>
  </etc:cellImage>
  <etc:cellImage>
    <xdr:pic>
      <xdr:nvPicPr>
        <xdr:cNvPr id="222" name="ID_36B412999E00422396A50C25A19A4402" descr="54c9c5b32eb9c1b3c120d935386a9898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7799070" y="7486650"/>
          <a:ext cx="7793355" cy="485775"/>
        </a:xfrm>
        <a:prstGeom prst="rect">
          <a:avLst/>
        </a:prstGeom>
      </xdr:spPr>
    </xdr:pic>
  </etc:cellImage>
  <etc:cellImage>
    <xdr:pic>
      <xdr:nvPicPr>
        <xdr:cNvPr id="223" name="ID_C50CE573D86C4F54811192E1FB9540F9" descr="0cecb72729f5b1ab986e451d4420fd3a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7503795" y="8601075"/>
          <a:ext cx="7736205" cy="438150"/>
        </a:xfrm>
        <a:prstGeom prst="rect">
          <a:avLst/>
        </a:prstGeom>
      </xdr:spPr>
    </xdr:pic>
  </etc:cellImage>
  <etc:cellImage>
    <xdr:pic>
      <xdr:nvPicPr>
        <xdr:cNvPr id="224" name="ID_6A02A29DA5A34D8683154C92C07DF442" descr="ef9a49a97435d192557e24197cde77bb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7322820" y="9572625"/>
          <a:ext cx="7789545" cy="466725"/>
        </a:xfrm>
        <a:prstGeom prst="rect">
          <a:avLst/>
        </a:prstGeom>
      </xdr:spPr>
    </xdr:pic>
  </etc:cellImage>
  <etc:cellImage>
    <xdr:pic>
      <xdr:nvPicPr>
        <xdr:cNvPr id="225" name="ID_87F24A073A3245DE89477CCB02DB34F0" descr="c771ca99a9496e1e1624889252a87aae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7035800" y="10648950"/>
          <a:ext cx="7714615" cy="438150"/>
        </a:xfrm>
        <a:prstGeom prst="rect">
          <a:avLst/>
        </a:prstGeom>
      </xdr:spPr>
    </xdr:pic>
  </etc:cellImage>
  <etc:cellImage>
    <xdr:pic>
      <xdr:nvPicPr>
        <xdr:cNvPr id="226" name="ID_B8943F1CEE694EB6B6587A0E115E63EB" descr="90bdbebe8681e49926bd5ecd4d2da79f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7865745" y="11934825"/>
          <a:ext cx="7726680" cy="447675"/>
        </a:xfrm>
        <a:prstGeom prst="rect">
          <a:avLst/>
        </a:prstGeom>
      </xdr:spPr>
    </xdr:pic>
  </etc:cellImage>
  <etc:cellImage>
    <xdr:pic>
      <xdr:nvPicPr>
        <xdr:cNvPr id="227" name="ID_D49B91D508E74DC88FECBB035E4DFE8C" descr="3146678f6f1beb68c093a5d2614ed9f9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7475220" y="12773025"/>
          <a:ext cx="7755255" cy="457200"/>
        </a:xfrm>
        <a:prstGeom prst="rect">
          <a:avLst/>
        </a:prstGeom>
      </xdr:spPr>
    </xdr:pic>
  </etc:cellImage>
  <etc:cellImage>
    <xdr:pic>
      <xdr:nvPicPr>
        <xdr:cNvPr id="228" name="ID_DB3223EDC9C84941824766232D4D3F70" descr="019c1699ba00007b0752cc897242e346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7064375" y="13896975"/>
          <a:ext cx="7828915" cy="476250"/>
        </a:xfrm>
        <a:prstGeom prst="rect">
          <a:avLst/>
        </a:prstGeom>
      </xdr:spPr>
    </xdr:pic>
  </etc:cellImage>
  <etc:cellImage>
    <xdr:pic>
      <xdr:nvPicPr>
        <xdr:cNvPr id="229" name="ID_6B288508EDDD4F89999CA87B70980F06" descr="93871f59eac33166423778fd57fba3a7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7465695" y="14916150"/>
          <a:ext cx="7646670" cy="438150"/>
        </a:xfrm>
        <a:prstGeom prst="rect">
          <a:avLst/>
        </a:prstGeom>
      </xdr:spPr>
    </xdr:pic>
  </etc:cellImage>
  <etc:cellImage>
    <xdr:pic>
      <xdr:nvPicPr>
        <xdr:cNvPr id="230" name="ID_8C4F5FB5A2184CF590CC4044E8FE00B0" descr="27533745f1a93db7b95968e0f9182d9b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8228965" y="15621000"/>
          <a:ext cx="7544435" cy="447675"/>
        </a:xfrm>
        <a:prstGeom prst="rect">
          <a:avLst/>
        </a:prstGeom>
      </xdr:spPr>
    </xdr:pic>
  </etc:cellImage>
  <etc:cellImage>
    <xdr:pic>
      <xdr:nvPicPr>
        <xdr:cNvPr id="231" name="ID_E9A889F6BBA2442A8B4C2E3AA3D6B201" descr="7bc40a0cea8c8237a75a9443215f50f1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8019415" y="16935450"/>
          <a:ext cx="7620635" cy="447675"/>
        </a:xfrm>
        <a:prstGeom prst="rect">
          <a:avLst/>
        </a:prstGeom>
      </xdr:spPr>
    </xdr:pic>
  </etc:cellImage>
  <etc:cellImage>
    <xdr:pic>
      <xdr:nvPicPr>
        <xdr:cNvPr id="232" name="ID_74693F1B692E4C348D48C8748E26A512" descr="10c24f7a460ce2b08d659cd3ab663104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7732395" y="18116550"/>
          <a:ext cx="7745730" cy="447675"/>
        </a:xfrm>
        <a:prstGeom prst="rect">
          <a:avLst/>
        </a:prstGeom>
      </xdr:spPr>
    </xdr:pic>
  </etc:cellImage>
  <etc:cellImage>
    <xdr:pic>
      <xdr:nvPicPr>
        <xdr:cNvPr id="233" name="ID_B48C4C4F16AD44EBAA114B222FCF61E2" descr="c73a50e7adca5b836d48b40ba42bdc67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7235825" y="19211925"/>
          <a:ext cx="7809865" cy="476250"/>
        </a:xfrm>
        <a:prstGeom prst="rect">
          <a:avLst/>
        </a:prstGeom>
      </xdr:spPr>
    </xdr:pic>
  </etc:cellImage>
  <etc:cellImage>
    <xdr:pic>
      <xdr:nvPicPr>
        <xdr:cNvPr id="234" name="ID_1171A70084274E2EA00C3DD71805C702" descr="c4170c534b0486039ec109d6ac2fe964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7494270" y="20059650"/>
          <a:ext cx="7802880" cy="438150"/>
        </a:xfrm>
        <a:prstGeom prst="rect">
          <a:avLst/>
        </a:prstGeom>
      </xdr:spPr>
    </xdr:pic>
  </etc:cellImage>
  <etc:cellImage>
    <xdr:pic>
      <xdr:nvPicPr>
        <xdr:cNvPr id="235" name="ID_C129FB9D9FE64B37AAF116E5B60279C6" descr="80141d73d43eeaea4294d0f2e374cf96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7579995" y="21374100"/>
          <a:ext cx="7650480" cy="485775"/>
        </a:xfrm>
        <a:prstGeom prst="rect">
          <a:avLst/>
        </a:prstGeom>
      </xdr:spPr>
    </xdr:pic>
  </etc:cellImage>
  <etc:cellImage>
    <xdr:pic>
      <xdr:nvPicPr>
        <xdr:cNvPr id="236" name="ID_44BD3EFDA5014B70BCC9F4D16C29F14D" descr="a2a8c4c5ccc8a358229d91267dcb22fe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8314690" y="22450425"/>
          <a:ext cx="7764780" cy="457200"/>
        </a:xfrm>
        <a:prstGeom prst="rect">
          <a:avLst/>
        </a:prstGeom>
      </xdr:spPr>
    </xdr:pic>
  </etc:cellImage>
  <etc:cellImage>
    <xdr:pic>
      <xdr:nvPicPr>
        <xdr:cNvPr id="237" name="ID_E5B8F8030A8244E08DEA95D13907F97B" descr="0fe6ce277cc525c3190dd3cc1a3d56ef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7770495" y="23326725"/>
          <a:ext cx="7764780" cy="438150"/>
        </a:xfrm>
        <a:prstGeom prst="rect">
          <a:avLst/>
        </a:prstGeom>
      </xdr:spPr>
    </xdr:pic>
  </etc:cellImage>
  <etc:cellImage>
    <xdr:pic>
      <xdr:nvPicPr>
        <xdr:cNvPr id="238" name="ID_55A044B2403844A082EBC27786B882B1" descr="6a869a698c5e3ed1d98c2f3874a60a9e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7579995" y="24488775"/>
          <a:ext cx="7783830" cy="447675"/>
        </a:xfrm>
        <a:prstGeom prst="rect">
          <a:avLst/>
        </a:prstGeom>
      </xdr:spPr>
    </xdr:pic>
  </etc:cellImage>
  <etc:cellImage>
    <xdr:pic>
      <xdr:nvPicPr>
        <xdr:cNvPr id="239" name="ID_D5166DC7EFB94B1984D0E0957AFAF453" descr="19f6687ed8f86af939f5d7b477c62710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7760970" y="25869900"/>
          <a:ext cx="7802880" cy="485775"/>
        </a:xfrm>
        <a:prstGeom prst="rect">
          <a:avLst/>
        </a:prstGeom>
      </xdr:spPr>
    </xdr:pic>
  </etc:cellImage>
  <etc:cellImage>
    <xdr:pic>
      <xdr:nvPicPr>
        <xdr:cNvPr id="240" name="ID_2FF0A17C6DF94AD4BA3CAC2B395D7A83" descr="6cc02bc4ec0971270bc86de9e292f3b6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7541895" y="26660475"/>
          <a:ext cx="7679055" cy="447675"/>
        </a:xfrm>
        <a:prstGeom prst="rect">
          <a:avLst/>
        </a:prstGeom>
      </xdr:spPr>
    </xdr:pic>
  </etc:cellImage>
  <etc:cellImage>
    <xdr:pic>
      <xdr:nvPicPr>
        <xdr:cNvPr id="241" name="ID_FB2CFC4B37D546FC97AB5527DC045CF2" descr="c7b05a7f718f5f239db4badcac6a5a11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7494270" y="27860625"/>
          <a:ext cx="7627620" cy="485775"/>
        </a:xfrm>
        <a:prstGeom prst="rect">
          <a:avLst/>
        </a:prstGeom>
      </xdr:spPr>
    </xdr:pic>
  </etc:cellImage>
  <etc:cellImage>
    <xdr:pic>
      <xdr:nvPicPr>
        <xdr:cNvPr id="242" name="ID_1A27575568CE424E9358146D3DEE85AD" descr="ede6df90866a1332f932472928043236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7503795" y="28755975"/>
          <a:ext cx="7551420" cy="457200"/>
        </a:xfrm>
        <a:prstGeom prst="rect">
          <a:avLst/>
        </a:prstGeom>
      </xdr:spPr>
    </xdr:pic>
  </etc:cellImage>
  <etc:cellImage>
    <xdr:pic>
      <xdr:nvPicPr>
        <xdr:cNvPr id="243" name="ID_9CA9147B2A1548BDAEF6274BED23008F" descr="32c3515d7e2b968a299572d03ea027cf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7351395" y="29860875"/>
          <a:ext cx="7703820" cy="409575"/>
        </a:xfrm>
        <a:prstGeom prst="rect">
          <a:avLst/>
        </a:prstGeom>
      </xdr:spPr>
    </xdr:pic>
  </etc:cellImage>
  <etc:cellImage>
    <xdr:pic>
      <xdr:nvPicPr>
        <xdr:cNvPr id="244" name="ID_00EA5246FB63437AB339E3E2C944860C" descr="b6922fa81bf5b31c3d87a3606c04f71e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7865745" y="30775275"/>
          <a:ext cx="7593330" cy="523875"/>
        </a:xfrm>
        <a:prstGeom prst="rect">
          <a:avLst/>
        </a:prstGeom>
      </xdr:spPr>
    </xdr:pic>
  </etc:cellImage>
  <etc:cellImage>
    <xdr:pic>
      <xdr:nvPicPr>
        <xdr:cNvPr id="245" name="ID_1D167BEABC5C4DBC8EA84F05286D50B6" descr="016e658b88f5195ea4493c770e275b67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8238490" y="31956375"/>
          <a:ext cx="7717155" cy="476250"/>
        </a:xfrm>
        <a:prstGeom prst="rect">
          <a:avLst/>
        </a:prstGeom>
      </xdr:spPr>
    </xdr:pic>
  </etc:cellImage>
  <etc:cellImage>
    <xdr:pic>
      <xdr:nvPicPr>
        <xdr:cNvPr id="246" name="ID_3C87B153B10F43F9AF7083EC9741900D" descr="94efc93f2edeac32e6428fdb3e7194fe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2889885" y="5562600"/>
          <a:ext cx="4404360" cy="6286500"/>
        </a:xfrm>
        <a:prstGeom prst="rect">
          <a:avLst/>
        </a:prstGeom>
      </xdr:spPr>
    </xdr:pic>
  </etc:cellImage>
  <etc:cellImage>
    <xdr:pic>
      <xdr:nvPicPr>
        <xdr:cNvPr id="247" name="ID_63C21BCB3D18403EBEAAE2C0F741E57C" descr="56c23e58f9f031d6842c64c194fbaaf2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2259965" y="1073150"/>
          <a:ext cx="4575810" cy="1257300"/>
        </a:xfrm>
        <a:prstGeom prst="rect">
          <a:avLst/>
        </a:prstGeom>
      </xdr:spPr>
    </xdr:pic>
  </etc:cellImage>
  <etc:cellImage>
    <xdr:pic>
      <xdr:nvPicPr>
        <xdr:cNvPr id="248" name="ID_53D8B87110E344398C84DA489E1811D8" descr="63cd507e9d27cb03f53df63dfdfd827a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2383790" y="11639550"/>
          <a:ext cx="8592185" cy="8867775"/>
        </a:xfrm>
        <a:prstGeom prst="rect">
          <a:avLst/>
        </a:prstGeom>
      </xdr:spPr>
    </xdr:pic>
  </etc:cellImage>
  <etc:cellImage>
    <xdr:pic>
      <xdr:nvPicPr>
        <xdr:cNvPr id="249" name="ID_95812D18D66641C7A43396DD29B487BB" descr="6bd1b8e025e25815eb1c87c79f4b90c5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2650490" y="958850"/>
          <a:ext cx="4574540" cy="628650"/>
        </a:xfrm>
        <a:prstGeom prst="rect">
          <a:avLst/>
        </a:prstGeom>
      </xdr:spPr>
    </xdr:pic>
  </etc:cellImage>
  <etc:cellImage>
    <xdr:pic>
      <xdr:nvPicPr>
        <xdr:cNvPr id="250" name="ID_0E3011B6381148D9B8A25B4928F0C18B" descr="9b1d1ba13ceb1bbbf1c959f730fa1439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2117090" y="3616325"/>
          <a:ext cx="6064250" cy="5070475"/>
        </a:xfrm>
        <a:prstGeom prst="rect">
          <a:avLst/>
        </a:prstGeom>
      </xdr:spPr>
    </xdr:pic>
  </etc:cellImage>
  <etc:cellImage>
    <xdr:pic>
      <xdr:nvPicPr>
        <xdr:cNvPr id="251" name="ID_CF0CCB4AEB2D4A9896BEA360DD1D928F" descr="8daea47d663a104d54ff7eabdbb5a09d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2269490" y="10820400"/>
          <a:ext cx="3812540" cy="7181850"/>
        </a:xfrm>
        <a:prstGeom prst="rect">
          <a:avLst/>
        </a:prstGeom>
      </xdr:spPr>
    </xdr:pic>
  </etc:cellImage>
  <etc:cellImage>
    <xdr:pic>
      <xdr:nvPicPr>
        <xdr:cNvPr id="252" name="ID_62B39745EC044EBF93403AD9A3A9A6B2" descr="8669b4e109af480e7bfe4ec3460e015c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2640965" y="1063625"/>
          <a:ext cx="5445125" cy="771525"/>
        </a:xfrm>
        <a:prstGeom prst="rect">
          <a:avLst/>
        </a:prstGeom>
      </xdr:spPr>
    </xdr:pic>
  </etc:cellImage>
  <etc:cellImage>
    <xdr:pic>
      <xdr:nvPicPr>
        <xdr:cNvPr id="253" name="ID_053DE60D9031457E9E8D8309D2A22EBD" descr="f9cc9c30911385dddd9e705994eb98f4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2564765" y="3797300"/>
          <a:ext cx="8696960" cy="4851400"/>
        </a:xfrm>
        <a:prstGeom prst="rect">
          <a:avLst/>
        </a:prstGeom>
      </xdr:spPr>
    </xdr:pic>
  </etc:cellImage>
  <etc:cellImage>
    <xdr:pic>
      <xdr:nvPicPr>
        <xdr:cNvPr id="254" name="ID_E022446BD11A48A5A47245727D8550EE" descr="59cdc6327d15d60372932f8ed6420b69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2279015" y="9972675"/>
          <a:ext cx="6389370" cy="5695950"/>
        </a:xfrm>
        <a:prstGeom prst="rect">
          <a:avLst/>
        </a:prstGeom>
      </xdr:spPr>
    </xdr:pic>
  </etc:cellImage>
  <etc:cellImage>
    <xdr:pic>
      <xdr:nvPicPr>
        <xdr:cNvPr id="255" name="ID_7546D6F2FDC746FABF1AE77AE4D94EC4" descr="c77406e67d6079a9689eda01a51cdf53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2688590" y="958850"/>
          <a:ext cx="4575810" cy="981075"/>
        </a:xfrm>
        <a:prstGeom prst="rect">
          <a:avLst/>
        </a:prstGeom>
      </xdr:spPr>
    </xdr:pic>
  </etc:cellImage>
  <etc:cellImage>
    <xdr:pic>
      <xdr:nvPicPr>
        <xdr:cNvPr id="256" name="ID_039B2077B38640638002160B8FF5B2F6" descr="478bbd0c27d6248aa549d679cefe3cea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2593340" y="4133850"/>
          <a:ext cx="5291455" cy="5305425"/>
        </a:xfrm>
        <a:prstGeom prst="rect">
          <a:avLst/>
        </a:prstGeom>
      </xdr:spPr>
    </xdr:pic>
  </etc:cellImage>
  <etc:cellImage>
    <xdr:pic>
      <xdr:nvPicPr>
        <xdr:cNvPr id="257" name="ID_0512681C26DF4C7BA1C482BBA26A8838" descr="b922d93df4b8c0b23093d5968d847d6e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2488565" y="10506075"/>
          <a:ext cx="5530850" cy="6086475"/>
        </a:xfrm>
        <a:prstGeom prst="rect">
          <a:avLst/>
        </a:prstGeom>
      </xdr:spPr>
    </xdr:pic>
  </etc:cellImage>
  <etc:cellImage>
    <xdr:pic>
      <xdr:nvPicPr>
        <xdr:cNvPr id="265" name="ID_9B1B2B62ADD14A5B9C321D2FFE6F6AA8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922655" y="17515840"/>
          <a:ext cx="11325225" cy="58007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<sst xmlns="http://schemas.openxmlformats.org/spreadsheetml/2006/main" count="326" uniqueCount="164">
  <si>
    <t>一、任务要求</t>
  </si>
  <si>
    <t>1.学生作答步骤进行分块；
2.对学生作答步骤块批改结果进行判断【正确、半对、错误】；
3.总结学生作答步骤块的错因【以步骤块为单位，指出当个步骤块最关键的错误】；
4.针对学生作答给一个总分【标答仅供参考】
5.思路分析：根据学生答题卡，对各小题学生思路进行分析。
6.块基础错因</t>
  </si>
  <si>
    <t>二、任务标准</t>
  </si>
  <si>
    <t>1、学生作答步骤块拆解
a.关键步骤块：是指在解决数学问题过程中，对得出最终结果起着决定性作用、且能够体现解题思路和方法的核心环节
b.关键步骤块和得分点的区别：一个关键步骤块中含有≥1个得分点</t>
  </si>
  <si>
    <t>分类</t>
  </si>
  <si>
    <t>拆解逻辑</t>
  </si>
  <si>
    <t>例子</t>
  </si>
  <si>
    <t>需要拆解</t>
  </si>
  <si>
    <r>
      <rPr>
        <sz val="14"/>
        <color rgb="FF000000"/>
        <rFont val="宋体"/>
        <charset val="134"/>
      </rPr>
      <t>1、</t>
    </r>
    <r>
      <rPr>
        <b/>
        <sz val="14"/>
        <color rgb="FFFF0000"/>
        <rFont val="宋体"/>
        <charset val="134"/>
      </rPr>
      <t>求解思路或者方法发生转变</t>
    </r>
    <r>
      <rPr>
        <sz val="14"/>
        <color rgb="FF000000"/>
        <rFont val="宋体"/>
        <charset val="134"/>
      </rPr>
      <t>时，是关键步骤块拆分的关键（常见公式、定理、计算等之间切换）</t>
    </r>
  </si>
  <si>
    <t>步骤1：根据韦达定理求解坐标关系</t>
  </si>
  <si>
    <t>步骤2：利用面积公式求解面积</t>
  </si>
  <si>
    <r>
      <rPr>
        <sz val="14"/>
        <color rgb="FF000000"/>
        <rFont val="宋体"/>
        <charset val="134"/>
      </rPr>
      <t>2、</t>
    </r>
    <r>
      <rPr>
        <b/>
        <sz val="14"/>
        <color rgb="FFFF0000"/>
        <rFont val="宋体"/>
        <charset val="134"/>
      </rPr>
      <t>不同的变量</t>
    </r>
    <r>
      <rPr>
        <sz val="14"/>
        <color rgb="FF000000"/>
        <rFont val="宋体"/>
        <charset val="134"/>
      </rPr>
      <t>求解，通常是不同的关键步骤块</t>
    </r>
  </si>
  <si>
    <t>步骤1：求a</t>
  </si>
  <si>
    <t>步骤2：求b</t>
  </si>
  <si>
    <r>
      <rPr>
        <sz val="14"/>
        <color rgb="FF000000"/>
        <rFont val="宋体"/>
        <charset val="134"/>
      </rPr>
      <t>3、</t>
    </r>
    <r>
      <rPr>
        <b/>
        <sz val="14"/>
        <color rgb="FFFF0000"/>
        <rFont val="宋体"/>
        <charset val="134"/>
      </rPr>
      <t>分类讨论</t>
    </r>
    <r>
      <rPr>
        <sz val="14"/>
        <color rgb="FF000000"/>
        <rFont val="宋体"/>
        <charset val="134"/>
      </rPr>
      <t>下，不同情况对应不同的关键步骤块（每种情况内需要单独看是否二次拆解）</t>
    </r>
  </si>
  <si>
    <t>步骤1：直线斜率存在</t>
  </si>
  <si>
    <t>步骤2：直线斜率不存在</t>
  </si>
  <si>
    <t>4、多解题中，求解的结果+判断过程需要分开</t>
  </si>
  <si>
    <t>步骤1：解得A的角度</t>
  </si>
  <si>
    <t>步骤2：根据边角关系得到A的度数范围，取舍得到A的最终结果</t>
  </si>
  <si>
    <r>
      <rPr>
        <sz val="14"/>
        <color rgb="FF000000"/>
        <rFont val="宋体"/>
        <charset val="134"/>
      </rPr>
      <t>5、解答题中①</t>
    </r>
    <r>
      <rPr>
        <b/>
        <sz val="14"/>
        <color rgb="FF000000"/>
        <rFont val="宋体"/>
        <charset val="134"/>
      </rPr>
      <t>计算过程复杂</t>
    </r>
    <r>
      <rPr>
        <sz val="14"/>
        <color rgb="FF000000"/>
        <rFont val="宋体"/>
        <charset val="134"/>
      </rPr>
      <t>，列式+计算得到结果分开算两个关键步骤块
②</t>
    </r>
    <r>
      <rPr>
        <b/>
        <sz val="14"/>
        <color rgb="FF000000"/>
        <rFont val="宋体"/>
        <charset val="134"/>
      </rPr>
      <t>计算过程简单</t>
    </r>
    <r>
      <rPr>
        <sz val="14"/>
        <color rgb="FF000000"/>
        <rFont val="宋体"/>
        <charset val="134"/>
      </rPr>
      <t>或者没有计算的过程，列式和结果算1个关键步骤块</t>
    </r>
  </si>
  <si>
    <t>不可拆解</t>
  </si>
  <si>
    <r>
      <rPr>
        <sz val="14"/>
        <color rgb="FF000000"/>
        <rFont val="宋体"/>
        <charset val="134"/>
      </rPr>
      <t>1、学生</t>
    </r>
    <r>
      <rPr>
        <b/>
        <sz val="14"/>
        <color rgb="FFFF0000"/>
        <rFont val="宋体"/>
        <charset val="134"/>
      </rPr>
      <t>思路不明确</t>
    </r>
    <r>
      <rPr>
        <sz val="14"/>
        <color rgb="FF000000"/>
        <rFont val="宋体"/>
        <charset val="134"/>
      </rPr>
      <t>时（大概率在瞎写），不明确的整体为一个关键步骤块</t>
    </r>
  </si>
  <si>
    <r>
      <rPr>
        <sz val="14"/>
        <color rgb="FF000000"/>
        <rFont val="宋体"/>
        <charset val="134"/>
      </rPr>
      <t>2、</t>
    </r>
    <r>
      <rPr>
        <b/>
        <sz val="14"/>
        <color rgb="FF000000"/>
        <rFont val="宋体"/>
        <charset val="134"/>
      </rPr>
      <t>抄题干</t>
    </r>
    <r>
      <rPr>
        <sz val="14"/>
        <color rgb="FF000000"/>
        <rFont val="宋体"/>
        <charset val="134"/>
      </rPr>
      <t>不单独算关键步骤块</t>
    </r>
  </si>
  <si>
    <t>3、解答题中，计算过程不单独算关键步骤块，必须和结果一起</t>
  </si>
  <si>
    <t>4、有明显因果逻辑的相邻步骤，可以算做一个关键步骤块</t>
  </si>
  <si>
    <t>因为a&lt;2且a为正整数</t>
  </si>
  <si>
    <t>所以a=1</t>
  </si>
  <si>
    <t>2、块批改结果（3个）:判断步骤块内每一行的正误，①步骤块内每一行都正确→块批改结果：正确②步骤块内既有正确又有错误→块批改结果：半对③步骤块内每一行都错误→块批改结果：错误</t>
  </si>
  <si>
    <t>行正误判断</t>
  </si>
  <si>
    <t>定义</t>
  </si>
  <si>
    <t>正确</t>
  </si>
  <si>
    <t>学生推理与计算过程完全正确且结论正确，依赖的前置步骤都正确</t>
  </si>
  <si>
    <t>错误</t>
  </si>
  <si>
    <t>笔误</t>
  </si>
  <si>
    <t>①真实笔误：学生当前步骤中的算式或数值有少量疑似书写错误，这些算式或数值与学生后续步骤的内容明显有矛盾，而且学生后续步骤是正确的；
②部分书写不规范的情况
备注：结论处的笔误，算作错误。</t>
  </si>
  <si>
    <t>遗漏</t>
  </si>
  <si>
    <t>①学生作答中遗漏了推出该结论必备的前置步骤
②分类讨论中，遗漏了部分情况</t>
  </si>
  <si>
    <t>未完成</t>
  </si>
  <si>
    <t>仅用于每个小题学生最后一个步骤。
①学生当前步骤正确或笔误（依赖的前置步骤都正确），但未完成该小题的作答
②仅抄题干、写序号、写解/证等无其他有效步骤，也视作未完成</t>
  </si>
  <si>
    <t>非笔误错误（思路错误、计算错误、逻辑推导错误、结论错误等）</t>
  </si>
  <si>
    <t>前置步骤错误（学生当前步骤依赖的前置步骤存在非笔误的错误，导致当前步骤基于错误结论进行推导和计算）</t>
  </si>
  <si>
    <t>3、人工错因：
a.标注方式：
对学生作答拆解后的步骤块进行错因分析，若步骤块内有多处错误，指出优先级最高的错误【错因优先级：思路错误&gt;题干条件处理错误&gt;概念、公式、定理错误&gt;计算、化简错误&gt;遗漏=未完成&gt;笔误】
b.详细情况：在保证正确性的情况下，尽可能明确的指出错误的根本原因
c.字数：15字最佳，可上下浮动5个字；不要超过20字。</t>
  </si>
  <si>
    <t>错误类型</t>
  </si>
  <si>
    <t>错因小类</t>
  </si>
  <si>
    <t>错因标注（只提供描述方向，不需要一模一样）</t>
  </si>
  <si>
    <t>备注</t>
  </si>
  <si>
    <t>无</t>
  </si>
  <si>
    <t>1、学生真实笔误</t>
  </si>
  <si>
    <t>①XXX符号书写错误</t>
  </si>
  <si>
    <t>指明出现错误的位置或所在式子</t>
  </si>
  <si>
    <t>②漏写下标、向量符号等</t>
  </si>
  <si>
    <t>运算类错误</t>
  </si>
  <si>
    <t>3、计算错误</t>
  </si>
  <si>
    <t>解**方程/**不等式结果错误</t>
  </si>
  <si>
    <t>4、化简错误</t>
  </si>
  <si>
    <t>***化简错误</t>
  </si>
  <si>
    <t>连带</t>
  </si>
  <si>
    <t>5、连带错误</t>
  </si>
  <si>
    <t>上一题（步）**计算结果错误引起的</t>
  </si>
  <si>
    <t>①同一个步骤块内，不指出</t>
  </si>
  <si>
    <t>②不同步骤块需要指出</t>
  </si>
  <si>
    <t>6、未完成全部作答（含部分有效作答）</t>
  </si>
  <si>
    <t>未XXX</t>
  </si>
  <si>
    <t>简单概括后一步的步骤即可</t>
  </si>
  <si>
    <t>7、无有效作答（只有题号、抄题干等）</t>
  </si>
  <si>
    <t>未作答</t>
  </si>
  <si>
    <t>思路错误</t>
  </si>
  <si>
    <t>8、作答没有逻辑</t>
  </si>
  <si>
    <t>引导正确思路（参考标答）</t>
  </si>
  <si>
    <t>9、证明过程混乱</t>
  </si>
  <si>
    <t>***性质错误</t>
  </si>
  <si>
    <t>常见于几何中的判定、性质定理</t>
  </si>
  <si>
    <r>
      <rPr>
        <sz val="14"/>
        <color rgb="FF0D0D0D"/>
        <rFont val="宋体"/>
        <charset val="134"/>
      </rPr>
      <t>10、</t>
    </r>
    <r>
      <rPr>
        <sz val="14"/>
        <color rgb="FF0D0D0D"/>
        <rFont val="Times New Roman"/>
        <charset val="134"/>
      </rPr>
      <t>​​</t>
    </r>
    <r>
      <rPr>
        <sz val="14"/>
        <color rgb="FF0D0D0D"/>
        <rFont val="宋体"/>
        <charset val="134"/>
      </rPr>
      <t>条件转化错误</t>
    </r>
  </si>
  <si>
    <t>例：递推公式应该转化为等差数列
    角相等得到对应直线平行</t>
  </si>
  <si>
    <t>指明正确的转化</t>
  </si>
  <si>
    <t>11、解题方法/思路选错</t>
  </si>
  <si>
    <t>①***有思路问题
②***有思路问题，应***
③***有问题
④***有问题，***更好</t>
  </si>
  <si>
    <t>指明错误的原因，或指导正确的方法：
①只指出错误（学生看见错误可以明确问题）
②错误不明确，需给出正确引导（应使用***）
③方法不同但正确，难度相当，只指出错误原因即可
④方法不同但正确，难度差距很大，指出错误原因+简便方法引导（字数允许的情况下）</t>
  </si>
  <si>
    <t>12、跳步导致逻辑断层</t>
  </si>
  <si>
    <t>证明（计算）过程跳步太多：遗漏求解***步骤</t>
  </si>
  <si>
    <t>13、分类讨论方向错误</t>
  </si>
  <si>
    <t>讨论条件不符/错误</t>
  </si>
  <si>
    <t>14、分类讨论不完整</t>
  </si>
  <si>
    <t>未分情况讨论：遗漏了***的情况</t>
  </si>
  <si>
    <t>题干条件处理类错误</t>
  </si>
  <si>
    <t>15、条件提取遗漏</t>
  </si>
  <si>
    <t>***条件遗漏</t>
  </si>
  <si>
    <t>16、条件提取错误</t>
  </si>
  <si>
    <t>***错误为***</t>
  </si>
  <si>
    <t>17、图表信息误读</t>
  </si>
  <si>
    <t>图中***读错了</t>
  </si>
  <si>
    <t>概念、公式、定理类错误</t>
  </si>
  <si>
    <t>18、定义本质模糊</t>
  </si>
  <si>
    <t>**概念不正确</t>
  </si>
  <si>
    <t>19、定义混淆</t>
  </si>
  <si>
    <t>**与**的定义混淆</t>
  </si>
  <si>
    <t>20、定义的条件忽略</t>
  </si>
  <si>
    <t>没有考虑**的条件</t>
  </si>
  <si>
    <t>常见于定义域相关</t>
  </si>
  <si>
    <t>**的条件错误</t>
  </si>
  <si>
    <t>21、公式记混</t>
  </si>
  <si>
    <t>***公式写错</t>
  </si>
  <si>
    <t>22、公式的使用条件忽视</t>
  </si>
  <si>
    <t>***的应用条件漏写</t>
  </si>
  <si>
    <t>23、定理记混</t>
  </si>
  <si>
    <t>**定理不清楚</t>
  </si>
  <si>
    <r>
      <rPr>
        <sz val="14"/>
        <color rgb="FF000000"/>
        <rFont val="宋体"/>
        <charset val="134"/>
      </rPr>
      <t>24、</t>
    </r>
    <r>
      <rPr>
        <sz val="14"/>
        <color rgb="FF000000"/>
        <rFont val="Times New Roman"/>
        <charset val="134"/>
      </rPr>
      <t>​</t>
    </r>
    <r>
      <rPr>
        <sz val="14"/>
        <color rgb="FF000000"/>
        <rFont val="宋体"/>
        <charset val="134"/>
      </rPr>
      <t>定理的使用条件忽视</t>
    </r>
  </si>
  <si>
    <t>**定理条件不全</t>
  </si>
  <si>
    <t>常见于基本不等式等号成立条件</t>
  </si>
  <si>
    <t>4.评分：针对学生作答给一个总分</t>
  </si>
  <si>
    <t>5、思路总结</t>
  </si>
  <si>
    <t>6、基础错因：
错因框架：错误场景/位置+错误归因+错误影响+引导启发
1. 基准错因含义：是针对学生解题过程中出现问题的一段自然可读的文本描述，需要明确说明错误场景 / 位置，剖析产生该问题的内在错误归因，阐述该问题带来的错误影响，并给出针对性的引导启发
2. 错因各板块含义
- 错误场景/位置【定位错误位置】：客观描述错误发生的载体与精确点位，仅描述位置信息，不开展行为描述、原因分析与后果推演。
- 错误归因【底层追因】：剖析学生产生错误操作的内在根源，从知识掌握、审题习惯、逻辑推理、运算规范等层面解释错误发生的本质
- 错误影响【影响范围】：阐述该错误行为直接引发的推导偏差，界定错误的波及范围，说明对局部步骤、后续推演、最终答案造成的影响。
- 引导启发【纠正方向】：基于本次错误，提供具有明确的订正思路
3. 错因基本要求
- 正确性：指出的问题，在数学概念、逻辑、计算上需要准确无误
- 具体性：指出的问题需要聚焦，可明确指出错误发生在解题过程的哪个具体环节
- 规范性：使用的术语、符号、表达方式需要符合数学学科的标准和惯例，不能出现不符合当前学科学段的用语</t>
  </si>
  <si>
    <t>题目</t>
  </si>
  <si>
    <t>学生步骤行</t>
  </si>
  <si>
    <t>学生作答</t>
  </si>
  <si>
    <t>块批改结果</t>
  </si>
  <si>
    <t>块错因</t>
  </si>
  <si>
    <t>块基础错因</t>
  </si>
  <si>
    <t>总分</t>
  </si>
  <si>
    <t>学生得分</t>
  </si>
  <si>
    <t>思路总结</t>
  </si>
  <si>
    <t>步骤1</t>
  </si>
  <si>
    <t>半对</t>
  </si>
  <si>
    <t>单调递增条件判断错误，指数应大于0</t>
  </si>
  <si>
    <t>第2行单调递增条件翻译错误，幂函数单调递增等价于指数＞0，导致m计算过程错误，当行错误，但m数值正确不影响后续推导。</t>
  </si>
  <si>
    <t>第（1）题</t>
  </si>
  <si>
    <t>利用偶函数和递增函数性质，得到关于m的取值范围，并结合m为整数，得到最终结论；但单调递增条件判断错误</t>
  </si>
  <si>
    <t>标答</t>
  </si>
  <si>
    <t>步骤2</t>
  </si>
  <si>
    <t>第（2）题</t>
  </si>
  <si>
    <t>变形需正明的不等式并构造新函数y=ax²-4x-4,转化为恒成立问题，通过求解新函数对称轴，根据二次函数开口方向，分类讨论对称轴与定义域的关系，求出最大值，进而得到a的取值范围；但未考虑对称轴在定义域内的情况</t>
  </si>
  <si>
    <t>步骤3</t>
  </si>
  <si>
    <t>步骤4</t>
  </si>
  <si>
    <t>学生答题卡</t>
  </si>
  <si>
    <t>步骤5</t>
  </si>
  <si>
    <t>步骤6</t>
  </si>
  <si>
    <t>步骤7</t>
  </si>
  <si>
    <t>步骤8</t>
  </si>
  <si>
    <t>步骤9</t>
  </si>
  <si>
    <t>步骤10</t>
  </si>
  <si>
    <t>步骤11</t>
  </si>
  <si>
    <t>步骤12</t>
  </si>
  <si>
    <t>步骤13</t>
  </si>
  <si>
    <t>未考虑对称轴在定义域内的情况</t>
  </si>
  <si>
    <t>第15行分类讨论情况缺失，未考虑对称轴在定义域内的情况，导致结论不完整，根据对称轴讨论二次函数最值时，需要考虑对称轴在定义域内的情况。</t>
  </si>
  <si>
    <t>步骤14</t>
  </si>
  <si>
    <t>步骤15</t>
  </si>
  <si>
    <t>步骤16</t>
  </si>
  <si>
    <t>步骤17</t>
  </si>
  <si>
    <t>步骤18</t>
  </si>
  <si>
    <t>步骤19</t>
  </si>
  <si>
    <t>步骤20</t>
  </si>
  <si>
    <t>步骤21</t>
  </si>
  <si>
    <t>步骤22</t>
  </si>
  <si>
    <t>步骤23</t>
  </si>
  <si>
    <t>第（3）题</t>
  </si>
  <si>
    <t>步骤24</t>
  </si>
  <si>
    <t>步骤25</t>
  </si>
  <si>
    <t>步骤26</t>
  </si>
  <si>
    <t>步骤27</t>
  </si>
  <si>
    <t>步骤28</t>
  </si>
  <si>
    <t>步骤29</t>
  </si>
  <si>
    <t>步骤30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</si>
</sst>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</font>
    <font>
      <sz val="14"/>
      <name val="宋体"/>
      <charset val="134"/>
    </font>
    <font>
      <b/>
      <sz val="14"/>
      <name val="宋体"/>
      <charset val="134"/>
    </font>
    <font>
      <sz val="14"/>
      <color rgb="FF000000"/>
      <name val="宋体"/>
      <charset val="134"/>
    </font>
    <font>
      <b/>
      <sz val="14"/>
      <color rgb="FFFFFFFF"/>
      <name val="宋体"/>
      <charset val="134"/>
    </font>
    <font>
      <sz val="10"/>
      <name val="宋体"/>
      <charset val="134"/>
    </font>
    <font>
      <b/>
      <sz val="14"/>
      <color rgb="FFFF0000"/>
      <name val="宋体"/>
      <charset val="134"/>
    </font>
    <font>
      <sz val="14"/>
      <color rgb="FF0D0D0D"/>
      <name val="宋体"/>
      <charset val="134"/>
    </font>
    <font>
      <sz val="14"/>
      <color rgb="FF1F2329"/>
      <name val="宋体"/>
      <charset val="134"/>
    </font>
    <font>
      <sz val="16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D0D0D"/>
      <name val="Times New Roman"/>
      <charset val="134"/>
    </font>
    <font>
      <sz val="14"/>
      <color rgb="FF000000"/>
      <name val="Times New Roman"/>
      <charset val="134"/>
    </font>
    <font>
      <b/>
      <sz val="14"/>
      <color rgb="FF000000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12" borderId="22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23">
      <alignment vertical="center"/>
    </xf>
    <xf numFmtId="0" fontId="21" fillId="0" borderId="23">
      <alignment vertical="center"/>
    </xf>
    <xf numFmtId="0" fontId="22" fillId="0" borderId="24">
      <alignment vertical="center"/>
    </xf>
    <xf numFmtId="0" fontId="22" fillId="0" borderId="0">
      <alignment vertical="center"/>
    </xf>
    <xf numFmtId="0" fontId="23" fillId="13" borderId="25">
      <alignment vertical="center"/>
    </xf>
    <xf numFmtId="0" fontId="24" fillId="14" borderId="26">
      <alignment vertical="center"/>
    </xf>
    <xf numFmtId="0" fontId="25" fillId="14" borderId="25">
      <alignment vertical="center"/>
    </xf>
    <xf numFmtId="0" fontId="26" fillId="15" borderId="27">
      <alignment vertical="center"/>
    </xf>
    <xf numFmtId="0" fontId="27" fillId="0" borderId="28">
      <alignment vertical="center"/>
    </xf>
    <xf numFmtId="0" fontId="28" fillId="0" borderId="29">
      <alignment vertical="center"/>
    </xf>
    <xf numFmtId="0" fontId="29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2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2" fillId="22" borderId="0">
      <alignment vertical="center"/>
    </xf>
    <xf numFmtId="0" fontId="32" fillId="2" borderId="0">
      <alignment vertical="center"/>
    </xf>
    <xf numFmtId="0" fontId="33" fillId="23" borderId="0">
      <alignment vertical="center"/>
    </xf>
    <xf numFmtId="0" fontId="33" fillId="24" borderId="0">
      <alignment vertical="center"/>
    </xf>
    <xf numFmtId="0" fontId="32" fillId="25" borderId="0">
      <alignment vertical="center"/>
    </xf>
    <xf numFmtId="0" fontId="32" fillId="26" borderId="0">
      <alignment vertical="center"/>
    </xf>
    <xf numFmtId="0" fontId="33" fillId="27" borderId="0">
      <alignment vertical="center"/>
    </xf>
    <xf numFmtId="0" fontId="33" fillId="28" borderId="0">
      <alignment vertical="center"/>
    </xf>
    <xf numFmtId="0" fontId="32" fillId="29" borderId="0">
      <alignment vertical="center"/>
    </xf>
    <xf numFmtId="0" fontId="32" fillId="30" borderId="0">
      <alignment vertical="center"/>
    </xf>
    <xf numFmtId="0" fontId="33" fillId="31" borderId="0">
      <alignment vertical="center"/>
    </xf>
    <xf numFmtId="0" fontId="33" fillId="32" borderId="0">
      <alignment vertical="center"/>
    </xf>
    <xf numFmtId="0" fontId="32" fillId="33" borderId="0">
      <alignment vertical="center"/>
    </xf>
    <xf numFmtId="0" fontId="32" fillId="34" borderId="0">
      <alignment vertical="center"/>
    </xf>
    <xf numFmtId="0" fontId="33" fillId="35" borderId="0">
      <alignment vertical="center"/>
    </xf>
    <xf numFmtId="0" fontId="33" fillId="36" borderId="0">
      <alignment vertical="center"/>
    </xf>
    <xf numFmtId="0" fontId="32" fillId="37" borderId="0">
      <alignment vertical="center"/>
    </xf>
    <xf numFmtId="0" fontId="32" fillId="38" borderId="0">
      <alignment vertical="center"/>
    </xf>
    <xf numFmtId="0" fontId="33" fillId="39" borderId="0">
      <alignment vertical="center"/>
    </xf>
    <xf numFmtId="0" fontId="33" fillId="40" borderId="0">
      <alignment vertical="center"/>
    </xf>
    <xf numFmtId="0" fontId="32" fillId="41" borderId="0">
      <alignment vertical="center"/>
    </xf>
  </cellStyleXfs>
  <cellXfs count="94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6" fillId="10" borderId="14" xfId="0" applyFont="1" applyFill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9" borderId="18" xfId="0" applyFont="1" applyFill="1" applyBorder="1" applyAlignment="1">
      <alignment horizontal="left" vertical="center" wrapText="1"/>
    </xf>
    <xf numFmtId="0" fontId="5" fillId="0" borderId="18" xfId="0" applyFont="1" applyFill="1" applyBorder="1" applyAlignment="1">
      <alignment horizontal="left" vertical="center" wrapText="1"/>
    </xf>
    <xf numFmtId="0" fontId="6" fillId="10" borderId="19" xfId="0" applyFont="1" applyFill="1" applyBorder="1" applyAlignment="1">
      <alignment horizontal="center" vertical="center"/>
    </xf>
    <xf numFmtId="0" fontId="6" fillId="10" borderId="19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left" vertical="center" wrapText="1"/>
    </xf>
    <xf numFmtId="0" fontId="5" fillId="0" borderId="19" xfId="0" applyFont="1" applyFill="1" applyBorder="1" applyAlignment="1">
      <alignment horizontal="left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left" vertical="center"/>
    </xf>
    <xf numFmtId="0" fontId="5" fillId="0" borderId="1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11" fillId="0" borderId="19" xfId="0" applyFont="1" applyFill="1" applyBorder="1" applyAlignment="1">
      <alignment horizontal="left" vertical="center" wrapText="1"/>
    </xf>
    <xf numFmtId="0" fontId="12" fillId="0" borderId="19" xfId="0" applyFont="1" applyFill="1" applyBorder="1" applyAlignment="1">
      <alignment horizontal="left" vertical="center" wrapText="1"/>
    </xf>
    <xf numFmtId="0" fontId="5" fillId="0" borderId="19" xfId="0" applyFont="1" applyFill="1" applyBorder="1" applyAlignment="1">
      <alignment vertical="center"/>
    </xf>
    <xf numFmtId="0" fontId="7" fillId="0" borderId="19" xfId="0" applyFont="1" applyFill="1" applyBorder="1" applyAlignment="1">
      <alignment horizontal="left" vertical="center" wrapText="1"/>
    </xf>
    <xf numFmtId="0" fontId="5" fillId="9" borderId="21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left" vertical="center"/>
    </xf>
    <xf numFmtId="0" fontId="13" fillId="9" borderId="3" xfId="0" applyFont="1" applyFill="1" applyBorder="1" applyAlignment="1">
      <alignment horizontal="left" vertical="center"/>
    </xf>
    <xf numFmtId="0" fontId="13" fillId="9" borderId="4" xfId="0" applyFont="1" applyFill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3" fillId="9" borderId="0" xfId="0" applyFont="1" applyFill="1" applyAlignment="1">
      <alignment horizontal="left" vertical="center" wrapText="1"/>
    </xf>
    <xf numFmtId="0" fontId="1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FE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9" Type="http://schemas.openxmlformats.org/officeDocument/2006/relationships/image" Target="media/image98.png"/><Relationship Id="rId98" Type="http://schemas.openxmlformats.org/officeDocument/2006/relationships/image" Target="media/image97.png"/><Relationship Id="rId97" Type="http://schemas.openxmlformats.org/officeDocument/2006/relationships/image" Target="media/image96.png"/><Relationship Id="rId96" Type="http://schemas.openxmlformats.org/officeDocument/2006/relationships/image" Target="media/image95.png"/><Relationship Id="rId95" Type="http://schemas.openxmlformats.org/officeDocument/2006/relationships/image" Target="media/image94.png"/><Relationship Id="rId94" Type="http://schemas.openxmlformats.org/officeDocument/2006/relationships/image" Target="media/image93.png"/><Relationship Id="rId93" Type="http://schemas.openxmlformats.org/officeDocument/2006/relationships/image" Target="media/image92.png"/><Relationship Id="rId92" Type="http://schemas.openxmlformats.org/officeDocument/2006/relationships/image" Target="media/image91.png"/><Relationship Id="rId91" Type="http://schemas.openxmlformats.org/officeDocument/2006/relationships/image" Target="media/image90.png"/><Relationship Id="rId90" Type="http://schemas.openxmlformats.org/officeDocument/2006/relationships/image" Target="media/image89.png"/><Relationship Id="rId9" Type="http://schemas.openxmlformats.org/officeDocument/2006/relationships/image" Target="media/image8.png"/><Relationship Id="rId89" Type="http://schemas.openxmlformats.org/officeDocument/2006/relationships/image" Target="media/image88.png"/><Relationship Id="rId88" Type="http://schemas.openxmlformats.org/officeDocument/2006/relationships/image" Target="media/image87.png"/><Relationship Id="rId87" Type="http://schemas.openxmlformats.org/officeDocument/2006/relationships/image" Target="media/image86.png"/><Relationship Id="rId86" Type="http://schemas.openxmlformats.org/officeDocument/2006/relationships/image" Target="media/image85.png"/><Relationship Id="rId85" Type="http://schemas.openxmlformats.org/officeDocument/2006/relationships/image" Target="media/image84.png"/><Relationship Id="rId84" Type="http://schemas.openxmlformats.org/officeDocument/2006/relationships/image" Target="media/image83.png"/><Relationship Id="rId83" Type="http://schemas.openxmlformats.org/officeDocument/2006/relationships/image" Target="media/image82.png"/><Relationship Id="rId82" Type="http://schemas.openxmlformats.org/officeDocument/2006/relationships/image" Target="media/image81.png"/><Relationship Id="rId81" Type="http://schemas.openxmlformats.org/officeDocument/2006/relationships/image" Target="media/image80.png"/><Relationship Id="rId80" Type="http://schemas.openxmlformats.org/officeDocument/2006/relationships/image" Target="media/image79.png"/><Relationship Id="rId8" Type="http://schemas.openxmlformats.org/officeDocument/2006/relationships/image" Target="media/image7.png"/><Relationship Id="rId79" Type="http://schemas.openxmlformats.org/officeDocument/2006/relationships/image" Target="media/image78.png"/><Relationship Id="rId78" Type="http://schemas.openxmlformats.org/officeDocument/2006/relationships/image" Target="media/image77.png"/><Relationship Id="rId77" Type="http://schemas.openxmlformats.org/officeDocument/2006/relationships/image" Target="media/image76.png"/><Relationship Id="rId76" Type="http://schemas.openxmlformats.org/officeDocument/2006/relationships/image" Target="media/image75.png"/><Relationship Id="rId75" Type="http://schemas.openxmlformats.org/officeDocument/2006/relationships/image" Target="media/image74.png"/><Relationship Id="rId74" Type="http://schemas.openxmlformats.org/officeDocument/2006/relationships/image" Target="media/image73.png"/><Relationship Id="rId73" Type="http://schemas.openxmlformats.org/officeDocument/2006/relationships/image" Target="media/image72.png"/><Relationship Id="rId72" Type="http://schemas.openxmlformats.org/officeDocument/2006/relationships/image" Target="media/image71.png"/><Relationship Id="rId71" Type="http://schemas.openxmlformats.org/officeDocument/2006/relationships/image" Target="media/image70.png"/><Relationship Id="rId70" Type="http://schemas.openxmlformats.org/officeDocument/2006/relationships/image" Target="media/image69.png"/><Relationship Id="rId7" Type="http://schemas.openxmlformats.org/officeDocument/2006/relationships/image" Target="media/image6.png"/><Relationship Id="rId69" Type="http://schemas.openxmlformats.org/officeDocument/2006/relationships/image" Target="media/image68.png"/><Relationship Id="rId68" Type="http://schemas.openxmlformats.org/officeDocument/2006/relationships/image" Target="media/image67.png"/><Relationship Id="rId67" Type="http://schemas.openxmlformats.org/officeDocument/2006/relationships/image" Target="media/image66.png"/><Relationship Id="rId66" Type="http://schemas.openxmlformats.org/officeDocument/2006/relationships/image" Target="media/image65.png"/><Relationship Id="rId65" Type="http://schemas.openxmlformats.org/officeDocument/2006/relationships/image" Target="media/image64.png"/><Relationship Id="rId64" Type="http://schemas.openxmlformats.org/officeDocument/2006/relationships/image" Target="media/image63.png"/><Relationship Id="rId63" Type="http://schemas.openxmlformats.org/officeDocument/2006/relationships/image" Target="media/image62.png"/><Relationship Id="rId62" Type="http://schemas.openxmlformats.org/officeDocument/2006/relationships/image" Target="media/image61.png"/><Relationship Id="rId61" Type="http://schemas.openxmlformats.org/officeDocument/2006/relationships/image" Target="media/image60.png"/><Relationship Id="rId60" Type="http://schemas.openxmlformats.org/officeDocument/2006/relationships/image" Target="media/image59.png"/><Relationship Id="rId6" Type="http://schemas.openxmlformats.org/officeDocument/2006/relationships/image" Target="media/image5.png"/><Relationship Id="rId59" Type="http://schemas.openxmlformats.org/officeDocument/2006/relationships/image" Target="media/image58.png"/><Relationship Id="rId58" Type="http://schemas.openxmlformats.org/officeDocument/2006/relationships/image" Target="media/image57.png"/><Relationship Id="rId57" Type="http://schemas.openxmlformats.org/officeDocument/2006/relationships/image" Target="media/image56.png"/><Relationship Id="rId56" Type="http://schemas.openxmlformats.org/officeDocument/2006/relationships/image" Target="media/image55.png"/><Relationship Id="rId55" Type="http://schemas.openxmlformats.org/officeDocument/2006/relationships/image" Target="media/image54.png"/><Relationship Id="rId54" Type="http://schemas.openxmlformats.org/officeDocument/2006/relationships/image" Target="media/image53.png"/><Relationship Id="rId53" Type="http://schemas.openxmlformats.org/officeDocument/2006/relationships/image" Target="media/image52.png"/><Relationship Id="rId52" Type="http://schemas.openxmlformats.org/officeDocument/2006/relationships/image" Target="media/image51.png"/><Relationship Id="rId51" Type="http://schemas.openxmlformats.org/officeDocument/2006/relationships/image" Target="media/image50.png"/><Relationship Id="rId50" Type="http://schemas.openxmlformats.org/officeDocument/2006/relationships/image" Target="media/image49.png"/><Relationship Id="rId5" Type="http://schemas.openxmlformats.org/officeDocument/2006/relationships/image" Target="media/image4.png"/><Relationship Id="rId49" Type="http://schemas.openxmlformats.org/officeDocument/2006/relationships/image" Target="media/image48.png"/><Relationship Id="rId48" Type="http://schemas.openxmlformats.org/officeDocument/2006/relationships/image" Target="media/image47.png"/><Relationship Id="rId47" Type="http://schemas.openxmlformats.org/officeDocument/2006/relationships/image" Target="media/image46.png"/><Relationship Id="rId46" Type="http://schemas.openxmlformats.org/officeDocument/2006/relationships/image" Target="media/image45.png"/><Relationship Id="rId45" Type="http://schemas.openxmlformats.org/officeDocument/2006/relationships/image" Target="media/image44.png"/><Relationship Id="rId44" Type="http://schemas.openxmlformats.org/officeDocument/2006/relationships/image" Target="media/image43.png"/><Relationship Id="rId43" Type="http://schemas.openxmlformats.org/officeDocument/2006/relationships/image" Target="media/image42.png"/><Relationship Id="rId42" Type="http://schemas.openxmlformats.org/officeDocument/2006/relationships/image" Target="media/image41.png"/><Relationship Id="rId41" Type="http://schemas.openxmlformats.org/officeDocument/2006/relationships/image" Target="media/image40.png"/><Relationship Id="rId40" Type="http://schemas.openxmlformats.org/officeDocument/2006/relationships/image" Target="media/image39.png"/><Relationship Id="rId4" Type="http://schemas.openxmlformats.org/officeDocument/2006/relationships/image" Target="media/image3.png"/><Relationship Id="rId39" Type="http://schemas.openxmlformats.org/officeDocument/2006/relationships/image" Target="media/image38.png"/><Relationship Id="rId38" Type="http://schemas.openxmlformats.org/officeDocument/2006/relationships/image" Target="media/image37.png"/><Relationship Id="rId37" Type="http://schemas.openxmlformats.org/officeDocument/2006/relationships/image" Target="media/image36.png"/><Relationship Id="rId36" Type="http://schemas.openxmlformats.org/officeDocument/2006/relationships/image" Target="media/image35.png"/><Relationship Id="rId35" Type="http://schemas.openxmlformats.org/officeDocument/2006/relationships/image" Target="media/image34.png"/><Relationship Id="rId34" Type="http://schemas.openxmlformats.org/officeDocument/2006/relationships/image" Target="media/image33.png"/><Relationship Id="rId33" Type="http://schemas.openxmlformats.org/officeDocument/2006/relationships/image" Target="media/image32.png"/><Relationship Id="rId32" Type="http://schemas.openxmlformats.org/officeDocument/2006/relationships/image" Target="media/image31.png"/><Relationship Id="rId31" Type="http://schemas.openxmlformats.org/officeDocument/2006/relationships/image" Target="media/image30.png"/><Relationship Id="rId30" Type="http://schemas.openxmlformats.org/officeDocument/2006/relationships/image" Target="media/image29.png"/><Relationship Id="rId3" Type="http://schemas.openxmlformats.org/officeDocument/2006/relationships/image" Target="media/image2.png"/><Relationship Id="rId29" Type="http://schemas.openxmlformats.org/officeDocument/2006/relationships/image" Target="media/image28.png"/><Relationship Id="rId28" Type="http://schemas.openxmlformats.org/officeDocument/2006/relationships/image" Target="media/image27.png"/><Relationship Id="rId27" Type="http://schemas.openxmlformats.org/officeDocument/2006/relationships/image" Target="media/image26.png"/><Relationship Id="rId26" Type="http://schemas.openxmlformats.org/officeDocument/2006/relationships/image" Target="media/image25.png"/><Relationship Id="rId25" Type="http://schemas.openxmlformats.org/officeDocument/2006/relationships/image" Target="media/image24.png"/><Relationship Id="rId24" Type="http://schemas.openxmlformats.org/officeDocument/2006/relationships/image" Target="media/image23.png"/><Relationship Id="rId23" Type="http://schemas.openxmlformats.org/officeDocument/2006/relationships/image" Target="media/image22.png"/><Relationship Id="rId22" Type="http://schemas.openxmlformats.org/officeDocument/2006/relationships/image" Target="media/image21.png"/><Relationship Id="rId21" Type="http://schemas.openxmlformats.org/officeDocument/2006/relationships/image" Target="media/image20.png"/><Relationship Id="rId20" Type="http://schemas.openxmlformats.org/officeDocument/2006/relationships/image" Target="media/image19.png"/><Relationship Id="rId2" Type="http://schemas.openxmlformats.org/officeDocument/2006/relationships/image" Target="NULL" TargetMode="External"/><Relationship Id="rId19" Type="http://schemas.openxmlformats.org/officeDocument/2006/relationships/image" Target="media/image18.png"/><Relationship Id="rId18" Type="http://schemas.openxmlformats.org/officeDocument/2006/relationships/image" Target="media/image17.png"/><Relationship Id="rId17" Type="http://schemas.openxmlformats.org/officeDocument/2006/relationships/image" Target="media/image16.png"/><Relationship Id="rId16" Type="http://schemas.openxmlformats.org/officeDocument/2006/relationships/image" Target="media/image15.png"/><Relationship Id="rId15" Type="http://schemas.openxmlformats.org/officeDocument/2006/relationships/image" Target="media/image14.png"/><Relationship Id="rId14" Type="http://schemas.openxmlformats.org/officeDocument/2006/relationships/image" Target="media/image13.png"/><Relationship Id="rId137" Type="http://schemas.openxmlformats.org/officeDocument/2006/relationships/image" Target="media/image136.png"/><Relationship Id="rId136" Type="http://schemas.openxmlformats.org/officeDocument/2006/relationships/image" Target="media/image135.png"/><Relationship Id="rId135" Type="http://schemas.openxmlformats.org/officeDocument/2006/relationships/image" Target="media/image134.png"/><Relationship Id="rId134" Type="http://schemas.openxmlformats.org/officeDocument/2006/relationships/image" Target="media/image133.png"/><Relationship Id="rId133" Type="http://schemas.openxmlformats.org/officeDocument/2006/relationships/image" Target="media/image132.png"/><Relationship Id="rId132" Type="http://schemas.openxmlformats.org/officeDocument/2006/relationships/image" Target="media/image131.png"/><Relationship Id="rId131" Type="http://schemas.openxmlformats.org/officeDocument/2006/relationships/image" Target="media/image130.png"/><Relationship Id="rId130" Type="http://schemas.openxmlformats.org/officeDocument/2006/relationships/image" Target="media/image129.png"/><Relationship Id="rId13" Type="http://schemas.openxmlformats.org/officeDocument/2006/relationships/image" Target="media/image12.png"/><Relationship Id="rId129" Type="http://schemas.openxmlformats.org/officeDocument/2006/relationships/image" Target="media/image128.png"/><Relationship Id="rId128" Type="http://schemas.openxmlformats.org/officeDocument/2006/relationships/image" Target="media/image127.png"/><Relationship Id="rId127" Type="http://schemas.openxmlformats.org/officeDocument/2006/relationships/image" Target="media/image126.png"/><Relationship Id="rId126" Type="http://schemas.openxmlformats.org/officeDocument/2006/relationships/image" Target="media/image125.png"/><Relationship Id="rId125" Type="http://schemas.openxmlformats.org/officeDocument/2006/relationships/image" Target="media/image124.png"/><Relationship Id="rId124" Type="http://schemas.openxmlformats.org/officeDocument/2006/relationships/image" Target="media/image123.png"/><Relationship Id="rId123" Type="http://schemas.openxmlformats.org/officeDocument/2006/relationships/image" Target="media/image122.png"/><Relationship Id="rId122" Type="http://schemas.openxmlformats.org/officeDocument/2006/relationships/image" Target="media/image121.png"/><Relationship Id="rId121" Type="http://schemas.openxmlformats.org/officeDocument/2006/relationships/image" Target="media/image120.png"/><Relationship Id="rId120" Type="http://schemas.openxmlformats.org/officeDocument/2006/relationships/image" Target="media/image119.png"/><Relationship Id="rId12" Type="http://schemas.openxmlformats.org/officeDocument/2006/relationships/image" Target="media/image11.png"/><Relationship Id="rId119" Type="http://schemas.openxmlformats.org/officeDocument/2006/relationships/image" Target="media/image118.png"/><Relationship Id="rId118" Type="http://schemas.openxmlformats.org/officeDocument/2006/relationships/image" Target="media/image117.png"/><Relationship Id="rId117" Type="http://schemas.openxmlformats.org/officeDocument/2006/relationships/image" Target="media/image116.png"/><Relationship Id="rId116" Type="http://schemas.openxmlformats.org/officeDocument/2006/relationships/image" Target="media/image115.png"/><Relationship Id="rId115" Type="http://schemas.openxmlformats.org/officeDocument/2006/relationships/image" Target="media/image114.png"/><Relationship Id="rId114" Type="http://schemas.openxmlformats.org/officeDocument/2006/relationships/image" Target="media/image113.png"/><Relationship Id="rId113" Type="http://schemas.openxmlformats.org/officeDocument/2006/relationships/image" Target="media/image112.png"/><Relationship Id="rId112" Type="http://schemas.openxmlformats.org/officeDocument/2006/relationships/image" Target="media/image111.png"/><Relationship Id="rId111" Type="http://schemas.openxmlformats.org/officeDocument/2006/relationships/image" Target="media/image110.png"/><Relationship Id="rId110" Type="http://schemas.openxmlformats.org/officeDocument/2006/relationships/image" Target="media/image109.png"/><Relationship Id="rId11" Type="http://schemas.openxmlformats.org/officeDocument/2006/relationships/image" Target="media/image10.png"/><Relationship Id="rId109" Type="http://schemas.openxmlformats.org/officeDocument/2006/relationships/image" Target="media/image108.png"/><Relationship Id="rId108" Type="http://schemas.openxmlformats.org/officeDocument/2006/relationships/image" Target="media/image107.png"/><Relationship Id="rId107" Type="http://schemas.openxmlformats.org/officeDocument/2006/relationships/image" Target="media/image106.png"/><Relationship Id="rId106" Type="http://schemas.openxmlformats.org/officeDocument/2006/relationships/image" Target="media/image105.png"/><Relationship Id="rId105" Type="http://schemas.openxmlformats.org/officeDocument/2006/relationships/image" Target="media/image104.png"/><Relationship Id="rId104" Type="http://schemas.openxmlformats.org/officeDocument/2006/relationships/image" Target="media/image103.png"/><Relationship Id="rId103" Type="http://schemas.openxmlformats.org/officeDocument/2006/relationships/image" Target="media/image102.png"/><Relationship Id="rId102" Type="http://schemas.openxmlformats.org/officeDocument/2006/relationships/image" Target="media/image101.png"/><Relationship Id="rId101" Type="http://schemas.openxmlformats.org/officeDocument/2006/relationships/image" Target="media/image100.png"/><Relationship Id="rId100" Type="http://schemas.openxmlformats.org/officeDocument/2006/relationships/image" Target="media/image99.png"/><Relationship Id="rId10" Type="http://schemas.openxmlformats.org/officeDocument/2006/relationships/image" Target="media/image9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5"/>
  <sheetViews>
    <sheetView topLeftCell="A82" workbookViewId="0">
      <selection activeCell="B111" sqref="B111"/>
    </sheetView>
  </sheetViews>
  <sheetFormatPr defaultColWidth="14" defaultRowHeight="18" customHeight="1"/>
  <cols>
    <col min="1" max="1" width="29" style="39" customWidth="1"/>
    <col min="2" max="2" width="46.775" style="39" customWidth="1"/>
    <col min="3" max="3" width="72.25" style="39" customWidth="1"/>
    <col min="4" max="4" width="34.75" style="39" customWidth="1"/>
    <col min="5" max="5" width="39.125" style="39" customWidth="1"/>
    <col min="6" max="6" width="21" style="39" customWidth="1"/>
    <col min="7" max="7" width="48.875" style="39" customWidth="1"/>
    <col min="8" max="10" width="10.925" style="39" customWidth="1"/>
    <col min="11" max="26" width="13.675" style="39"/>
    <col min="27" max="16384" width="14" style="38"/>
  </cols>
  <sheetData>
    <row r="1" s="38" customFormat="1" ht="28" customHeight="1" spans="1:26">
      <c r="A1" s="40" t="s">
        <v>0</v>
      </c>
      <c r="B1" s="41"/>
      <c r="C1" s="41"/>
      <c r="D1" s="41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="38" customFormat="1" ht="112.5" customHeight="1" spans="1:26">
      <c r="A2" s="42" t="s">
        <v>1</v>
      </c>
      <c r="B2" s="42"/>
      <c r="C2" s="42"/>
      <c r="D2" s="42"/>
      <c r="E2" s="43"/>
      <c r="F2" s="43"/>
      <c r="G2" s="43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="38" customFormat="1" ht="27" customHeight="1" spans="1:26">
      <c r="A3" s="40" t="s">
        <v>2</v>
      </c>
      <c r="B3" s="41"/>
      <c r="C3" s="41"/>
      <c r="D3" s="41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="38" customFormat="1" ht="58" customHeight="1" spans="1:26">
      <c r="A4" s="44" t="s">
        <v>3</v>
      </c>
      <c r="B4" s="45"/>
      <c r="C4" s="45"/>
      <c r="D4" s="45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="38" customFormat="1" ht="27" customHeight="1" spans="1:26">
      <c r="A5" s="46" t="s">
        <v>4</v>
      </c>
      <c r="B5" s="47" t="s">
        <v>5</v>
      </c>
      <c r="C5" s="48"/>
      <c r="D5" s="46" t="s">
        <v>6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="38" customFormat="1" ht="21" customHeight="1" spans="1:26">
      <c r="A6" s="49" t="s">
        <v>7</v>
      </c>
      <c r="B6" s="50" t="s">
        <v>8</v>
      </c>
      <c r="C6" s="50"/>
      <c r="D6" s="42" t="s">
        <v>9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="38" customFormat="1" ht="21" customHeight="1" spans="1:26">
      <c r="A7" s="51"/>
      <c r="B7" s="50"/>
      <c r="C7" s="50"/>
      <c r="D7" s="42" t="s">
        <v>10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="38" customFormat="1" ht="18.75" customHeight="1" spans="1:26">
      <c r="A8" s="51"/>
      <c r="B8" s="50" t="s">
        <v>11</v>
      </c>
      <c r="C8" s="42"/>
      <c r="D8" s="42" t="s">
        <v>12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="38" customFormat="1" ht="26" customHeight="1" spans="1:26">
      <c r="A9" s="51"/>
      <c r="B9" s="42"/>
      <c r="C9" s="42"/>
      <c r="D9" s="42" t="s">
        <v>13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="38" customFormat="1" ht="18.75" spans="1:26">
      <c r="A10" s="51"/>
      <c r="B10" s="50" t="s">
        <v>14</v>
      </c>
      <c r="C10" s="42"/>
      <c r="D10" s="42" t="s">
        <v>15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="38" customFormat="1" ht="22" customHeight="1" spans="1:26">
      <c r="A11" s="51"/>
      <c r="B11" s="42"/>
      <c r="C11" s="42"/>
      <c r="D11" s="42" t="s">
        <v>16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="38" customFormat="1" ht="18.75" spans="1:26">
      <c r="A12" s="51"/>
      <c r="B12" s="42" t="s">
        <v>17</v>
      </c>
      <c r="C12" s="42"/>
      <c r="D12" s="42" t="s">
        <v>18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="38" customFormat="1" ht="20" customHeight="1" spans="1:26">
      <c r="A13" s="51"/>
      <c r="B13" s="42"/>
      <c r="C13" s="42"/>
      <c r="D13" s="42" t="s">
        <v>19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="38" customFormat="1" ht="18.75" spans="1:26">
      <c r="A14" s="51"/>
      <c r="B14" s="50" t="s">
        <v>20</v>
      </c>
      <c r="C14" s="42"/>
      <c r="D14" s="45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="38" customFormat="1" ht="18.75" customHeight="1" spans="1:26">
      <c r="A15" s="49" t="s">
        <v>21</v>
      </c>
      <c r="B15" s="50" t="s">
        <v>22</v>
      </c>
      <c r="C15" s="42"/>
      <c r="D15" s="45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="38" customFormat="1" ht="18.75" spans="1:26">
      <c r="A16" s="51"/>
      <c r="B16" s="50" t="s">
        <v>23</v>
      </c>
      <c r="C16" s="42"/>
      <c r="D16" s="45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="38" customFormat="1" ht="18.75" customHeight="1" spans="1:26">
      <c r="A17" s="51"/>
      <c r="B17" s="42" t="s">
        <v>24</v>
      </c>
      <c r="C17" s="42"/>
      <c r="D17" s="45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="38" customFormat="1" ht="18.75" spans="1:26">
      <c r="A18" s="51"/>
      <c r="B18" s="52" t="s">
        <v>25</v>
      </c>
      <c r="C18" s="53"/>
      <c r="D18" s="42" t="s">
        <v>26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="38" customFormat="1" ht="18.75" customHeight="1" spans="1:26">
      <c r="A19" s="51"/>
      <c r="B19" s="54"/>
      <c r="C19" s="55"/>
      <c r="D19" s="42" t="s">
        <v>27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="38" customFormat="1" ht="30" customHeight="1" spans="1:26">
      <c r="A20" s="44" t="s">
        <v>28</v>
      </c>
      <c r="B20" s="45"/>
      <c r="C20" s="45"/>
      <c r="D20" s="45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="38" customFormat="1" ht="18.75" customHeight="1" spans="1:26">
      <c r="A21" s="56" t="s">
        <v>29</v>
      </c>
      <c r="B21" s="56" t="s">
        <v>30</v>
      </c>
      <c r="C21" s="56"/>
      <c r="D21" s="56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 s="38" customFormat="1" ht="22" customHeight="1" spans="1:26">
      <c r="A22" s="57" t="s">
        <v>31</v>
      </c>
      <c r="B22" s="57" t="s">
        <v>31</v>
      </c>
      <c r="C22" s="58" t="s">
        <v>32</v>
      </c>
      <c r="D22" s="5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 s="38" customFormat="1" ht="58" customHeight="1" spans="1:26">
      <c r="A23" s="60" t="s">
        <v>33</v>
      </c>
      <c r="B23" s="57" t="s">
        <v>34</v>
      </c>
      <c r="C23" s="61" t="s">
        <v>35</v>
      </c>
      <c r="D23" s="62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 s="38" customFormat="1" ht="39" customHeight="1" spans="1:26">
      <c r="A24" s="63"/>
      <c r="B24" s="57" t="s">
        <v>36</v>
      </c>
      <c r="C24" s="61" t="s">
        <v>37</v>
      </c>
      <c r="D24" s="62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 s="38" customFormat="1" ht="57" customHeight="1" spans="1:26">
      <c r="A25" s="63"/>
      <c r="B25" s="57" t="s">
        <v>38</v>
      </c>
      <c r="C25" s="61" t="s">
        <v>39</v>
      </c>
      <c r="D25" s="64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 s="38" customFormat="1" ht="18.75" spans="1:26">
      <c r="A26" s="63"/>
      <c r="B26" s="57" t="s">
        <v>33</v>
      </c>
      <c r="C26" s="58" t="s">
        <v>40</v>
      </c>
      <c r="D26" s="5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 s="38" customFormat="1" ht="24" customHeight="1" spans="1:26">
      <c r="A27" s="65"/>
      <c r="B27" s="66"/>
      <c r="C27" s="58" t="s">
        <v>41</v>
      </c>
      <c r="D27" s="5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 s="38" customFormat="1" ht="102" customHeight="1" spans="1:26">
      <c r="A28" s="67" t="s">
        <v>42</v>
      </c>
      <c r="B28" s="68"/>
      <c r="C28" s="68"/>
      <c r="D28" s="68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="38" customFormat="1" ht="18.75" spans="1:26">
      <c r="A29" s="69" t="s">
        <v>43</v>
      </c>
      <c r="B29" s="70" t="s">
        <v>44</v>
      </c>
      <c r="C29" s="70" t="s">
        <v>45</v>
      </c>
      <c r="D29" s="70" t="s">
        <v>46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="38" customFormat="1" ht="18.75" spans="1:26">
      <c r="A30" s="71" t="s">
        <v>31</v>
      </c>
      <c r="B30" s="72" t="s">
        <v>47</v>
      </c>
      <c r="C30" s="72" t="s">
        <v>47</v>
      </c>
      <c r="D30" s="73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="38" customFormat="1" ht="18.75" spans="1:26">
      <c r="A31" s="71" t="s">
        <v>34</v>
      </c>
      <c r="B31" s="72" t="s">
        <v>48</v>
      </c>
      <c r="C31" s="72" t="s">
        <v>49</v>
      </c>
      <c r="D31" s="72" t="s">
        <v>50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="38" customFormat="1" ht="18.75" spans="1:26">
      <c r="A32" s="74"/>
      <c r="B32" s="75"/>
      <c r="C32" s="72" t="s">
        <v>51</v>
      </c>
      <c r="D32" s="75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="38" customFormat="1" ht="18.75" spans="1:26">
      <c r="A33" s="76" t="s">
        <v>52</v>
      </c>
      <c r="B33" s="72" t="s">
        <v>53</v>
      </c>
      <c r="C33" s="72" t="s">
        <v>54</v>
      </c>
      <c r="D33" s="73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="38" customFormat="1" ht="18.75" spans="1:26">
      <c r="A34" s="74"/>
      <c r="B34" s="72" t="s">
        <v>55</v>
      </c>
      <c r="C34" s="72" t="s">
        <v>56</v>
      </c>
      <c r="D34" s="75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="38" customFormat="1" ht="18.75" spans="1:26">
      <c r="A35" s="76" t="s">
        <v>57</v>
      </c>
      <c r="B35" s="72" t="s">
        <v>58</v>
      </c>
      <c r="C35" s="72" t="s">
        <v>59</v>
      </c>
      <c r="D35" s="72" t="s">
        <v>60</v>
      </c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="38" customFormat="1" ht="18.75" spans="1:26">
      <c r="A36" s="74"/>
      <c r="B36" s="75"/>
      <c r="C36" s="75"/>
      <c r="D36" s="72" t="s">
        <v>61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="38" customFormat="1" ht="18.75" spans="1:26">
      <c r="A37" s="76" t="s">
        <v>38</v>
      </c>
      <c r="B37" s="72" t="s">
        <v>62</v>
      </c>
      <c r="C37" s="72" t="s">
        <v>63</v>
      </c>
      <c r="D37" s="72" t="s">
        <v>64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="38" customFormat="1" ht="18.75" spans="1:26">
      <c r="A38" s="74"/>
      <c r="B38" s="72" t="s">
        <v>65</v>
      </c>
      <c r="C38" s="72" t="s">
        <v>66</v>
      </c>
      <c r="D38" s="73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="38" customFormat="1" ht="18.75" spans="1:26">
      <c r="A39" s="77" t="s">
        <v>67</v>
      </c>
      <c r="B39" s="72" t="s">
        <v>68</v>
      </c>
      <c r="C39" s="78" t="s">
        <v>69</v>
      </c>
      <c r="D39" s="73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="38" customFormat="1" ht="18.75" spans="1:26">
      <c r="A40" s="79"/>
      <c r="B40" s="72" t="s">
        <v>70</v>
      </c>
      <c r="C40" s="72" t="s">
        <v>71</v>
      </c>
      <c r="D40" s="72" t="s">
        <v>72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="38" customFormat="1" ht="37.5" spans="1:26">
      <c r="A41" s="79"/>
      <c r="B41" s="80" t="s">
        <v>73</v>
      </c>
      <c r="C41" s="80" t="s">
        <v>74</v>
      </c>
      <c r="D41" s="80" t="s">
        <v>75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="38" customFormat="1" ht="249" customHeight="1" spans="1:26">
      <c r="A42" s="79"/>
      <c r="B42" s="80" t="s">
        <v>76</v>
      </c>
      <c r="C42" s="80" t="s">
        <v>77</v>
      </c>
      <c r="D42" s="80" t="s">
        <v>78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="38" customFormat="1" ht="18.75" spans="1:26">
      <c r="A43" s="79"/>
      <c r="B43" s="81" t="s">
        <v>79</v>
      </c>
      <c r="C43" s="81" t="s">
        <v>80</v>
      </c>
      <c r="D43" s="82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="38" customFormat="1" ht="18.75" spans="1:26">
      <c r="A44" s="79"/>
      <c r="B44" s="72" t="s">
        <v>81</v>
      </c>
      <c r="C44" s="72" t="s">
        <v>82</v>
      </c>
      <c r="D44" s="73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="38" customFormat="1" ht="18.75" spans="1:26">
      <c r="A45" s="79"/>
      <c r="B45" s="72" t="s">
        <v>83</v>
      </c>
      <c r="C45" s="72" t="s">
        <v>84</v>
      </c>
      <c r="D45" s="82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="38" customFormat="1" ht="18.75" spans="1:26">
      <c r="A46" s="76" t="s">
        <v>85</v>
      </c>
      <c r="B46" s="72" t="s">
        <v>86</v>
      </c>
      <c r="C46" s="72" t="s">
        <v>87</v>
      </c>
      <c r="D46" s="73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="38" customFormat="1" ht="18.75" spans="1:26">
      <c r="A47" s="74"/>
      <c r="B47" s="72" t="s">
        <v>88</v>
      </c>
      <c r="C47" s="72" t="s">
        <v>89</v>
      </c>
      <c r="D47" s="73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="38" customFormat="1" ht="18.75" spans="1:26">
      <c r="A48" s="74"/>
      <c r="B48" s="72" t="s">
        <v>90</v>
      </c>
      <c r="C48" s="72" t="s">
        <v>91</v>
      </c>
      <c r="D48" s="73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="38" customFormat="1" ht="18.75" spans="1:26">
      <c r="A49" s="76" t="s">
        <v>92</v>
      </c>
      <c r="B49" s="72" t="s">
        <v>93</v>
      </c>
      <c r="C49" s="72" t="s">
        <v>94</v>
      </c>
      <c r="D49" s="73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="38" customFormat="1" ht="18.75" spans="1:26">
      <c r="A50" s="74"/>
      <c r="B50" s="72" t="s">
        <v>95</v>
      </c>
      <c r="C50" s="72" t="s">
        <v>96</v>
      </c>
      <c r="D50" s="73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="38" customFormat="1" ht="18.75" spans="1:26">
      <c r="A51" s="74"/>
      <c r="B51" s="72" t="s">
        <v>97</v>
      </c>
      <c r="C51" s="72" t="s">
        <v>98</v>
      </c>
      <c r="D51" s="72" t="s">
        <v>99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="38" customFormat="1" ht="18.75" spans="1:26">
      <c r="A52" s="74"/>
      <c r="B52" s="75"/>
      <c r="C52" s="72" t="s">
        <v>100</v>
      </c>
      <c r="D52" s="75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="38" customFormat="1" ht="18.75" spans="1:26">
      <c r="A53" s="74"/>
      <c r="B53" s="72" t="s">
        <v>101</v>
      </c>
      <c r="C53" s="72" t="s">
        <v>102</v>
      </c>
      <c r="D53" s="73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="38" customFormat="1" ht="18.75" spans="1:26">
      <c r="A54" s="74"/>
      <c r="B54" s="72" t="s">
        <v>103</v>
      </c>
      <c r="C54" s="72" t="s">
        <v>104</v>
      </c>
      <c r="D54" s="73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="38" customFormat="1" ht="18.75" spans="1:26">
      <c r="A55" s="74"/>
      <c r="B55" s="72" t="s">
        <v>105</v>
      </c>
      <c r="C55" s="72" t="s">
        <v>106</v>
      </c>
      <c r="D55" s="73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="38" customFormat="1" ht="18.75" spans="1:26">
      <c r="A56" s="74"/>
      <c r="B56" s="83" t="s">
        <v>107</v>
      </c>
      <c r="C56" s="72" t="s">
        <v>108</v>
      </c>
      <c r="D56" s="72" t="s">
        <v>109</v>
      </c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="38" customFormat="1" ht="33" customHeight="1" spans="1:26">
      <c r="A57" s="84" t="s">
        <v>110</v>
      </c>
      <c r="B57" s="84"/>
      <c r="C57" s="84"/>
      <c r="D57" s="8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="38" customFormat="1" ht="33" customHeight="1" spans="1:26">
      <c r="A58" s="85" t="s">
        <v>111</v>
      </c>
      <c r="B58" s="86"/>
      <c r="C58" s="86"/>
      <c r="D58" s="87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9"/>
      <c r="W58" s="39"/>
      <c r="X58" s="39"/>
      <c r="Y58" s="39"/>
      <c r="Z58" s="39"/>
    </row>
    <row r="59" s="38" customFormat="1" customHeight="1" spans="1:26">
      <c r="A59" s="90" t="str">
        <f>_xlfn.DISPIMG("ID_9B1B2B62ADD14A5B9C321D2FFE6F6AA8",1)</f>
        <v>=DISPIMG("ID_9B1B2B62ADD14A5B9C321D2FFE6F6AA8",1)</v>
      </c>
      <c r="B59" s="90"/>
      <c r="C59" s="90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9"/>
      <c r="W59" s="39"/>
      <c r="X59" s="39"/>
      <c r="Y59" s="39"/>
      <c r="Z59" s="39"/>
    </row>
    <row r="60" s="38" customFormat="1" customHeight="1" spans="1:26">
      <c r="A60" s="90"/>
      <c r="B60" s="90"/>
      <c r="C60" s="90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9"/>
      <c r="W60" s="39"/>
      <c r="X60" s="39"/>
      <c r="Y60" s="39"/>
      <c r="Z60" s="39"/>
    </row>
    <row r="61" s="38" customFormat="1" customHeight="1" spans="1:26">
      <c r="A61" s="90"/>
      <c r="B61" s="90"/>
      <c r="C61" s="90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9"/>
      <c r="W61" s="39"/>
      <c r="X61" s="39"/>
      <c r="Y61" s="39"/>
      <c r="Z61" s="39"/>
    </row>
    <row r="62" s="38" customFormat="1" customHeight="1" spans="1:26">
      <c r="A62" s="90"/>
      <c r="B62" s="90"/>
      <c r="C62" s="90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9"/>
      <c r="W62" s="39"/>
      <c r="X62" s="39"/>
      <c r="Y62" s="39"/>
      <c r="Z62" s="39"/>
    </row>
    <row r="63" s="38" customFormat="1" customHeight="1" spans="1:26">
      <c r="A63" s="90"/>
      <c r="B63" s="90"/>
      <c r="C63" s="90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9"/>
      <c r="W63" s="39"/>
      <c r="X63" s="39"/>
      <c r="Y63" s="39"/>
      <c r="Z63" s="39"/>
    </row>
    <row r="64" s="38" customFormat="1" customHeight="1" spans="1:26">
      <c r="A64" s="90"/>
      <c r="B64" s="90"/>
      <c r="C64" s="90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9"/>
      <c r="W64" s="39"/>
      <c r="X64" s="39"/>
      <c r="Y64" s="39"/>
      <c r="Z64" s="39"/>
    </row>
    <row r="65" s="38" customFormat="1" customHeight="1" spans="1:26">
      <c r="A65" s="90"/>
      <c r="B65" s="90"/>
      <c r="C65" s="90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9"/>
      <c r="W65" s="39"/>
      <c r="X65" s="39"/>
      <c r="Y65" s="39"/>
      <c r="Z65" s="39"/>
    </row>
    <row r="66" s="38" customFormat="1" customHeight="1" spans="1:26">
      <c r="A66" s="90"/>
      <c r="B66" s="90"/>
      <c r="C66" s="90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9"/>
      <c r="W66" s="39"/>
      <c r="X66" s="39"/>
      <c r="Y66" s="39"/>
      <c r="Z66" s="39"/>
    </row>
    <row r="67" s="38" customFormat="1" customHeight="1" spans="1:26">
      <c r="A67" s="90"/>
      <c r="B67" s="90"/>
      <c r="C67" s="90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9"/>
      <c r="W67" s="39"/>
      <c r="X67" s="39"/>
      <c r="Y67" s="39"/>
      <c r="Z67" s="39"/>
    </row>
    <row r="68" s="38" customFormat="1" customHeight="1" spans="1:26">
      <c r="A68" s="90"/>
      <c r="B68" s="90"/>
      <c r="C68" s="90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9"/>
      <c r="W68" s="39"/>
      <c r="X68" s="39"/>
      <c r="Y68" s="39"/>
      <c r="Z68" s="39"/>
    </row>
    <row r="69" s="38" customFormat="1" customHeight="1" spans="1:26">
      <c r="A69" s="90"/>
      <c r="B69" s="90"/>
      <c r="C69" s="90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9"/>
      <c r="W69" s="39"/>
      <c r="X69" s="39"/>
      <c r="Y69" s="39"/>
      <c r="Z69" s="39"/>
    </row>
    <row r="70" s="38" customFormat="1" customHeight="1" spans="1:26">
      <c r="A70" s="90"/>
      <c r="B70" s="90"/>
      <c r="C70" s="90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9"/>
      <c r="W70" s="39"/>
      <c r="X70" s="39"/>
      <c r="Y70" s="39"/>
      <c r="Z70" s="39"/>
    </row>
    <row r="71" s="38" customFormat="1" customHeight="1" spans="1:26">
      <c r="A71" s="90"/>
      <c r="B71" s="90"/>
      <c r="C71" s="90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9"/>
      <c r="W71" s="39"/>
      <c r="X71" s="39"/>
      <c r="Y71" s="39"/>
      <c r="Z71" s="39"/>
    </row>
    <row r="72" s="38" customFormat="1" customHeight="1" spans="1:26">
      <c r="A72" s="90"/>
      <c r="B72" s="90"/>
      <c r="C72" s="90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9"/>
      <c r="W72" s="39"/>
      <c r="X72" s="39"/>
      <c r="Y72" s="39"/>
      <c r="Z72" s="39"/>
    </row>
    <row r="73" s="38" customFormat="1" customHeight="1" spans="1:26">
      <c r="A73" s="90"/>
      <c r="B73" s="90"/>
      <c r="C73" s="90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9"/>
      <c r="W73" s="39"/>
      <c r="X73" s="39"/>
      <c r="Y73" s="39"/>
      <c r="Z73" s="39"/>
    </row>
    <row r="74" s="38" customFormat="1" customHeight="1" spans="1:26">
      <c r="A74" s="90"/>
      <c r="B74" s="90"/>
      <c r="C74" s="90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9"/>
      <c r="W74" s="39"/>
      <c r="X74" s="39"/>
      <c r="Y74" s="39"/>
      <c r="Z74" s="39"/>
    </row>
    <row r="75" s="38" customFormat="1" customHeight="1" spans="1:26">
      <c r="A75" s="90"/>
      <c r="B75" s="90"/>
      <c r="C75" s="90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9"/>
      <c r="W75" s="39"/>
      <c r="X75" s="39"/>
      <c r="Y75" s="39"/>
      <c r="Z75" s="39"/>
    </row>
    <row r="76" s="38" customFormat="1" customHeight="1" spans="1:26">
      <c r="A76" s="90"/>
      <c r="B76" s="90"/>
      <c r="C76" s="90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9"/>
      <c r="W76" s="39"/>
      <c r="X76" s="39"/>
      <c r="Y76" s="39"/>
      <c r="Z76" s="39"/>
    </row>
    <row r="77" s="38" customFormat="1" customHeight="1" spans="1:26">
      <c r="A77" s="90"/>
      <c r="B77" s="90"/>
      <c r="C77" s="90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9"/>
      <c r="W77" s="39"/>
      <c r="X77" s="39"/>
      <c r="Y77" s="39"/>
      <c r="Z77" s="39"/>
    </row>
    <row r="78" s="38" customFormat="1" customHeight="1" spans="1:26">
      <c r="A78" s="90"/>
      <c r="B78" s="90"/>
      <c r="C78" s="90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9"/>
      <c r="W78" s="39"/>
      <c r="X78" s="39"/>
      <c r="Y78" s="39"/>
      <c r="Z78" s="39"/>
    </row>
    <row r="79" s="38" customFormat="1" customHeight="1" spans="1:26">
      <c r="A79" s="90"/>
      <c r="B79" s="90"/>
      <c r="C79" s="90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9"/>
      <c r="W79" s="39"/>
      <c r="X79" s="39"/>
      <c r="Y79" s="39"/>
      <c r="Z79" s="39"/>
    </row>
    <row r="80" s="38" customFormat="1" customHeight="1" spans="1:26">
      <c r="A80" s="90"/>
      <c r="B80" s="90"/>
      <c r="C80" s="90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9"/>
      <c r="W80" s="39"/>
      <c r="X80" s="39"/>
      <c r="Y80" s="39"/>
      <c r="Z80" s="39"/>
    </row>
    <row r="81" s="38" customFormat="1" customHeight="1" spans="1:26">
      <c r="A81" s="90"/>
      <c r="B81" s="90"/>
      <c r="C81" s="90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9"/>
      <c r="W81" s="39"/>
      <c r="X81" s="39"/>
      <c r="Y81" s="39"/>
      <c r="Z81" s="39"/>
    </row>
    <row r="82" s="38" customFormat="1" customHeight="1" spans="1:26">
      <c r="A82" s="90"/>
      <c r="B82" s="90"/>
      <c r="C82" s="90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9"/>
      <c r="W82" s="39"/>
      <c r="X82" s="39"/>
      <c r="Y82" s="39"/>
      <c r="Z82" s="39"/>
    </row>
    <row r="83" s="38" customFormat="1" customHeight="1" spans="1:26">
      <c r="A83" s="90"/>
      <c r="B83" s="90"/>
      <c r="C83" s="90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9"/>
      <c r="W83" s="39"/>
      <c r="X83" s="39"/>
      <c r="Y83" s="39"/>
      <c r="Z83" s="39"/>
    </row>
    <row r="84" s="38" customFormat="1" customHeight="1" spans="1:26">
      <c r="A84" s="91"/>
      <c r="B84" s="91"/>
      <c r="C84" s="91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9"/>
      <c r="W84" s="39"/>
      <c r="X84" s="39"/>
      <c r="Y84" s="39"/>
      <c r="Z84" s="39"/>
    </row>
    <row r="85" s="38" customFormat="1" customHeight="1" spans="1:26">
      <c r="A85" s="92" t="s">
        <v>112</v>
      </c>
      <c r="B85" s="92"/>
      <c r="C85" s="92"/>
      <c r="D85" s="92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9"/>
      <c r="W85" s="39"/>
      <c r="X85" s="39"/>
      <c r="Y85" s="39"/>
      <c r="Z85" s="39"/>
    </row>
    <row r="86" s="38" customFormat="1" customHeight="1" spans="1:26">
      <c r="A86" s="92"/>
      <c r="B86" s="92"/>
      <c r="C86" s="92"/>
      <c r="D86" s="92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9"/>
      <c r="W86" s="39"/>
      <c r="X86" s="39"/>
      <c r="Y86" s="39"/>
      <c r="Z86" s="39"/>
    </row>
    <row r="87" s="38" customFormat="1" customHeight="1" spans="1:26">
      <c r="A87" s="92"/>
      <c r="B87" s="92"/>
      <c r="C87" s="92"/>
      <c r="D87" s="92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9"/>
      <c r="W87" s="39"/>
      <c r="X87" s="39"/>
      <c r="Y87" s="39"/>
      <c r="Z87" s="39"/>
    </row>
    <row r="88" s="38" customFormat="1" customHeight="1" spans="1:26">
      <c r="A88" s="92"/>
      <c r="B88" s="92"/>
      <c r="C88" s="92"/>
      <c r="D88" s="92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9"/>
      <c r="W88" s="39"/>
      <c r="X88" s="39"/>
      <c r="Y88" s="39"/>
      <c r="Z88" s="39"/>
    </row>
    <row r="89" s="38" customFormat="1" customHeight="1" spans="1:26">
      <c r="A89" s="92"/>
      <c r="B89" s="92"/>
      <c r="C89" s="92"/>
      <c r="D89" s="92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9"/>
      <c r="W89" s="39"/>
      <c r="X89" s="39"/>
      <c r="Y89" s="39"/>
      <c r="Z89" s="39"/>
    </row>
    <row r="90" s="38" customFormat="1" customHeight="1" spans="1:26">
      <c r="A90" s="92"/>
      <c r="B90" s="92"/>
      <c r="C90" s="92"/>
      <c r="D90" s="92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9"/>
      <c r="W90" s="39"/>
      <c r="X90" s="39"/>
      <c r="Y90" s="39"/>
      <c r="Z90" s="39"/>
    </row>
    <row r="91" s="38" customFormat="1" customHeight="1" spans="1:26">
      <c r="A91" s="92"/>
      <c r="B91" s="92"/>
      <c r="C91" s="92"/>
      <c r="D91" s="92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39"/>
      <c r="X91" s="39"/>
      <c r="Y91" s="39"/>
      <c r="Z91" s="39"/>
    </row>
    <row r="92" s="38" customFormat="1" customHeight="1" spans="1:26">
      <c r="A92" s="92"/>
      <c r="B92" s="92"/>
      <c r="C92" s="92"/>
      <c r="D92" s="92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9"/>
      <c r="W92" s="39"/>
      <c r="X92" s="39"/>
      <c r="Y92" s="39"/>
      <c r="Z92" s="39"/>
    </row>
    <row r="93" s="38" customFormat="1" customHeight="1" spans="1:26">
      <c r="A93" s="92"/>
      <c r="B93" s="92"/>
      <c r="C93" s="92"/>
      <c r="D93" s="92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9"/>
      <c r="W93" s="39"/>
      <c r="X93" s="39"/>
      <c r="Y93" s="39"/>
      <c r="Z93" s="39"/>
    </row>
    <row r="94" s="38" customFormat="1" customHeight="1" spans="1:26">
      <c r="A94" s="92"/>
      <c r="B94" s="92"/>
      <c r="C94" s="92"/>
      <c r="D94" s="92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9"/>
      <c r="W94" s="39"/>
      <c r="X94" s="39"/>
      <c r="Y94" s="39"/>
      <c r="Z94" s="39"/>
    </row>
    <row r="95" s="38" customFormat="1" customHeight="1" spans="1:26">
      <c r="A95" s="92"/>
      <c r="B95" s="92"/>
      <c r="C95" s="92"/>
      <c r="D95" s="92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9"/>
      <c r="W95" s="39"/>
      <c r="X95" s="39"/>
      <c r="Y95" s="39"/>
      <c r="Z95" s="39"/>
    </row>
    <row r="96" s="38" customFormat="1" customHeight="1" spans="1:26">
      <c r="A96" s="92"/>
      <c r="B96" s="92"/>
      <c r="C96" s="92"/>
      <c r="D96" s="92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9"/>
      <c r="W96" s="39"/>
      <c r="X96" s="39"/>
      <c r="Y96" s="39"/>
      <c r="Z96" s="39"/>
    </row>
    <row r="97" s="38" customFormat="1" customHeight="1" spans="1:26">
      <c r="A97" s="92"/>
      <c r="B97" s="92"/>
      <c r="C97" s="92"/>
      <c r="D97" s="92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9"/>
      <c r="W97" s="39"/>
      <c r="X97" s="39"/>
      <c r="Y97" s="39"/>
      <c r="Z97" s="39"/>
    </row>
    <row r="98" s="38" customFormat="1" customHeight="1" spans="1:26">
      <c r="A98" s="92"/>
      <c r="B98" s="92"/>
      <c r="C98" s="92"/>
      <c r="D98" s="92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9"/>
      <c r="W98" s="39"/>
      <c r="X98" s="39"/>
      <c r="Y98" s="39"/>
      <c r="Z98" s="39"/>
    </row>
    <row r="99" s="38" customFormat="1" customHeight="1" spans="1:26">
      <c r="A99" s="92"/>
      <c r="B99" s="92"/>
      <c r="C99" s="92"/>
      <c r="D99" s="92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9"/>
      <c r="W99" s="39"/>
      <c r="X99" s="39"/>
      <c r="Y99" s="39"/>
      <c r="Z99" s="39"/>
    </row>
    <row r="100" s="38" customFormat="1" customHeight="1" spans="1:26">
      <c r="A100" s="92"/>
      <c r="B100" s="92"/>
      <c r="C100" s="92"/>
      <c r="D100" s="92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9"/>
      <c r="W100" s="39"/>
      <c r="X100" s="39"/>
      <c r="Y100" s="39"/>
      <c r="Z100" s="39"/>
    </row>
    <row r="101" s="38" customFormat="1" customHeight="1" spans="1:26">
      <c r="A101" s="93"/>
      <c r="B101" s="93"/>
      <c r="C101" s="93"/>
      <c r="D101" s="93"/>
      <c r="E101" s="93"/>
      <c r="F101" s="93"/>
      <c r="G101" s="93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9"/>
      <c r="W101" s="39"/>
      <c r="X101" s="39"/>
      <c r="Y101" s="39"/>
      <c r="Z101" s="39"/>
    </row>
    <row r="102" s="38" customFormat="1" customHeight="1" spans="1:26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9"/>
      <c r="W102" s="39"/>
      <c r="X102" s="39"/>
      <c r="Y102" s="39"/>
      <c r="Z102" s="39"/>
    </row>
    <row r="103" s="38" customFormat="1" customHeight="1" spans="1:26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9"/>
      <c r="W103" s="39"/>
      <c r="X103" s="39"/>
      <c r="Y103" s="39"/>
      <c r="Z103" s="39"/>
    </row>
    <row r="104" s="38" customFormat="1" customHeight="1" spans="1:26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9"/>
      <c r="W104" s="39"/>
      <c r="X104" s="39"/>
      <c r="Y104" s="39"/>
      <c r="Z104" s="39"/>
    </row>
    <row r="105" s="38" customFormat="1" customHeight="1" spans="1:26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9"/>
      <c r="W105" s="39"/>
      <c r="X105" s="39"/>
      <c r="Y105" s="39"/>
      <c r="Z105" s="39"/>
    </row>
  </sheetData>
  <mergeCells count="45">
    <mergeCell ref="A1:D1"/>
    <mergeCell ref="A2:D2"/>
    <mergeCell ref="A3:D3"/>
    <mergeCell ref="A4:D4"/>
    <mergeCell ref="B5:C5"/>
    <mergeCell ref="B14:C14"/>
    <mergeCell ref="B15:C15"/>
    <mergeCell ref="B16:C16"/>
    <mergeCell ref="B17:C17"/>
    <mergeCell ref="A20:D20"/>
    <mergeCell ref="B21:D21"/>
    <mergeCell ref="C22:D22"/>
    <mergeCell ref="C23:D23"/>
    <mergeCell ref="C24:D24"/>
    <mergeCell ref="C25:D25"/>
    <mergeCell ref="C26:D26"/>
    <mergeCell ref="C27:D27"/>
    <mergeCell ref="A28:D28"/>
    <mergeCell ref="A57:D57"/>
    <mergeCell ref="A58:D58"/>
    <mergeCell ref="A6:A14"/>
    <mergeCell ref="A15:A19"/>
    <mergeCell ref="A23:A27"/>
    <mergeCell ref="A31:A32"/>
    <mergeCell ref="A33:A34"/>
    <mergeCell ref="A35:A36"/>
    <mergeCell ref="A37:A38"/>
    <mergeCell ref="A39:A45"/>
    <mergeCell ref="A46:A48"/>
    <mergeCell ref="A49:A56"/>
    <mergeCell ref="B26:B27"/>
    <mergeCell ref="B31:B32"/>
    <mergeCell ref="B35:B36"/>
    <mergeCell ref="B51:B52"/>
    <mergeCell ref="C35:C36"/>
    <mergeCell ref="D31:D32"/>
    <mergeCell ref="D33:D34"/>
    <mergeCell ref="D51:D52"/>
    <mergeCell ref="B6:C7"/>
    <mergeCell ref="B8:C9"/>
    <mergeCell ref="B10:C11"/>
    <mergeCell ref="B12:C13"/>
    <mergeCell ref="B18:C19"/>
    <mergeCell ref="A59:C84"/>
    <mergeCell ref="A85:D10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6"/>
  <sheetViews>
    <sheetView tabSelected="1" workbookViewId="0">
      <selection activeCell="W98" sqref="W98"/>
    </sheetView>
  </sheetViews>
  <sheetFormatPr defaultColWidth="8.89166666666667" defaultRowHeight="12"/>
  <cols>
    <col min="1" max="1" width="9" style="2" customWidth="1"/>
    <col min="2" max="5" width="8.89166666666667" style="2"/>
    <col min="6" max="6" width="13.8916666666667" style="2"/>
    <col min="7" max="7" width="19.1083333333333" style="2" customWidth="1"/>
    <col min="8" max="13" width="8.89166666666667" style="2"/>
    <col min="14" max="14" width="19.1083333333333" style="2" customWidth="1"/>
    <col min="15" max="17" width="8.89166666666667" style="29"/>
    <col min="18" max="21" width="8.89166666666667" style="2"/>
    <col min="22" max="22" width="10.625" style="2" customWidth="1"/>
    <col min="23" max="23" width="13.675" style="2"/>
    <col min="24" max="16384" width="8.89166666666667" style="2"/>
  </cols>
  <sheetData>
    <row r="1" s="1" customFormat="1" ht="40" customHeight="1" spans="1:35">
      <c r="A1" s="4" t="s">
        <v>113</v>
      </c>
      <c r="B1" s="4"/>
      <c r="C1" s="4"/>
      <c r="D1" s="4"/>
      <c r="E1" s="4"/>
      <c r="F1" s="5"/>
      <c r="G1" s="4" t="s">
        <v>114</v>
      </c>
      <c r="H1" s="4" t="s">
        <v>115</v>
      </c>
      <c r="I1" s="4"/>
      <c r="J1" s="4"/>
      <c r="K1" s="4"/>
      <c r="L1" s="4"/>
      <c r="M1" s="4"/>
      <c r="N1" s="4" t="s">
        <v>116</v>
      </c>
      <c r="O1" s="6" t="s">
        <v>117</v>
      </c>
      <c r="P1" s="6"/>
      <c r="Q1" s="6"/>
      <c r="R1" s="5" t="s">
        <v>118</v>
      </c>
      <c r="S1" s="7"/>
      <c r="T1" s="8"/>
      <c r="U1" s="4" t="s">
        <v>119</v>
      </c>
      <c r="V1" s="4" t="s">
        <v>120</v>
      </c>
      <c r="W1" s="4" t="s">
        <v>121</v>
      </c>
      <c r="X1" s="4"/>
      <c r="Y1" s="4"/>
      <c r="Z1" s="4"/>
      <c r="AA1" s="4"/>
      <c r="AB1" s="4"/>
      <c r="AC1" s="4"/>
    </row>
    <row r="2" s="2" customFormat="1" ht="13" customHeight="1" spans="1:35">
      <c r="A2" s="9" t="str">
        <f>_xlfn.DISPIMG("ID_0B4238CD881A4C76B3E639AB5BF84A27",1)</f>
        <v>=DISPIMG("ID_0B4238CD881A4C76B3E639AB5BF84A27",1)</v>
      </c>
      <c r="B2" s="9"/>
      <c r="C2" s="9"/>
      <c r="D2" s="9"/>
      <c r="E2" s="9"/>
      <c r="F2" s="10"/>
      <c r="G2" s="30" t="s">
        <v>122</v>
      </c>
      <c r="H2" s="30" t="str">
        <f>_xlfn.DISPIMG("ID_22F49B062A734080ADB3B08706F86DBC",1)</f>
        <v>=DISPIMG("ID_22F49B062A734080ADB3B08706F86DBC",1)</v>
      </c>
      <c r="I2" s="30"/>
      <c r="J2" s="30"/>
      <c r="K2" s="30"/>
      <c r="L2" s="30"/>
      <c r="M2" s="30"/>
      <c r="N2" s="9" t="s">
        <v>123</v>
      </c>
      <c r="O2" s="11" t="s">
        <v>124</v>
      </c>
      <c r="P2" s="11"/>
      <c r="Q2" s="11"/>
      <c r="R2" s="11" t="s">
        <v>125</v>
      </c>
      <c r="S2" s="31"/>
      <c r="T2" s="31"/>
      <c r="U2" s="15">
        <v>12</v>
      </c>
      <c r="V2" s="14">
        <v>9</v>
      </c>
      <c r="W2" s="15" t="s">
        <v>126</v>
      </c>
      <c r="X2" s="11" t="s">
        <v>127</v>
      </c>
      <c r="Y2" s="11"/>
      <c r="Z2" s="11"/>
      <c r="AA2" s="11"/>
      <c r="AB2" s="11"/>
      <c r="AC2" s="11"/>
    </row>
    <row r="3" s="2" customFormat="1" spans="1:35">
      <c r="A3" s="9"/>
      <c r="B3" s="9"/>
      <c r="C3" s="9"/>
      <c r="D3" s="9"/>
      <c r="E3" s="9"/>
      <c r="F3" s="10"/>
      <c r="G3" s="30"/>
      <c r="H3" s="30"/>
      <c r="I3" s="30"/>
      <c r="J3" s="30"/>
      <c r="K3" s="30"/>
      <c r="L3" s="30"/>
      <c r="M3" s="30"/>
      <c r="N3" s="9"/>
      <c r="O3" s="11"/>
      <c r="P3" s="11"/>
      <c r="Q3" s="11"/>
      <c r="R3" s="31"/>
      <c r="S3" s="31"/>
      <c r="T3" s="31"/>
      <c r="U3" s="15"/>
      <c r="V3" s="18"/>
      <c r="W3" s="15"/>
      <c r="X3" s="11"/>
      <c r="Y3" s="11"/>
      <c r="Z3" s="11"/>
      <c r="AA3" s="11"/>
      <c r="AB3" s="11"/>
      <c r="AC3" s="11"/>
    </row>
    <row r="4" s="2" customFormat="1" spans="1:35">
      <c r="A4" s="9"/>
      <c r="B4" s="9"/>
      <c r="C4" s="9"/>
      <c r="D4" s="9"/>
      <c r="E4" s="9"/>
      <c r="F4" s="10"/>
      <c r="G4" s="30"/>
      <c r="H4" s="30"/>
      <c r="I4" s="30"/>
      <c r="J4" s="30"/>
      <c r="K4" s="30"/>
      <c r="L4" s="30"/>
      <c r="M4" s="30"/>
      <c r="N4" s="9"/>
      <c r="O4" s="11"/>
      <c r="P4" s="11"/>
      <c r="Q4" s="11"/>
      <c r="R4" s="31"/>
      <c r="S4" s="31"/>
      <c r="T4" s="31"/>
      <c r="U4" s="15"/>
      <c r="V4" s="18"/>
      <c r="W4" s="15"/>
      <c r="X4" s="11"/>
      <c r="Y4" s="11"/>
      <c r="Z4" s="11"/>
      <c r="AA4" s="11"/>
      <c r="AB4" s="11"/>
      <c r="AC4" s="11"/>
    </row>
    <row r="5" s="2" customFormat="1" spans="1:35">
      <c r="A5" s="9"/>
      <c r="B5" s="9"/>
      <c r="C5" s="9"/>
      <c r="D5" s="9"/>
      <c r="E5" s="9"/>
      <c r="F5" s="10"/>
      <c r="G5" s="30"/>
      <c r="H5" s="30"/>
      <c r="I5" s="30"/>
      <c r="J5" s="30"/>
      <c r="K5" s="30"/>
      <c r="L5" s="30"/>
      <c r="M5" s="30"/>
      <c r="N5" s="9"/>
      <c r="O5" s="11"/>
      <c r="P5" s="11"/>
      <c r="Q5" s="11"/>
      <c r="R5" s="31"/>
      <c r="S5" s="31"/>
      <c r="T5" s="31"/>
      <c r="U5" s="15"/>
      <c r="V5" s="18"/>
      <c r="W5" s="15"/>
      <c r="X5" s="11"/>
      <c r="Y5" s="11"/>
      <c r="Z5" s="11"/>
      <c r="AA5" s="11"/>
      <c r="AB5" s="11"/>
      <c r="AC5" s="11"/>
    </row>
    <row r="6" s="2" customFormat="1" spans="1:35">
      <c r="A6" s="9"/>
      <c r="B6" s="9"/>
      <c r="C6" s="9"/>
      <c r="D6" s="9"/>
      <c r="E6" s="9"/>
      <c r="F6" s="10"/>
      <c r="G6" s="30"/>
      <c r="H6" s="30"/>
      <c r="I6" s="30"/>
      <c r="J6" s="30"/>
      <c r="K6" s="30"/>
      <c r="L6" s="30"/>
      <c r="M6" s="30"/>
      <c r="N6" s="9"/>
      <c r="O6" s="11"/>
      <c r="P6" s="11"/>
      <c r="Q6" s="11"/>
      <c r="R6" s="31"/>
      <c r="S6" s="31"/>
      <c r="T6" s="31"/>
      <c r="U6" s="15"/>
      <c r="V6" s="18"/>
      <c r="W6" s="15"/>
      <c r="X6" s="11"/>
      <c r="Y6" s="11"/>
      <c r="Z6" s="11"/>
      <c r="AA6" s="11"/>
      <c r="AB6" s="11"/>
      <c r="AC6" s="11"/>
    </row>
    <row r="7" s="2" customFormat="1" spans="1:35">
      <c r="A7" s="9"/>
      <c r="B7" s="9"/>
      <c r="C7" s="9"/>
      <c r="D7" s="9"/>
      <c r="E7" s="9"/>
      <c r="F7" s="10"/>
      <c r="G7" s="30"/>
      <c r="H7" s="30"/>
      <c r="I7" s="30"/>
      <c r="J7" s="30"/>
      <c r="K7" s="30"/>
      <c r="L7" s="30"/>
      <c r="M7" s="30"/>
      <c r="N7" s="9"/>
      <c r="O7" s="11"/>
      <c r="P7" s="11"/>
      <c r="Q7" s="11"/>
      <c r="R7" s="31"/>
      <c r="S7" s="31"/>
      <c r="T7" s="31"/>
      <c r="U7" s="15"/>
      <c r="V7" s="18"/>
      <c r="W7" s="15"/>
      <c r="X7" s="11"/>
      <c r="Y7" s="11"/>
      <c r="Z7" s="11"/>
      <c r="AA7" s="11"/>
      <c r="AB7" s="11"/>
      <c r="AC7" s="11"/>
    </row>
    <row r="8" s="2" customFormat="1" spans="1:35">
      <c r="A8" s="9"/>
      <c r="B8" s="9"/>
      <c r="C8" s="9"/>
      <c r="D8" s="9"/>
      <c r="E8" s="9"/>
      <c r="F8" s="10"/>
      <c r="G8" s="30"/>
      <c r="H8" s="30"/>
      <c r="I8" s="30"/>
      <c r="J8" s="30"/>
      <c r="K8" s="30"/>
      <c r="L8" s="30"/>
      <c r="M8" s="30"/>
      <c r="N8" s="9"/>
      <c r="O8" s="11"/>
      <c r="P8" s="11"/>
      <c r="Q8" s="11"/>
      <c r="R8" s="31"/>
      <c r="S8" s="31"/>
      <c r="T8" s="31"/>
      <c r="U8" s="15"/>
      <c r="V8" s="21"/>
      <c r="W8" s="15"/>
      <c r="X8" s="11"/>
      <c r="Y8" s="11"/>
      <c r="Z8" s="11"/>
      <c r="AA8" s="11"/>
      <c r="AB8" s="11"/>
      <c r="AC8" s="11"/>
    </row>
    <row r="9" s="2" customFormat="1" spans="1:35">
      <c r="A9" s="4" t="s">
        <v>128</v>
      </c>
      <c r="B9" s="4"/>
      <c r="C9" s="4"/>
      <c r="D9" s="4"/>
      <c r="E9" s="4"/>
      <c r="F9" s="5"/>
      <c r="G9" s="30" t="s">
        <v>129</v>
      </c>
      <c r="H9" s="30" t="str">
        <f>_xlfn.DISPIMG("ID_FC0D33568791492681A3FFEC27B14FBB",1)</f>
        <v>=DISPIMG("ID_FC0D33568791492681A3FFEC27B14FBB",1)</v>
      </c>
      <c r="I9" s="30"/>
      <c r="J9" s="30"/>
      <c r="K9" s="30"/>
      <c r="L9" s="30"/>
      <c r="M9" s="30"/>
      <c r="N9" s="9"/>
      <c r="O9" s="11"/>
      <c r="P9" s="11"/>
      <c r="Q9" s="11"/>
      <c r="R9" s="31"/>
      <c r="S9" s="31"/>
      <c r="T9" s="31"/>
      <c r="U9" s="22"/>
      <c r="V9" s="17"/>
      <c r="W9" s="9" t="s">
        <v>130</v>
      </c>
      <c r="X9" s="11" t="s">
        <v>131</v>
      </c>
      <c r="Y9" s="11"/>
      <c r="Z9" s="11"/>
      <c r="AA9" s="11"/>
      <c r="AB9" s="11"/>
      <c r="AC9" s="11"/>
    </row>
    <row r="10" s="2" customFormat="1" spans="1:35">
      <c r="A10" s="4"/>
      <c r="B10" s="4"/>
      <c r="C10" s="4"/>
      <c r="D10" s="4"/>
      <c r="E10" s="4"/>
      <c r="F10" s="5"/>
      <c r="G10" s="30"/>
      <c r="H10" s="30"/>
      <c r="I10" s="30"/>
      <c r="J10" s="30"/>
      <c r="K10" s="30"/>
      <c r="L10" s="30"/>
      <c r="M10" s="30"/>
      <c r="N10" s="9"/>
      <c r="O10" s="11"/>
      <c r="P10" s="11"/>
      <c r="Q10" s="11"/>
      <c r="R10" s="31"/>
      <c r="S10" s="31"/>
      <c r="T10" s="31"/>
      <c r="U10" s="22"/>
      <c r="V10" s="17"/>
      <c r="W10" s="9"/>
      <c r="X10" s="11"/>
      <c r="Y10" s="11"/>
      <c r="Z10" s="11"/>
      <c r="AA10" s="11"/>
      <c r="AB10" s="11"/>
      <c r="AC10" s="11"/>
    </row>
    <row r="11" s="2" customFormat="1" spans="1:35">
      <c r="A11" s="4"/>
      <c r="B11" s="4"/>
      <c r="C11" s="4"/>
      <c r="D11" s="4"/>
      <c r="E11" s="4"/>
      <c r="F11" s="5"/>
      <c r="G11" s="30"/>
      <c r="H11" s="30"/>
      <c r="I11" s="30"/>
      <c r="J11" s="30"/>
      <c r="K11" s="30"/>
      <c r="L11" s="30"/>
      <c r="M11" s="30"/>
      <c r="N11" s="9"/>
      <c r="O11" s="11"/>
      <c r="P11" s="11"/>
      <c r="Q11" s="11"/>
      <c r="R11" s="31"/>
      <c r="S11" s="31"/>
      <c r="T11" s="31"/>
      <c r="U11" s="22"/>
      <c r="V11" s="17"/>
      <c r="W11" s="9"/>
      <c r="X11" s="11"/>
      <c r="Y11" s="11"/>
      <c r="Z11" s="11"/>
      <c r="AA11" s="11"/>
      <c r="AB11" s="11"/>
      <c r="AC11" s="11"/>
      <c r="AD11" s="23"/>
      <c r="AE11" s="23"/>
      <c r="AF11" s="23"/>
      <c r="AG11" s="23"/>
      <c r="AH11" s="23"/>
      <c r="AI11" s="23"/>
    </row>
    <row r="12" s="2" customFormat="1" spans="1:35">
      <c r="A12" s="9" t="str">
        <f>_xlfn.DISPIMG("ID_32466C5A91E0460CAD78150547A76A25",1)</f>
        <v>=DISPIMG("ID_32466C5A91E0460CAD78150547A76A25",1)</v>
      </c>
      <c r="B12" s="9"/>
      <c r="C12" s="9"/>
      <c r="D12" s="9"/>
      <c r="E12" s="9"/>
      <c r="F12" s="10"/>
      <c r="G12" s="30"/>
      <c r="H12" s="30"/>
      <c r="I12" s="30"/>
      <c r="J12" s="30"/>
      <c r="K12" s="30"/>
      <c r="L12" s="30"/>
      <c r="M12" s="30"/>
      <c r="N12" s="9"/>
      <c r="O12" s="11"/>
      <c r="P12" s="11"/>
      <c r="Q12" s="11"/>
      <c r="R12" s="31"/>
      <c r="S12" s="31"/>
      <c r="T12" s="31"/>
      <c r="U12" s="22"/>
      <c r="V12" s="17"/>
      <c r="W12" s="9"/>
      <c r="X12" s="11"/>
      <c r="Y12" s="11"/>
      <c r="Z12" s="11"/>
      <c r="AA12" s="11"/>
      <c r="AB12" s="11"/>
      <c r="AC12" s="11"/>
    </row>
    <row r="13" s="2" customFormat="1" spans="1:35">
      <c r="A13" s="9"/>
      <c r="B13" s="9"/>
      <c r="C13" s="9"/>
      <c r="D13" s="9"/>
      <c r="E13" s="9"/>
      <c r="F13" s="10"/>
      <c r="G13" s="30"/>
      <c r="H13" s="30"/>
      <c r="I13" s="30"/>
      <c r="J13" s="30"/>
      <c r="K13" s="30"/>
      <c r="L13" s="30"/>
      <c r="M13" s="30"/>
      <c r="N13" s="9"/>
      <c r="O13" s="11"/>
      <c r="P13" s="11"/>
      <c r="Q13" s="11"/>
      <c r="R13" s="31"/>
      <c r="S13" s="31"/>
      <c r="T13" s="31"/>
      <c r="U13" s="22"/>
      <c r="V13" s="17"/>
      <c r="W13" s="9"/>
      <c r="X13" s="11"/>
      <c r="Y13" s="11"/>
      <c r="Z13" s="11"/>
      <c r="AA13" s="11"/>
      <c r="AB13" s="11"/>
      <c r="AC13" s="11"/>
    </row>
    <row r="14" s="2" customFormat="1" spans="1:35">
      <c r="A14" s="9"/>
      <c r="B14" s="9"/>
      <c r="C14" s="9"/>
      <c r="D14" s="9"/>
      <c r="E14" s="9"/>
      <c r="F14" s="10"/>
      <c r="G14" s="30"/>
      <c r="H14" s="30"/>
      <c r="I14" s="30"/>
      <c r="J14" s="30"/>
      <c r="K14" s="30"/>
      <c r="L14" s="30"/>
      <c r="M14" s="30"/>
      <c r="N14" s="9"/>
      <c r="O14" s="11"/>
      <c r="P14" s="11"/>
      <c r="Q14" s="11"/>
      <c r="R14" s="31"/>
      <c r="S14" s="31"/>
      <c r="T14" s="31"/>
      <c r="U14" s="22"/>
      <c r="V14" s="17"/>
      <c r="W14" s="9"/>
      <c r="X14" s="11"/>
      <c r="Y14" s="11"/>
      <c r="Z14" s="11"/>
      <c r="AA14" s="11"/>
      <c r="AB14" s="11"/>
      <c r="AC14" s="11"/>
    </row>
    <row r="15" s="2" customFormat="1" spans="1:35">
      <c r="A15" s="9"/>
      <c r="B15" s="9"/>
      <c r="C15" s="9"/>
      <c r="D15" s="9"/>
      <c r="E15" s="9"/>
      <c r="F15" s="10"/>
      <c r="G15" s="30"/>
      <c r="H15" s="30"/>
      <c r="I15" s="30"/>
      <c r="J15" s="30"/>
      <c r="K15" s="30"/>
      <c r="L15" s="30"/>
      <c r="M15" s="30"/>
      <c r="N15" s="9"/>
      <c r="O15" s="11"/>
      <c r="P15" s="11"/>
      <c r="Q15" s="11"/>
      <c r="R15" s="31"/>
      <c r="S15" s="31"/>
      <c r="T15" s="31"/>
      <c r="U15" s="22"/>
      <c r="V15" s="17"/>
      <c r="W15" s="9"/>
      <c r="X15" s="11"/>
      <c r="Y15" s="11"/>
      <c r="Z15" s="11"/>
      <c r="AA15" s="11"/>
      <c r="AB15" s="11"/>
      <c r="AC15" s="11"/>
    </row>
    <row r="16" s="2" customFormat="1" spans="1:35">
      <c r="A16" s="9"/>
      <c r="B16" s="9"/>
      <c r="C16" s="9"/>
      <c r="D16" s="9"/>
      <c r="E16" s="9"/>
      <c r="F16" s="10"/>
      <c r="G16" s="32" t="s">
        <v>132</v>
      </c>
      <c r="H16" s="32" t="str">
        <f>_xlfn.DISPIMG("ID_300ADA63D1AB4A70B80C93067C7179F3",1)</f>
        <v>=DISPIMG("ID_300ADA63D1AB4A70B80C93067C7179F3",1)</v>
      </c>
      <c r="I16" s="32"/>
      <c r="J16" s="32"/>
      <c r="K16" s="32"/>
      <c r="L16" s="32"/>
      <c r="M16" s="32"/>
      <c r="N16" s="9" t="s">
        <v>31</v>
      </c>
      <c r="O16" s="33"/>
      <c r="P16" s="33"/>
      <c r="Q16" s="33"/>
      <c r="R16" s="34"/>
      <c r="S16" s="34"/>
      <c r="T16" s="34"/>
      <c r="U16" s="22"/>
    </row>
    <row r="17" s="2" customFormat="1" spans="1:34">
      <c r="A17" s="9"/>
      <c r="B17" s="9"/>
      <c r="C17" s="9"/>
      <c r="D17" s="9"/>
      <c r="E17" s="9"/>
      <c r="F17" s="10"/>
      <c r="G17" s="32"/>
      <c r="H17" s="32"/>
      <c r="I17" s="32"/>
      <c r="J17" s="32"/>
      <c r="K17" s="32"/>
      <c r="L17" s="32"/>
      <c r="M17" s="32"/>
      <c r="N17" s="9"/>
      <c r="O17" s="33"/>
      <c r="P17" s="33"/>
      <c r="Q17" s="33"/>
      <c r="R17" s="34"/>
      <c r="S17" s="34"/>
      <c r="T17" s="34"/>
      <c r="U17" s="22"/>
      <c r="V17" s="2"/>
      <c r="W17" s="2"/>
      <c r="X17" s="2"/>
      <c r="Y17" s="2"/>
      <c r="Z17" s="2"/>
      <c r="AA17" s="2"/>
      <c r="AB17" s="2"/>
      <c r="AC17" s="2"/>
      <c r="AD17" s="23"/>
      <c r="AE17" s="23"/>
      <c r="AF17" s="23"/>
    </row>
    <row r="18" s="2" customFormat="1" spans="1:34">
      <c r="A18" s="9"/>
      <c r="B18" s="9"/>
      <c r="C18" s="9"/>
      <c r="D18" s="9"/>
      <c r="E18" s="9"/>
      <c r="F18" s="10"/>
      <c r="G18" s="32"/>
      <c r="H18" s="32"/>
      <c r="I18" s="32"/>
      <c r="J18" s="32"/>
      <c r="K18" s="32"/>
      <c r="L18" s="32"/>
      <c r="M18" s="32"/>
      <c r="N18" s="9"/>
      <c r="O18" s="33"/>
      <c r="P18" s="33"/>
      <c r="Q18" s="33"/>
      <c r="R18" s="34"/>
      <c r="S18" s="34"/>
      <c r="T18" s="34"/>
      <c r="U18" s="22"/>
      <c r="V18" s="2"/>
      <c r="W18" s="2"/>
      <c r="X18" s="2"/>
      <c r="Y18" s="2"/>
      <c r="Z18" s="2"/>
      <c r="AA18" s="2"/>
      <c r="AB18" s="2"/>
      <c r="AC18" s="2"/>
      <c r="AD18" s="23"/>
      <c r="AE18" s="23"/>
      <c r="AF18" s="23"/>
    </row>
    <row r="19" s="2" customFormat="1" spans="1:34">
      <c r="A19" s="9"/>
      <c r="B19" s="9"/>
      <c r="C19" s="9"/>
      <c r="D19" s="9"/>
      <c r="E19" s="9"/>
      <c r="F19" s="10"/>
      <c r="G19" s="32"/>
      <c r="H19" s="32"/>
      <c r="I19" s="32"/>
      <c r="J19" s="32"/>
      <c r="K19" s="32"/>
      <c r="L19" s="32"/>
      <c r="M19" s="32"/>
      <c r="N19" s="9"/>
      <c r="O19" s="33"/>
      <c r="P19" s="33"/>
      <c r="Q19" s="33"/>
      <c r="R19" s="34"/>
      <c r="S19" s="34"/>
      <c r="T19" s="34"/>
      <c r="U19" s="22"/>
    </row>
    <row r="20" s="2" customFormat="1" spans="1:34">
      <c r="A20" s="9"/>
      <c r="B20" s="9"/>
      <c r="C20" s="9"/>
      <c r="D20" s="9"/>
      <c r="E20" s="9"/>
      <c r="F20" s="10"/>
      <c r="G20" s="32"/>
      <c r="H20" s="32"/>
      <c r="I20" s="32"/>
      <c r="J20" s="32"/>
      <c r="K20" s="32"/>
      <c r="L20" s="32"/>
      <c r="M20" s="32"/>
      <c r="N20" s="9"/>
      <c r="O20" s="33"/>
      <c r="P20" s="33"/>
      <c r="Q20" s="33"/>
      <c r="R20" s="34"/>
      <c r="S20" s="34"/>
      <c r="T20" s="34"/>
      <c r="U20" s="22"/>
    </row>
    <row r="21" s="2" customFormat="1" spans="1:34">
      <c r="A21" s="9"/>
      <c r="B21" s="9"/>
      <c r="C21" s="9"/>
      <c r="D21" s="9"/>
      <c r="E21" s="9"/>
      <c r="F21" s="10"/>
      <c r="G21" s="32"/>
      <c r="H21" s="32"/>
      <c r="I21" s="32"/>
      <c r="J21" s="32"/>
      <c r="K21" s="32"/>
      <c r="L21" s="32"/>
      <c r="M21" s="32"/>
      <c r="N21" s="9"/>
      <c r="O21" s="33"/>
      <c r="P21" s="33"/>
      <c r="Q21" s="33"/>
      <c r="R21" s="34"/>
      <c r="S21" s="34"/>
      <c r="T21" s="34"/>
      <c r="U21" s="22"/>
    </row>
    <row r="22" s="2" customFormat="1" spans="1:34">
      <c r="A22" s="9"/>
      <c r="B22" s="9"/>
      <c r="C22" s="9"/>
      <c r="D22" s="9"/>
      <c r="E22" s="9"/>
      <c r="F22" s="10"/>
      <c r="G22" s="32"/>
      <c r="H22" s="32"/>
      <c r="I22" s="32"/>
      <c r="J22" s="32"/>
      <c r="K22" s="32"/>
      <c r="L22" s="32"/>
      <c r="M22" s="32"/>
      <c r="N22" s="9"/>
      <c r="O22" s="33"/>
      <c r="P22" s="33"/>
      <c r="Q22" s="33"/>
      <c r="R22" s="34"/>
      <c r="S22" s="34"/>
      <c r="T22" s="34"/>
      <c r="U22" s="22"/>
    </row>
    <row r="23" s="2" customFormat="1" ht="13" customHeight="1" spans="1:34">
      <c r="A23" s="9"/>
      <c r="B23" s="9"/>
      <c r="C23" s="9"/>
      <c r="D23" s="9"/>
      <c r="E23" s="9"/>
      <c r="F23" s="10"/>
      <c r="G23" s="32" t="s">
        <v>133</v>
      </c>
      <c r="H23" s="32" t="str">
        <f>_xlfn.DISPIMG("ID_6E8CBD0574714078AB92D2EEAF143E06",1)</f>
        <v>=DISPIMG("ID_6E8CBD0574714078AB92D2EEAF143E06",1)</v>
      </c>
      <c r="I23" s="32"/>
      <c r="J23" s="32"/>
      <c r="K23" s="32"/>
      <c r="L23" s="32"/>
      <c r="M23" s="32"/>
      <c r="N23" s="9"/>
      <c r="O23" s="33"/>
      <c r="P23" s="33"/>
      <c r="Q23" s="33"/>
      <c r="R23" s="34"/>
      <c r="S23" s="34"/>
      <c r="T23" s="34"/>
      <c r="U23" s="22"/>
    </row>
    <row r="24" s="2" customFormat="1" spans="1:34">
      <c r="A24" s="9"/>
      <c r="B24" s="9"/>
      <c r="C24" s="9"/>
      <c r="D24" s="9"/>
      <c r="E24" s="9"/>
      <c r="F24" s="10"/>
      <c r="G24" s="32"/>
      <c r="H24" s="32"/>
      <c r="I24" s="32"/>
      <c r="J24" s="32"/>
      <c r="K24" s="32"/>
      <c r="L24" s="32"/>
      <c r="M24" s="32"/>
      <c r="N24" s="9"/>
      <c r="O24" s="33"/>
      <c r="P24" s="33"/>
      <c r="Q24" s="33"/>
      <c r="R24" s="34"/>
      <c r="S24" s="34"/>
      <c r="T24" s="34"/>
      <c r="U24" s="22"/>
    </row>
    <row r="25" s="2" customFormat="1" spans="1:34">
      <c r="A25" s="9"/>
      <c r="B25" s="9"/>
      <c r="C25" s="9"/>
      <c r="D25" s="9"/>
      <c r="E25" s="9"/>
      <c r="F25" s="10"/>
      <c r="G25" s="32"/>
      <c r="H25" s="32"/>
      <c r="I25" s="32"/>
      <c r="J25" s="32"/>
      <c r="K25" s="32"/>
      <c r="L25" s="32"/>
      <c r="M25" s="32"/>
      <c r="N25" s="9"/>
      <c r="O25" s="33"/>
      <c r="P25" s="33"/>
      <c r="Q25" s="33"/>
      <c r="R25" s="34"/>
      <c r="S25" s="34"/>
      <c r="T25" s="34"/>
      <c r="U25" s="22"/>
    </row>
    <row r="26" s="2" customFormat="1" spans="1:34">
      <c r="A26" s="9"/>
      <c r="B26" s="9"/>
      <c r="C26" s="9"/>
      <c r="D26" s="9"/>
      <c r="E26" s="9"/>
      <c r="F26" s="10"/>
      <c r="G26" s="32"/>
      <c r="H26" s="32"/>
      <c r="I26" s="32"/>
      <c r="J26" s="32"/>
      <c r="K26" s="32"/>
      <c r="L26" s="32"/>
      <c r="M26" s="32"/>
      <c r="N26" s="9"/>
      <c r="O26" s="33"/>
      <c r="P26" s="33"/>
      <c r="Q26" s="33"/>
      <c r="R26" s="34"/>
      <c r="S26" s="34"/>
      <c r="T26" s="34"/>
      <c r="U26" s="22"/>
    </row>
    <row r="27" s="2" customFormat="1" spans="1:34">
      <c r="A27" s="9"/>
      <c r="B27" s="9"/>
      <c r="C27" s="9"/>
      <c r="D27" s="9"/>
      <c r="E27" s="9"/>
      <c r="F27" s="10"/>
      <c r="G27" s="32"/>
      <c r="H27" s="32"/>
      <c r="I27" s="32"/>
      <c r="J27" s="32"/>
      <c r="K27" s="32"/>
      <c r="L27" s="32"/>
      <c r="M27" s="32"/>
      <c r="N27" s="9"/>
      <c r="O27" s="33"/>
      <c r="P27" s="33"/>
      <c r="Q27" s="33"/>
      <c r="R27" s="34"/>
      <c r="S27" s="34"/>
      <c r="T27" s="34"/>
      <c r="U27" s="22"/>
    </row>
    <row r="28" s="2" customFormat="1" spans="1:34">
      <c r="A28" s="9"/>
      <c r="B28" s="9"/>
      <c r="C28" s="9"/>
      <c r="D28" s="9"/>
      <c r="E28" s="9"/>
      <c r="F28" s="10"/>
      <c r="G28" s="32"/>
      <c r="H28" s="32"/>
      <c r="I28" s="32"/>
      <c r="J28" s="32"/>
      <c r="K28" s="32"/>
      <c r="L28" s="32"/>
      <c r="M28" s="32"/>
      <c r="N28" s="9"/>
      <c r="O28" s="33"/>
      <c r="P28" s="33"/>
      <c r="Q28" s="33"/>
      <c r="R28" s="34"/>
      <c r="S28" s="34"/>
      <c r="T28" s="34"/>
      <c r="U28" s="22"/>
    </row>
    <row r="29" s="2" customFormat="1" spans="1:34">
      <c r="A29" s="9"/>
      <c r="B29" s="9"/>
      <c r="C29" s="9"/>
      <c r="D29" s="9"/>
      <c r="E29" s="9"/>
      <c r="F29" s="10"/>
      <c r="G29" s="32"/>
      <c r="H29" s="32"/>
      <c r="I29" s="32"/>
      <c r="J29" s="32"/>
      <c r="K29" s="32"/>
      <c r="L29" s="32"/>
      <c r="M29" s="32"/>
      <c r="N29" s="9"/>
      <c r="O29" s="33"/>
      <c r="P29" s="33"/>
      <c r="Q29" s="33"/>
      <c r="R29" s="34"/>
      <c r="S29" s="34"/>
      <c r="T29" s="34"/>
      <c r="U29" s="22"/>
    </row>
    <row r="30" s="2" customFormat="1" spans="1:34">
      <c r="A30" s="4" t="s">
        <v>134</v>
      </c>
      <c r="B30" s="4"/>
      <c r="C30" s="4"/>
      <c r="D30" s="4"/>
      <c r="E30" s="4"/>
      <c r="F30" s="5"/>
      <c r="G30" s="32" t="s">
        <v>135</v>
      </c>
      <c r="H30" s="32" t="str">
        <f>_xlfn.DISPIMG("ID_4D726954BFD34C3AA37E03E6DBF9D963",1)</f>
        <v>=DISPIMG("ID_4D726954BFD34C3AA37E03E6DBF9D963",1)</v>
      </c>
      <c r="I30" s="32"/>
      <c r="J30" s="32"/>
      <c r="K30" s="32"/>
      <c r="L30" s="32"/>
      <c r="M30" s="32"/>
      <c r="N30" s="9"/>
      <c r="O30" s="33"/>
      <c r="P30" s="33"/>
      <c r="Q30" s="33"/>
      <c r="R30" s="34"/>
      <c r="S30" s="34"/>
      <c r="T30" s="34"/>
      <c r="U30" s="22"/>
    </row>
    <row r="31" s="2" customFormat="1" spans="1:34">
      <c r="A31" s="4"/>
      <c r="B31" s="4"/>
      <c r="C31" s="4"/>
      <c r="D31" s="4"/>
      <c r="E31" s="4"/>
      <c r="F31" s="5"/>
      <c r="G31" s="32"/>
      <c r="H31" s="32"/>
      <c r="I31" s="32"/>
      <c r="J31" s="32"/>
      <c r="K31" s="32"/>
      <c r="L31" s="32"/>
      <c r="M31" s="32"/>
      <c r="N31" s="9"/>
      <c r="O31" s="33"/>
      <c r="P31" s="33"/>
      <c r="Q31" s="33"/>
      <c r="R31" s="34"/>
      <c r="S31" s="34"/>
      <c r="T31" s="34"/>
      <c r="U31" s="22"/>
      <c r="V31" s="2"/>
      <c r="W31" s="2"/>
      <c r="X31" s="2"/>
      <c r="Y31" s="2"/>
      <c r="Z31" s="2"/>
      <c r="AA31" s="2"/>
      <c r="AB31" s="2"/>
      <c r="AC31" s="2"/>
      <c r="AD31" s="24"/>
      <c r="AE31" s="24"/>
      <c r="AF31" s="24"/>
      <c r="AG31" s="24"/>
      <c r="AH31" s="24"/>
    </row>
    <row r="32" s="2" customFormat="1" spans="1:34">
      <c r="A32" s="4"/>
      <c r="B32" s="4"/>
      <c r="C32" s="4"/>
      <c r="D32" s="4"/>
      <c r="E32" s="4"/>
      <c r="F32" s="5"/>
      <c r="G32" s="32"/>
      <c r="H32" s="32"/>
      <c r="I32" s="32"/>
      <c r="J32" s="32"/>
      <c r="K32" s="32"/>
      <c r="L32" s="32"/>
      <c r="M32" s="32"/>
      <c r="N32" s="9"/>
      <c r="O32" s="33"/>
      <c r="P32" s="33"/>
      <c r="Q32" s="33"/>
      <c r="R32" s="34"/>
      <c r="S32" s="34"/>
      <c r="T32" s="34"/>
      <c r="U32" s="22"/>
      <c r="V32" s="2"/>
      <c r="W32" s="2"/>
      <c r="X32" s="2"/>
      <c r="Y32" s="2"/>
      <c r="Z32" s="2"/>
      <c r="AA32" s="2"/>
      <c r="AB32" s="2"/>
      <c r="AC32" s="2"/>
      <c r="AD32" s="24"/>
      <c r="AE32" s="24"/>
      <c r="AF32" s="24"/>
      <c r="AG32" s="24"/>
      <c r="AH32" s="24"/>
    </row>
    <row r="33" s="2" customFormat="1" spans="1:35">
      <c r="A33" s="9" t="str">
        <f>_xlfn.DISPIMG("ID_C013540D69174D548A8D6D401C19853D",1)</f>
        <v>=DISPIMG("ID_C013540D69174D548A8D6D401C19853D",1)</v>
      </c>
      <c r="B33" s="9"/>
      <c r="C33" s="9"/>
      <c r="D33" s="9"/>
      <c r="E33" s="9"/>
      <c r="F33" s="10"/>
      <c r="G33" s="32"/>
      <c r="H33" s="32"/>
      <c r="I33" s="32"/>
      <c r="J33" s="32"/>
      <c r="K33" s="32"/>
      <c r="L33" s="32"/>
      <c r="M33" s="32"/>
      <c r="N33" s="9"/>
      <c r="O33" s="33"/>
      <c r="P33" s="33"/>
      <c r="Q33" s="33"/>
      <c r="R33" s="34"/>
      <c r="S33" s="34"/>
      <c r="T33" s="34"/>
      <c r="U33" s="22"/>
      <c r="V33" s="2"/>
      <c r="W33" s="2"/>
      <c r="X33" s="2"/>
      <c r="Y33" s="2"/>
      <c r="Z33" s="2"/>
      <c r="AA33" s="2"/>
      <c r="AB33" s="2"/>
      <c r="AC33" s="2"/>
      <c r="AD33" s="24"/>
      <c r="AE33" s="24"/>
      <c r="AF33" s="24"/>
      <c r="AG33" s="24"/>
      <c r="AH33" s="24"/>
    </row>
    <row r="34" s="2" customFormat="1" spans="1:35">
      <c r="A34" s="9"/>
      <c r="B34" s="9"/>
      <c r="C34" s="9"/>
      <c r="D34" s="9"/>
      <c r="E34" s="9"/>
      <c r="F34" s="10"/>
      <c r="G34" s="32"/>
      <c r="H34" s="32"/>
      <c r="I34" s="32"/>
      <c r="J34" s="32"/>
      <c r="K34" s="32"/>
      <c r="L34" s="32"/>
      <c r="M34" s="32"/>
      <c r="N34" s="9"/>
      <c r="O34" s="33"/>
      <c r="P34" s="33"/>
      <c r="Q34" s="33"/>
      <c r="R34" s="34"/>
      <c r="S34" s="34"/>
      <c r="T34" s="34"/>
      <c r="U34" s="22"/>
      <c r="V34" s="2"/>
      <c r="W34" s="2"/>
      <c r="X34" s="2"/>
      <c r="Y34" s="2"/>
      <c r="Z34" s="2"/>
      <c r="AA34" s="2"/>
      <c r="AB34" s="2"/>
      <c r="AC34" s="2"/>
      <c r="AD34" s="24"/>
      <c r="AE34" s="24"/>
      <c r="AF34" s="24"/>
      <c r="AG34" s="24"/>
      <c r="AH34" s="24"/>
    </row>
    <row r="35" s="2" customFormat="1" spans="1:35">
      <c r="A35" s="9"/>
      <c r="B35" s="9"/>
      <c r="C35" s="9"/>
      <c r="D35" s="9"/>
      <c r="E35" s="9"/>
      <c r="F35" s="10"/>
      <c r="G35" s="32"/>
      <c r="H35" s="32"/>
      <c r="I35" s="32"/>
      <c r="J35" s="32"/>
      <c r="K35" s="32"/>
      <c r="L35" s="32"/>
      <c r="M35" s="32"/>
      <c r="N35" s="9"/>
      <c r="O35" s="33"/>
      <c r="P35" s="33"/>
      <c r="Q35" s="33"/>
      <c r="R35" s="34"/>
      <c r="S35" s="34"/>
      <c r="T35" s="34"/>
      <c r="U35" s="22"/>
      <c r="V35" s="2"/>
      <c r="W35" s="2"/>
      <c r="X35" s="2"/>
      <c r="Y35" s="2"/>
      <c r="Z35" s="2"/>
      <c r="AA35" s="2"/>
      <c r="AB35" s="2"/>
      <c r="AC35" s="2"/>
      <c r="AD35" s="24"/>
      <c r="AE35" s="24"/>
      <c r="AF35" s="24"/>
      <c r="AG35" s="24"/>
      <c r="AH35" s="24"/>
    </row>
    <row r="36" s="2" customFormat="1" spans="1:35">
      <c r="A36" s="9"/>
      <c r="B36" s="9"/>
      <c r="C36" s="9"/>
      <c r="D36" s="9"/>
      <c r="E36" s="9"/>
      <c r="F36" s="10"/>
      <c r="G36" s="32"/>
      <c r="H36" s="32"/>
      <c r="I36" s="32"/>
      <c r="J36" s="32"/>
      <c r="K36" s="32"/>
      <c r="L36" s="32"/>
      <c r="M36" s="32"/>
      <c r="N36" s="9"/>
      <c r="O36" s="33"/>
      <c r="P36" s="33"/>
      <c r="Q36" s="33"/>
      <c r="R36" s="34"/>
      <c r="S36" s="34"/>
      <c r="T36" s="34"/>
      <c r="U36" s="22"/>
    </row>
    <row r="37" s="2" customFormat="1" spans="1:35">
      <c r="A37" s="9"/>
      <c r="B37" s="9"/>
      <c r="C37" s="9"/>
      <c r="D37" s="9"/>
      <c r="E37" s="9"/>
      <c r="F37" s="10"/>
      <c r="G37" s="35" t="s">
        <v>136</v>
      </c>
      <c r="H37" s="35" t="str">
        <f>_xlfn.DISPIMG("ID_19D9C62E0705446EB9F4B2543801A1B8",1)</f>
        <v>=DISPIMG("ID_19D9C62E0705446EB9F4B2543801A1B8",1)</v>
      </c>
      <c r="I37" s="35"/>
      <c r="J37" s="35"/>
      <c r="K37" s="35"/>
      <c r="L37" s="35"/>
      <c r="M37" s="35"/>
      <c r="N37" s="9" t="s">
        <v>31</v>
      </c>
      <c r="O37" s="33"/>
      <c r="P37" s="33"/>
      <c r="Q37" s="33"/>
      <c r="R37" s="9"/>
      <c r="S37" s="9"/>
      <c r="T37" s="9"/>
      <c r="U37" s="22"/>
    </row>
    <row r="38" s="2" customFormat="1" spans="1:35">
      <c r="A38" s="9"/>
      <c r="B38" s="9"/>
      <c r="C38" s="9"/>
      <c r="D38" s="9"/>
      <c r="E38" s="9"/>
      <c r="F38" s="10"/>
      <c r="G38" s="35"/>
      <c r="H38" s="35"/>
      <c r="I38" s="35"/>
      <c r="J38" s="35"/>
      <c r="K38" s="35"/>
      <c r="L38" s="35"/>
      <c r="M38" s="35"/>
      <c r="N38" s="9"/>
      <c r="O38" s="33"/>
      <c r="P38" s="33"/>
      <c r="Q38" s="33"/>
      <c r="R38" s="9"/>
      <c r="S38" s="9"/>
      <c r="T38" s="9"/>
      <c r="U38" s="22"/>
    </row>
    <row r="39" s="2" customFormat="1" spans="1:35">
      <c r="A39" s="9"/>
      <c r="B39" s="9"/>
      <c r="C39" s="9"/>
      <c r="D39" s="9"/>
      <c r="E39" s="9"/>
      <c r="F39" s="10"/>
      <c r="G39" s="35"/>
      <c r="H39" s="35"/>
      <c r="I39" s="35"/>
      <c r="J39" s="35"/>
      <c r="K39" s="35"/>
      <c r="L39" s="35"/>
      <c r="M39" s="35"/>
      <c r="N39" s="9"/>
      <c r="O39" s="33"/>
      <c r="P39" s="33"/>
      <c r="Q39" s="33"/>
      <c r="R39" s="9"/>
      <c r="S39" s="9"/>
      <c r="T39" s="9"/>
      <c r="U39" s="22"/>
    </row>
    <row r="40" s="2" customFormat="1" spans="1:35">
      <c r="A40" s="9"/>
      <c r="B40" s="9"/>
      <c r="C40" s="9"/>
      <c r="D40" s="9"/>
      <c r="E40" s="9"/>
      <c r="F40" s="10"/>
      <c r="G40" s="35"/>
      <c r="H40" s="35"/>
      <c r="I40" s="35"/>
      <c r="J40" s="35"/>
      <c r="K40" s="35"/>
      <c r="L40" s="35"/>
      <c r="M40" s="35"/>
      <c r="N40" s="9"/>
      <c r="O40" s="33"/>
      <c r="P40" s="33"/>
      <c r="Q40" s="33"/>
      <c r="R40" s="9"/>
      <c r="S40" s="9"/>
      <c r="T40" s="9"/>
      <c r="U40" s="22"/>
      <c r="V40" s="2"/>
      <c r="W40" s="2"/>
      <c r="X40" s="2"/>
      <c r="Y40" s="2"/>
      <c r="Z40" s="2"/>
      <c r="AA40" s="2"/>
      <c r="AB40" s="2"/>
      <c r="AC40" s="2"/>
      <c r="AD40" s="24"/>
      <c r="AE40" s="24"/>
      <c r="AF40" s="24"/>
      <c r="AG40" s="24"/>
      <c r="AH40" s="24"/>
    </row>
    <row r="41" s="2" customFormat="1" spans="1:35">
      <c r="A41" s="9"/>
      <c r="B41" s="9"/>
      <c r="C41" s="9"/>
      <c r="D41" s="9"/>
      <c r="E41" s="9"/>
      <c r="F41" s="10"/>
      <c r="G41" s="35"/>
      <c r="H41" s="35"/>
      <c r="I41" s="35"/>
      <c r="J41" s="35"/>
      <c r="K41" s="35"/>
      <c r="L41" s="35"/>
      <c r="M41" s="35"/>
      <c r="N41" s="9"/>
      <c r="O41" s="33"/>
      <c r="P41" s="33"/>
      <c r="Q41" s="33"/>
      <c r="R41" s="9"/>
      <c r="S41" s="9"/>
      <c r="T41" s="9"/>
      <c r="U41" s="22"/>
      <c r="V41" s="2"/>
      <c r="W41" s="2"/>
      <c r="X41" s="2"/>
      <c r="Y41" s="2"/>
      <c r="Z41" s="2"/>
      <c r="AA41" s="2"/>
      <c r="AB41" s="2"/>
      <c r="AC41" s="2"/>
      <c r="AD41" s="24"/>
      <c r="AE41" s="24"/>
      <c r="AF41" s="24"/>
      <c r="AG41" s="24"/>
      <c r="AH41" s="24"/>
    </row>
    <row r="42" s="2" customFormat="1" spans="1:35">
      <c r="A42" s="9"/>
      <c r="B42" s="9"/>
      <c r="C42" s="9"/>
      <c r="D42" s="9"/>
      <c r="E42" s="9"/>
      <c r="F42" s="10"/>
      <c r="G42" s="35"/>
      <c r="H42" s="35"/>
      <c r="I42" s="35"/>
      <c r="J42" s="35"/>
      <c r="K42" s="35"/>
      <c r="L42" s="35"/>
      <c r="M42" s="35"/>
      <c r="N42" s="9"/>
      <c r="O42" s="33"/>
      <c r="P42" s="33"/>
      <c r="Q42" s="33"/>
      <c r="R42" s="9"/>
      <c r="S42" s="9"/>
      <c r="T42" s="9"/>
      <c r="U42" s="22"/>
      <c r="V42" s="2"/>
      <c r="W42" s="2"/>
      <c r="X42" s="2"/>
      <c r="Y42" s="2"/>
      <c r="Z42" s="2"/>
      <c r="AA42" s="2"/>
      <c r="AB42" s="2"/>
      <c r="AC42" s="2"/>
      <c r="AD42" s="24"/>
      <c r="AE42" s="24"/>
      <c r="AF42" s="24"/>
      <c r="AG42" s="24"/>
      <c r="AH42" s="24"/>
    </row>
    <row r="43" s="2" customFormat="1" spans="1:35">
      <c r="A43" s="9"/>
      <c r="B43" s="9"/>
      <c r="C43" s="9"/>
      <c r="D43" s="9"/>
      <c r="E43" s="9"/>
      <c r="F43" s="10"/>
      <c r="G43" s="35"/>
      <c r="H43" s="35"/>
      <c r="I43" s="35"/>
      <c r="J43" s="35"/>
      <c r="K43" s="35"/>
      <c r="L43" s="35"/>
      <c r="M43" s="35"/>
      <c r="N43" s="9"/>
      <c r="O43" s="33"/>
      <c r="P43" s="33"/>
      <c r="Q43" s="33"/>
      <c r="R43" s="9"/>
      <c r="S43" s="9"/>
      <c r="T43" s="9"/>
      <c r="U43" s="22"/>
      <c r="V43" s="2"/>
      <c r="W43" s="2"/>
      <c r="X43" s="2"/>
      <c r="Y43" s="2"/>
      <c r="Z43" s="2"/>
      <c r="AA43" s="2"/>
      <c r="AB43" s="2"/>
      <c r="AC43" s="2"/>
      <c r="AD43" s="24"/>
      <c r="AE43" s="24"/>
      <c r="AF43" s="24"/>
      <c r="AG43" s="24"/>
      <c r="AH43" s="24"/>
    </row>
    <row r="44" s="2" customFormat="1" spans="1:35">
      <c r="A44" s="9"/>
      <c r="B44" s="9"/>
      <c r="C44" s="9"/>
      <c r="D44" s="9"/>
      <c r="E44" s="9"/>
      <c r="F44" s="10"/>
      <c r="G44" s="35" t="s">
        <v>137</v>
      </c>
      <c r="H44" s="35" t="str">
        <f>_xlfn.DISPIMG("ID_E3EBD689DCA74D66978192C94E158BE0",1)</f>
        <v>=DISPIMG("ID_E3EBD689DCA74D66978192C94E158BE0",1)</v>
      </c>
      <c r="I44" s="35"/>
      <c r="J44" s="35"/>
      <c r="K44" s="35"/>
      <c r="L44" s="35"/>
      <c r="M44" s="35"/>
      <c r="N44" s="9"/>
      <c r="O44" s="33"/>
      <c r="P44" s="33"/>
      <c r="Q44" s="33"/>
      <c r="R44" s="9"/>
      <c r="S44" s="9"/>
      <c r="T44" s="9"/>
      <c r="U44" s="22"/>
    </row>
    <row r="45" s="2" customFormat="1" spans="1:35">
      <c r="A45" s="9"/>
      <c r="B45" s="9"/>
      <c r="C45" s="9"/>
      <c r="D45" s="9"/>
      <c r="E45" s="9"/>
      <c r="F45" s="10"/>
      <c r="G45" s="35"/>
      <c r="H45" s="35"/>
      <c r="I45" s="35"/>
      <c r="J45" s="35"/>
      <c r="K45" s="35"/>
      <c r="L45" s="35"/>
      <c r="M45" s="35"/>
      <c r="N45" s="9"/>
      <c r="O45" s="33"/>
      <c r="P45" s="33"/>
      <c r="Q45" s="33"/>
      <c r="R45" s="9"/>
      <c r="S45" s="9"/>
      <c r="T45" s="9"/>
      <c r="U45" s="22"/>
    </row>
    <row r="46" s="2" customFormat="1" spans="1:35">
      <c r="A46" s="9"/>
      <c r="B46" s="9"/>
      <c r="C46" s="9"/>
      <c r="D46" s="9"/>
      <c r="E46" s="9"/>
      <c r="F46" s="10"/>
      <c r="G46" s="35"/>
      <c r="H46" s="35"/>
      <c r="I46" s="35"/>
      <c r="J46" s="35"/>
      <c r="K46" s="35"/>
      <c r="L46" s="35"/>
      <c r="M46" s="35"/>
      <c r="N46" s="9"/>
      <c r="O46" s="33"/>
      <c r="P46" s="33"/>
      <c r="Q46" s="33"/>
      <c r="R46" s="9"/>
      <c r="S46" s="9"/>
      <c r="T46" s="9"/>
      <c r="U46" s="22"/>
    </row>
    <row r="47" s="2" customFormat="1" spans="1:35">
      <c r="A47" s="9"/>
      <c r="B47" s="9"/>
      <c r="C47" s="9"/>
      <c r="D47" s="9"/>
      <c r="E47" s="9"/>
      <c r="F47" s="10"/>
      <c r="G47" s="35"/>
      <c r="H47" s="35"/>
      <c r="I47" s="35"/>
      <c r="J47" s="35"/>
      <c r="K47" s="35"/>
      <c r="L47" s="35"/>
      <c r="M47" s="35"/>
      <c r="N47" s="9"/>
      <c r="O47" s="33"/>
      <c r="P47" s="33"/>
      <c r="Q47" s="33"/>
      <c r="R47" s="9"/>
      <c r="S47" s="9"/>
      <c r="T47" s="9"/>
      <c r="U47" s="2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3"/>
      <c r="AG47" s="23"/>
      <c r="AH47" s="23"/>
      <c r="AI47" s="23"/>
    </row>
    <row r="48" s="2" customFormat="1" spans="1:35">
      <c r="A48" s="9"/>
      <c r="B48" s="9"/>
      <c r="C48" s="9"/>
      <c r="D48" s="9"/>
      <c r="E48" s="9"/>
      <c r="F48" s="10"/>
      <c r="G48" s="35"/>
      <c r="H48" s="35"/>
      <c r="I48" s="35"/>
      <c r="J48" s="35"/>
      <c r="K48" s="35"/>
      <c r="L48" s="35"/>
      <c r="M48" s="35"/>
      <c r="N48" s="9"/>
      <c r="O48" s="33"/>
      <c r="P48" s="33"/>
      <c r="Q48" s="33"/>
      <c r="R48" s="9"/>
      <c r="S48" s="9"/>
      <c r="T48" s="9"/>
      <c r="U48" s="2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3"/>
      <c r="AG48" s="23"/>
      <c r="AH48" s="23"/>
      <c r="AI48" s="23"/>
    </row>
    <row r="49" s="2" customFormat="1" spans="1:35">
      <c r="A49" s="9"/>
      <c r="B49" s="9"/>
      <c r="C49" s="9"/>
      <c r="D49" s="9"/>
      <c r="E49" s="9"/>
      <c r="F49" s="10"/>
      <c r="G49" s="35"/>
      <c r="H49" s="35"/>
      <c r="I49" s="35"/>
      <c r="J49" s="35"/>
      <c r="K49" s="35"/>
      <c r="L49" s="35"/>
      <c r="M49" s="35"/>
      <c r="N49" s="9"/>
      <c r="O49" s="33"/>
      <c r="P49" s="33"/>
      <c r="Q49" s="33"/>
      <c r="R49" s="9"/>
      <c r="S49" s="9"/>
      <c r="T49" s="9"/>
      <c r="U49" s="22"/>
    </row>
    <row r="50" s="2" customFormat="1" spans="1:35">
      <c r="A50" s="9"/>
      <c r="B50" s="9"/>
      <c r="C50" s="9"/>
      <c r="D50" s="9"/>
      <c r="E50" s="9"/>
      <c r="F50" s="10"/>
      <c r="G50" s="35"/>
      <c r="H50" s="35"/>
      <c r="I50" s="35"/>
      <c r="J50" s="35"/>
      <c r="K50" s="35"/>
      <c r="L50" s="35"/>
      <c r="M50" s="35"/>
      <c r="N50" s="9"/>
      <c r="O50" s="33"/>
      <c r="P50" s="33"/>
      <c r="Q50" s="33"/>
      <c r="R50" s="9"/>
      <c r="S50" s="9"/>
      <c r="T50" s="9"/>
      <c r="U50" s="2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3"/>
      <c r="AG50" s="23"/>
      <c r="AH50" s="23"/>
      <c r="AI50" s="23"/>
    </row>
    <row r="51" s="2" customFormat="1" spans="1:35">
      <c r="A51" s="9"/>
      <c r="B51" s="9"/>
      <c r="C51" s="9"/>
      <c r="D51" s="9"/>
      <c r="E51" s="9"/>
      <c r="F51" s="10"/>
      <c r="G51" s="35" t="s">
        <v>138</v>
      </c>
      <c r="H51" s="35" t="str">
        <f>_xlfn.DISPIMG("ID_55D7F23ACEE4419AAD71D011D351A9F8",1)</f>
        <v>=DISPIMG("ID_55D7F23ACEE4419AAD71D011D351A9F8",1)</v>
      </c>
      <c r="I51" s="35"/>
      <c r="J51" s="35"/>
      <c r="K51" s="35"/>
      <c r="L51" s="35"/>
      <c r="M51" s="35"/>
      <c r="N51" s="9"/>
      <c r="O51" s="33"/>
      <c r="P51" s="33"/>
      <c r="Q51" s="33"/>
      <c r="R51" s="9"/>
      <c r="S51" s="9"/>
      <c r="T51" s="9"/>
      <c r="U51" s="2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3"/>
      <c r="AG51" s="23"/>
      <c r="AH51" s="23"/>
      <c r="AI51" s="23"/>
    </row>
    <row r="52" s="2" customFormat="1" spans="1:35">
      <c r="A52" s="9"/>
      <c r="B52" s="9"/>
      <c r="C52" s="9"/>
      <c r="D52" s="9"/>
      <c r="E52" s="9"/>
      <c r="F52" s="10"/>
      <c r="G52" s="35"/>
      <c r="H52" s="35"/>
      <c r="I52" s="35"/>
      <c r="J52" s="35"/>
      <c r="K52" s="35"/>
      <c r="L52" s="35"/>
      <c r="M52" s="35"/>
      <c r="N52" s="9"/>
      <c r="O52" s="33"/>
      <c r="P52" s="33"/>
      <c r="Q52" s="33"/>
      <c r="R52" s="9"/>
      <c r="S52" s="9"/>
      <c r="T52" s="9"/>
      <c r="U52" s="22"/>
    </row>
    <row r="53" s="2" customFormat="1" spans="1:35">
      <c r="A53" s="9"/>
      <c r="B53" s="9"/>
      <c r="C53" s="9"/>
      <c r="D53" s="9"/>
      <c r="E53" s="9"/>
      <c r="F53" s="10"/>
      <c r="G53" s="35"/>
      <c r="H53" s="35"/>
      <c r="I53" s="35"/>
      <c r="J53" s="35"/>
      <c r="K53" s="35"/>
      <c r="L53" s="35"/>
      <c r="M53" s="35"/>
      <c r="N53" s="9"/>
      <c r="O53" s="33"/>
      <c r="P53" s="33"/>
      <c r="Q53" s="33"/>
      <c r="R53" s="9"/>
      <c r="S53" s="9"/>
      <c r="T53" s="9"/>
      <c r="U53" s="22"/>
    </row>
    <row r="54" s="2" customFormat="1" spans="1:35">
      <c r="A54" s="9"/>
      <c r="B54" s="9"/>
      <c r="C54" s="9"/>
      <c r="D54" s="9"/>
      <c r="E54" s="9"/>
      <c r="F54" s="10"/>
      <c r="G54" s="35"/>
      <c r="H54" s="35"/>
      <c r="I54" s="35"/>
      <c r="J54" s="35"/>
      <c r="K54" s="35"/>
      <c r="L54" s="35"/>
      <c r="M54" s="35"/>
      <c r="N54" s="9"/>
      <c r="O54" s="33"/>
      <c r="P54" s="33"/>
      <c r="Q54" s="33"/>
      <c r="R54" s="9"/>
      <c r="S54" s="9"/>
      <c r="T54" s="9"/>
      <c r="U54" s="22"/>
    </row>
    <row r="55" s="2" customFormat="1" spans="1:35">
      <c r="A55" s="9"/>
      <c r="B55" s="9"/>
      <c r="C55" s="9"/>
      <c r="D55" s="9"/>
      <c r="E55" s="9"/>
      <c r="F55" s="10"/>
      <c r="G55" s="35"/>
      <c r="H55" s="35"/>
      <c r="I55" s="35"/>
      <c r="J55" s="35"/>
      <c r="K55" s="35"/>
      <c r="L55" s="35"/>
      <c r="M55" s="35"/>
      <c r="N55" s="9"/>
      <c r="O55" s="33"/>
      <c r="P55" s="33"/>
      <c r="Q55" s="33"/>
      <c r="R55" s="9"/>
      <c r="S55" s="9"/>
      <c r="T55" s="9"/>
      <c r="U55" s="22"/>
    </row>
    <row r="56" s="2" customFormat="1" spans="1:35">
      <c r="A56" s="9"/>
      <c r="B56" s="9"/>
      <c r="C56" s="9"/>
      <c r="D56" s="9"/>
      <c r="E56" s="9"/>
      <c r="F56" s="10"/>
      <c r="G56" s="35"/>
      <c r="H56" s="35"/>
      <c r="I56" s="35"/>
      <c r="J56" s="35"/>
      <c r="K56" s="35"/>
      <c r="L56" s="35"/>
      <c r="M56" s="35"/>
      <c r="N56" s="9"/>
      <c r="O56" s="33"/>
      <c r="P56" s="33"/>
      <c r="Q56" s="33"/>
      <c r="R56" s="9"/>
      <c r="S56" s="9"/>
      <c r="T56" s="9"/>
      <c r="U56" s="22"/>
    </row>
    <row r="57" s="2" customFormat="1" spans="1:35">
      <c r="A57" s="9"/>
      <c r="B57" s="9"/>
      <c r="C57" s="9"/>
      <c r="D57" s="9"/>
      <c r="E57" s="9"/>
      <c r="F57" s="10"/>
      <c r="G57" s="35"/>
      <c r="H57" s="35"/>
      <c r="I57" s="35"/>
      <c r="J57" s="35"/>
      <c r="K57" s="35"/>
      <c r="L57" s="35"/>
      <c r="M57" s="35"/>
      <c r="N57" s="9"/>
      <c r="O57" s="33"/>
      <c r="P57" s="33"/>
      <c r="Q57" s="33"/>
      <c r="R57" s="9"/>
      <c r="S57" s="9"/>
      <c r="T57" s="9"/>
      <c r="U57" s="22"/>
    </row>
    <row r="58" s="2" customFormat="1" spans="1:35">
      <c r="A58" s="9"/>
      <c r="B58" s="9"/>
      <c r="C58" s="9"/>
      <c r="D58" s="9"/>
      <c r="E58" s="9"/>
      <c r="F58" s="10"/>
      <c r="G58" s="35" t="s">
        <v>139</v>
      </c>
      <c r="H58" s="35" t="str">
        <f>_xlfn.DISPIMG("ID_BB583B9883394927BA4EEB90352C8DBC",1)</f>
        <v>=DISPIMG("ID_BB583B9883394927BA4EEB90352C8DBC",1)</v>
      </c>
      <c r="I58" s="35"/>
      <c r="J58" s="35"/>
      <c r="K58" s="35"/>
      <c r="L58" s="35"/>
      <c r="M58" s="35"/>
      <c r="N58" s="9"/>
      <c r="O58" s="33"/>
      <c r="P58" s="33"/>
      <c r="Q58" s="33"/>
      <c r="R58" s="9"/>
      <c r="S58" s="9"/>
      <c r="T58" s="9"/>
      <c r="U58" s="22"/>
    </row>
    <row r="59" s="2" customFormat="1" spans="1:35">
      <c r="A59" s="9"/>
      <c r="B59" s="9"/>
      <c r="C59" s="9"/>
      <c r="D59" s="9"/>
      <c r="E59" s="9"/>
      <c r="F59" s="10"/>
      <c r="G59" s="35"/>
      <c r="H59" s="35"/>
      <c r="I59" s="35"/>
      <c r="J59" s="35"/>
      <c r="K59" s="35"/>
      <c r="L59" s="35"/>
      <c r="M59" s="35"/>
      <c r="N59" s="9"/>
      <c r="O59" s="33"/>
      <c r="P59" s="33"/>
      <c r="Q59" s="33"/>
      <c r="R59" s="9"/>
      <c r="S59" s="9"/>
      <c r="T59" s="9"/>
      <c r="U59" s="22"/>
    </row>
    <row r="60" s="2" customFormat="1" spans="1:35">
      <c r="A60" s="9"/>
      <c r="B60" s="9"/>
      <c r="C60" s="9"/>
      <c r="D60" s="9"/>
      <c r="E60" s="9"/>
      <c r="F60" s="10"/>
      <c r="G60" s="35"/>
      <c r="H60" s="35"/>
      <c r="I60" s="35"/>
      <c r="J60" s="35"/>
      <c r="K60" s="35"/>
      <c r="L60" s="35"/>
      <c r="M60" s="35"/>
      <c r="N60" s="9"/>
      <c r="O60" s="33"/>
      <c r="P60" s="33"/>
      <c r="Q60" s="33"/>
      <c r="R60" s="9"/>
      <c r="S60" s="9"/>
      <c r="T60" s="9"/>
      <c r="U60" s="22"/>
    </row>
    <row r="61" s="2" customFormat="1" spans="1:35">
      <c r="A61" s="9"/>
      <c r="B61" s="9"/>
      <c r="C61" s="9"/>
      <c r="D61" s="9"/>
      <c r="E61" s="9"/>
      <c r="F61" s="10"/>
      <c r="G61" s="35"/>
      <c r="H61" s="35"/>
      <c r="I61" s="35"/>
      <c r="J61" s="35"/>
      <c r="K61" s="35"/>
      <c r="L61" s="35"/>
      <c r="M61" s="35"/>
      <c r="N61" s="9"/>
      <c r="O61" s="33"/>
      <c r="P61" s="33"/>
      <c r="Q61" s="33"/>
      <c r="R61" s="9"/>
      <c r="S61" s="9"/>
      <c r="T61" s="9"/>
      <c r="U61" s="22"/>
    </row>
    <row r="62" s="2" customFormat="1" spans="1:35">
      <c r="G62" s="35"/>
      <c r="H62" s="35"/>
      <c r="I62" s="35"/>
      <c r="J62" s="35"/>
      <c r="K62" s="35"/>
      <c r="L62" s="35"/>
      <c r="M62" s="35"/>
      <c r="N62" s="9"/>
      <c r="O62" s="33"/>
      <c r="P62" s="33"/>
      <c r="Q62" s="33"/>
      <c r="R62" s="9"/>
      <c r="S62" s="9"/>
      <c r="T62" s="9"/>
      <c r="U62" s="22"/>
    </row>
    <row r="63" s="2" customFormat="1" spans="1:35">
      <c r="G63" s="35"/>
      <c r="H63" s="35"/>
      <c r="I63" s="35"/>
      <c r="J63" s="35"/>
      <c r="K63" s="35"/>
      <c r="L63" s="35"/>
      <c r="M63" s="35"/>
      <c r="N63" s="9"/>
      <c r="O63" s="33"/>
      <c r="P63" s="33"/>
      <c r="Q63" s="33"/>
      <c r="R63" s="9"/>
      <c r="S63" s="9"/>
      <c r="T63" s="9"/>
      <c r="U63" s="22"/>
    </row>
    <row r="64" s="2" customFormat="1" spans="1:35">
      <c r="G64" s="35"/>
      <c r="H64" s="35"/>
      <c r="I64" s="35"/>
      <c r="J64" s="35"/>
      <c r="K64" s="35"/>
      <c r="L64" s="35"/>
      <c r="M64" s="35"/>
      <c r="N64" s="9"/>
      <c r="O64" s="33"/>
      <c r="P64" s="33"/>
      <c r="Q64" s="33"/>
      <c r="R64" s="9"/>
      <c r="S64" s="9"/>
      <c r="T64" s="9"/>
      <c r="U64" s="22"/>
    </row>
    <row r="65" s="2" customFormat="1" spans="7:21">
      <c r="G65" s="36" t="s">
        <v>140</v>
      </c>
      <c r="H65" s="36" t="str">
        <f>_xlfn.DISPIMG("ID_1E2E51D9DE87445792BF01C7121B1B9E",1)</f>
        <v>=DISPIMG("ID_1E2E51D9DE87445792BF01C7121B1B9E",1)</v>
      </c>
      <c r="I65" s="36"/>
      <c r="J65" s="36"/>
      <c r="K65" s="36"/>
      <c r="L65" s="36"/>
      <c r="M65" s="36"/>
      <c r="N65" s="9" t="s">
        <v>31</v>
      </c>
      <c r="O65" s="33"/>
      <c r="P65" s="33"/>
      <c r="Q65" s="33"/>
      <c r="R65" s="9"/>
      <c r="S65" s="9"/>
      <c r="T65" s="9"/>
      <c r="U65" s="22"/>
    </row>
    <row r="66" s="2" customFormat="1" spans="7:21">
      <c r="G66" s="36"/>
      <c r="H66" s="36"/>
      <c r="I66" s="36"/>
      <c r="J66" s="36"/>
      <c r="K66" s="36"/>
      <c r="L66" s="36"/>
      <c r="M66" s="36"/>
      <c r="N66" s="9"/>
      <c r="O66" s="33"/>
      <c r="P66" s="33"/>
      <c r="Q66" s="33"/>
      <c r="R66" s="9"/>
      <c r="S66" s="9"/>
      <c r="T66" s="9"/>
      <c r="U66" s="22"/>
    </row>
    <row r="67" s="2" customFormat="1" spans="7:21">
      <c r="G67" s="36"/>
      <c r="H67" s="36"/>
      <c r="I67" s="36"/>
      <c r="J67" s="36"/>
      <c r="K67" s="36"/>
      <c r="L67" s="36"/>
      <c r="M67" s="36"/>
      <c r="N67" s="9"/>
      <c r="O67" s="33"/>
      <c r="P67" s="33"/>
      <c r="Q67" s="33"/>
      <c r="R67" s="9"/>
      <c r="S67" s="9"/>
      <c r="T67" s="9"/>
      <c r="U67" s="22"/>
    </row>
    <row r="68" s="2" customFormat="1" spans="7:21">
      <c r="G68" s="36"/>
      <c r="H68" s="36"/>
      <c r="I68" s="36"/>
      <c r="J68" s="36"/>
      <c r="K68" s="36"/>
      <c r="L68" s="36"/>
      <c r="M68" s="36"/>
      <c r="N68" s="9"/>
      <c r="O68" s="33"/>
      <c r="P68" s="33"/>
      <c r="Q68" s="33"/>
      <c r="R68" s="9"/>
      <c r="S68" s="9"/>
      <c r="T68" s="9"/>
      <c r="U68" s="22"/>
    </row>
    <row r="69" s="2" customFormat="1" spans="7:21">
      <c r="G69" s="36"/>
      <c r="H69" s="36"/>
      <c r="I69" s="36"/>
      <c r="J69" s="36"/>
      <c r="K69" s="36"/>
      <c r="L69" s="36"/>
      <c r="M69" s="36"/>
      <c r="N69" s="9"/>
      <c r="O69" s="33"/>
      <c r="P69" s="33"/>
      <c r="Q69" s="33"/>
      <c r="R69" s="9"/>
      <c r="S69" s="9"/>
      <c r="T69" s="9"/>
      <c r="U69" s="22"/>
    </row>
    <row r="70" s="2" customFormat="1" spans="7:21">
      <c r="G70" s="36"/>
      <c r="H70" s="36"/>
      <c r="I70" s="36"/>
      <c r="J70" s="36"/>
      <c r="K70" s="36"/>
      <c r="L70" s="36"/>
      <c r="M70" s="36"/>
      <c r="N70" s="9"/>
      <c r="O70" s="33"/>
      <c r="P70" s="33"/>
      <c r="Q70" s="33"/>
      <c r="R70" s="9"/>
      <c r="S70" s="9"/>
      <c r="T70" s="9"/>
      <c r="U70" s="22"/>
    </row>
    <row r="71" s="2" customFormat="1" spans="7:21">
      <c r="G71" s="36"/>
      <c r="H71" s="36"/>
      <c r="I71" s="36"/>
      <c r="J71" s="36"/>
      <c r="K71" s="36"/>
      <c r="L71" s="36"/>
      <c r="M71" s="36"/>
      <c r="N71" s="9"/>
      <c r="O71" s="33"/>
      <c r="P71" s="33"/>
      <c r="Q71" s="33"/>
      <c r="R71" s="9"/>
      <c r="S71" s="9"/>
      <c r="T71" s="9"/>
      <c r="U71" s="22"/>
    </row>
    <row r="72" s="2" customFormat="1" spans="7:21">
      <c r="G72" s="36" t="s">
        <v>141</v>
      </c>
      <c r="H72" s="36" t="str">
        <f>_xlfn.DISPIMG("ID_79EB3EBB761747E086297799D6E5F677",1)</f>
        <v>=DISPIMG("ID_79EB3EBB761747E086297799D6E5F677",1)</v>
      </c>
      <c r="I72" s="36"/>
      <c r="J72" s="36"/>
      <c r="K72" s="36"/>
      <c r="L72" s="36"/>
      <c r="M72" s="36"/>
      <c r="N72" s="9"/>
      <c r="O72" s="33"/>
      <c r="P72" s="33"/>
      <c r="Q72" s="33"/>
      <c r="R72" s="9"/>
      <c r="S72" s="9"/>
      <c r="T72" s="9"/>
      <c r="U72" s="22"/>
    </row>
    <row r="73" s="2" customFormat="1" spans="7:21">
      <c r="G73" s="36"/>
      <c r="H73" s="36"/>
      <c r="I73" s="36"/>
      <c r="J73" s="36"/>
      <c r="K73" s="36"/>
      <c r="L73" s="36"/>
      <c r="M73" s="36"/>
      <c r="N73" s="9"/>
      <c r="O73" s="33"/>
      <c r="P73" s="33"/>
      <c r="Q73" s="33"/>
      <c r="R73" s="9"/>
      <c r="S73" s="9"/>
      <c r="T73" s="9"/>
      <c r="U73" s="22"/>
    </row>
    <row r="74" s="2" customFormat="1" spans="7:21">
      <c r="G74" s="36"/>
      <c r="H74" s="36"/>
      <c r="I74" s="36"/>
      <c r="J74" s="36"/>
      <c r="K74" s="36"/>
      <c r="L74" s="36"/>
      <c r="M74" s="36"/>
      <c r="N74" s="9"/>
      <c r="O74" s="33"/>
      <c r="P74" s="33"/>
      <c r="Q74" s="33"/>
      <c r="R74" s="9"/>
      <c r="S74" s="9"/>
      <c r="T74" s="9"/>
      <c r="U74" s="22"/>
    </row>
    <row r="75" s="2" customFormat="1" spans="7:21">
      <c r="G75" s="36"/>
      <c r="H75" s="36"/>
      <c r="I75" s="36"/>
      <c r="J75" s="36"/>
      <c r="K75" s="36"/>
      <c r="L75" s="36"/>
      <c r="M75" s="36"/>
      <c r="N75" s="9"/>
      <c r="O75" s="33"/>
      <c r="P75" s="33"/>
      <c r="Q75" s="33"/>
      <c r="R75" s="9"/>
      <c r="S75" s="9"/>
      <c r="T75" s="9"/>
      <c r="U75" s="22"/>
    </row>
    <row r="76" s="2" customFormat="1" spans="7:21">
      <c r="G76" s="36"/>
      <c r="H76" s="36"/>
      <c r="I76" s="36"/>
      <c r="J76" s="36"/>
      <c r="K76" s="36"/>
      <c r="L76" s="36"/>
      <c r="M76" s="36"/>
      <c r="N76" s="9"/>
      <c r="O76" s="33"/>
      <c r="P76" s="33"/>
      <c r="Q76" s="33"/>
      <c r="R76" s="9"/>
      <c r="S76" s="9"/>
      <c r="T76" s="9"/>
      <c r="U76" s="22"/>
    </row>
    <row r="77" s="2" customFormat="1" spans="7:21">
      <c r="G77" s="36"/>
      <c r="H77" s="36"/>
      <c r="I77" s="36"/>
      <c r="J77" s="36"/>
      <c r="K77" s="36"/>
      <c r="L77" s="36"/>
      <c r="M77" s="36"/>
      <c r="N77" s="9"/>
      <c r="O77" s="33"/>
      <c r="P77" s="33"/>
      <c r="Q77" s="33"/>
      <c r="R77" s="9"/>
      <c r="S77" s="9"/>
      <c r="T77" s="9"/>
      <c r="U77" s="22"/>
    </row>
    <row r="78" s="2" customFormat="1" spans="7:21">
      <c r="G78" s="36"/>
      <c r="H78" s="36"/>
      <c r="I78" s="36"/>
      <c r="J78" s="36"/>
      <c r="K78" s="36"/>
      <c r="L78" s="36"/>
      <c r="M78" s="36"/>
      <c r="N78" s="9"/>
      <c r="O78" s="33"/>
      <c r="P78" s="33"/>
      <c r="Q78" s="33"/>
      <c r="R78" s="9"/>
      <c r="S78" s="9"/>
      <c r="T78" s="9"/>
      <c r="U78" s="22"/>
    </row>
    <row r="79" s="2" customFormat="1" spans="7:21">
      <c r="G79" s="36" t="s">
        <v>142</v>
      </c>
      <c r="H79" s="36" t="str">
        <f>_xlfn.DISPIMG("ID_4F6431305078471E8ABBD480A5FB88AA",1)</f>
        <v>=DISPIMG("ID_4F6431305078471E8ABBD480A5FB88AA",1)</v>
      </c>
      <c r="I79" s="36"/>
      <c r="J79" s="36"/>
      <c r="K79" s="36"/>
      <c r="L79" s="36"/>
      <c r="M79" s="36"/>
      <c r="N79" s="9"/>
      <c r="O79" s="33"/>
      <c r="P79" s="33"/>
      <c r="Q79" s="33"/>
      <c r="R79" s="9"/>
      <c r="S79" s="9"/>
      <c r="T79" s="9"/>
      <c r="U79" s="22"/>
    </row>
    <row r="80" s="2" customFormat="1" spans="7:21">
      <c r="G80" s="36"/>
      <c r="H80" s="36"/>
      <c r="I80" s="36"/>
      <c r="J80" s="36"/>
      <c r="K80" s="36"/>
      <c r="L80" s="36"/>
      <c r="M80" s="36"/>
      <c r="N80" s="9"/>
      <c r="O80" s="33"/>
      <c r="P80" s="33"/>
      <c r="Q80" s="33"/>
      <c r="R80" s="9"/>
      <c r="S80" s="9"/>
      <c r="T80" s="9"/>
      <c r="U80" s="22"/>
    </row>
    <row r="81" s="2" customFormat="1" spans="7:21">
      <c r="G81" s="36"/>
      <c r="H81" s="36"/>
      <c r="I81" s="36"/>
      <c r="J81" s="36"/>
      <c r="K81" s="36"/>
      <c r="L81" s="36"/>
      <c r="M81" s="36"/>
      <c r="N81" s="9"/>
      <c r="O81" s="33"/>
      <c r="P81" s="33"/>
      <c r="Q81" s="33"/>
      <c r="R81" s="9"/>
      <c r="S81" s="9"/>
      <c r="T81" s="9"/>
      <c r="U81" s="22"/>
    </row>
    <row r="82" s="2" customFormat="1" spans="7:21">
      <c r="G82" s="36"/>
      <c r="H82" s="36"/>
      <c r="I82" s="36"/>
      <c r="J82" s="36"/>
      <c r="K82" s="36"/>
      <c r="L82" s="36"/>
      <c r="M82" s="36"/>
      <c r="N82" s="9"/>
      <c r="O82" s="33"/>
      <c r="P82" s="33"/>
      <c r="Q82" s="33"/>
      <c r="R82" s="9"/>
      <c r="S82" s="9"/>
      <c r="T82" s="9"/>
      <c r="U82" s="22"/>
    </row>
    <row r="83" s="2" customFormat="1" spans="7:21">
      <c r="G83" s="36"/>
      <c r="H83" s="36"/>
      <c r="I83" s="36"/>
      <c r="J83" s="36"/>
      <c r="K83" s="36"/>
      <c r="L83" s="36"/>
      <c r="M83" s="36"/>
      <c r="N83" s="9"/>
      <c r="O83" s="33"/>
      <c r="P83" s="33"/>
      <c r="Q83" s="33"/>
      <c r="R83" s="9"/>
      <c r="S83" s="9"/>
      <c r="T83" s="9"/>
      <c r="U83" s="22"/>
    </row>
    <row r="84" s="2" customFormat="1" spans="7:21">
      <c r="G84" s="36"/>
      <c r="H84" s="36"/>
      <c r="I84" s="36"/>
      <c r="J84" s="36"/>
      <c r="K84" s="36"/>
      <c r="L84" s="36"/>
      <c r="M84" s="36"/>
      <c r="N84" s="9"/>
      <c r="O84" s="33"/>
      <c r="P84" s="33"/>
      <c r="Q84" s="33"/>
      <c r="R84" s="9"/>
      <c r="S84" s="9"/>
      <c r="T84" s="9"/>
      <c r="U84" s="22"/>
    </row>
    <row r="85" s="2" customFormat="1" spans="7:21">
      <c r="G85" s="36"/>
      <c r="H85" s="36"/>
      <c r="I85" s="36"/>
      <c r="J85" s="36"/>
      <c r="K85" s="36"/>
      <c r="L85" s="36"/>
      <c r="M85" s="36"/>
      <c r="N85" s="9"/>
      <c r="O85" s="33"/>
      <c r="P85" s="33"/>
      <c r="Q85" s="33"/>
      <c r="R85" s="9"/>
      <c r="S85" s="9"/>
      <c r="T85" s="9"/>
      <c r="U85" s="22"/>
    </row>
    <row r="86" s="2" customFormat="1" spans="7:21">
      <c r="G86" s="37" t="s">
        <v>143</v>
      </c>
      <c r="H86" s="37" t="str">
        <f>_xlfn.DISPIMG("ID_C1719A59894241069430F303F65329FC",1)</f>
        <v>=DISPIMG("ID_C1719A59894241069430F303F65329FC",1)</v>
      </c>
      <c r="I86" s="37"/>
      <c r="J86" s="37"/>
      <c r="K86" s="37"/>
      <c r="L86" s="37"/>
      <c r="M86" s="37"/>
      <c r="N86" s="9" t="s">
        <v>123</v>
      </c>
      <c r="O86" s="33" t="s">
        <v>144</v>
      </c>
      <c r="P86" s="33"/>
      <c r="Q86" s="33"/>
      <c r="R86" s="11" t="s">
        <v>145</v>
      </c>
      <c r="S86" s="11"/>
      <c r="T86" s="11"/>
      <c r="U86" s="22"/>
    </row>
    <row r="87" s="2" customFormat="1" spans="7:21">
      <c r="G87" s="37"/>
      <c r="H87" s="37"/>
      <c r="I87" s="37"/>
      <c r="J87" s="37"/>
      <c r="K87" s="37"/>
      <c r="L87" s="37"/>
      <c r="M87" s="37"/>
      <c r="N87" s="9"/>
      <c r="O87" s="33"/>
      <c r="P87" s="33"/>
      <c r="Q87" s="33"/>
      <c r="R87" s="11"/>
      <c r="S87" s="11"/>
      <c r="T87" s="11"/>
      <c r="U87" s="22"/>
    </row>
    <row r="88" s="2" customFormat="1" spans="7:21">
      <c r="G88" s="37"/>
      <c r="H88" s="37"/>
      <c r="I88" s="37"/>
      <c r="J88" s="37"/>
      <c r="K88" s="37"/>
      <c r="L88" s="37"/>
      <c r="M88" s="37"/>
      <c r="N88" s="9"/>
      <c r="O88" s="33"/>
      <c r="P88" s="33"/>
      <c r="Q88" s="33"/>
      <c r="R88" s="11"/>
      <c r="S88" s="11"/>
      <c r="T88" s="11"/>
      <c r="U88" s="22"/>
    </row>
    <row r="89" s="2" customFormat="1" spans="7:21">
      <c r="G89" s="37"/>
      <c r="H89" s="37"/>
      <c r="I89" s="37"/>
      <c r="J89" s="37"/>
      <c r="K89" s="37"/>
      <c r="L89" s="37"/>
      <c r="M89" s="37"/>
      <c r="N89" s="9"/>
      <c r="O89" s="33"/>
      <c r="P89" s="33"/>
      <c r="Q89" s="33"/>
      <c r="R89" s="11"/>
      <c r="S89" s="11"/>
      <c r="T89" s="11"/>
      <c r="U89" s="22"/>
    </row>
    <row r="90" s="2" customFormat="1" spans="7:21">
      <c r="G90" s="37"/>
      <c r="H90" s="37"/>
      <c r="I90" s="37"/>
      <c r="J90" s="37"/>
      <c r="K90" s="37"/>
      <c r="L90" s="37"/>
      <c r="M90" s="37"/>
      <c r="N90" s="9"/>
      <c r="O90" s="33"/>
      <c r="P90" s="33"/>
      <c r="Q90" s="33"/>
      <c r="R90" s="11"/>
      <c r="S90" s="11"/>
      <c r="T90" s="11"/>
      <c r="U90" s="22"/>
    </row>
    <row r="91" s="2" customFormat="1" spans="7:21">
      <c r="G91" s="37"/>
      <c r="H91" s="37"/>
      <c r="I91" s="37"/>
      <c r="J91" s="37"/>
      <c r="K91" s="37"/>
      <c r="L91" s="37"/>
      <c r="M91" s="37"/>
      <c r="N91" s="9"/>
      <c r="O91" s="33"/>
      <c r="P91" s="33"/>
      <c r="Q91" s="33"/>
      <c r="R91" s="11"/>
      <c r="S91" s="11"/>
      <c r="T91" s="11"/>
      <c r="U91" s="22"/>
    </row>
    <row r="92" s="2" customFormat="1" spans="7:21">
      <c r="G92" s="37"/>
      <c r="H92" s="37"/>
      <c r="I92" s="37"/>
      <c r="J92" s="37"/>
      <c r="K92" s="37"/>
      <c r="L92" s="37"/>
      <c r="M92" s="37"/>
      <c r="N92" s="9"/>
      <c r="O92" s="33"/>
      <c r="P92" s="33"/>
      <c r="Q92" s="33"/>
      <c r="R92" s="11"/>
      <c r="S92" s="11"/>
      <c r="T92" s="11"/>
      <c r="U92" s="22"/>
    </row>
    <row r="93" s="2" customFormat="1" spans="7:21">
      <c r="G93" s="37" t="s">
        <v>146</v>
      </c>
      <c r="H93" s="37" t="str">
        <f>_xlfn.DISPIMG("ID_9FD71F55528C4D649387A4DCDB705D11",1)</f>
        <v>=DISPIMG("ID_9FD71F55528C4D649387A4DCDB705D11",1)</v>
      </c>
      <c r="I93" s="37"/>
      <c r="J93" s="37"/>
      <c r="K93" s="37"/>
      <c r="L93" s="37"/>
      <c r="M93" s="37"/>
      <c r="N93" s="9"/>
      <c r="O93" s="33"/>
      <c r="P93" s="33"/>
      <c r="Q93" s="33"/>
      <c r="R93" s="11"/>
      <c r="S93" s="11"/>
      <c r="T93" s="11"/>
      <c r="U93" s="22"/>
    </row>
    <row r="94" s="2" customFormat="1" spans="7:21">
      <c r="G94" s="37"/>
      <c r="H94" s="37"/>
      <c r="I94" s="37"/>
      <c r="J94" s="37"/>
      <c r="K94" s="37"/>
      <c r="L94" s="37"/>
      <c r="M94" s="37"/>
      <c r="N94" s="9"/>
      <c r="O94" s="33"/>
      <c r="P94" s="33"/>
      <c r="Q94" s="33"/>
      <c r="R94" s="11"/>
      <c r="S94" s="11"/>
      <c r="T94" s="11"/>
      <c r="U94" s="22"/>
    </row>
    <row r="95" s="2" customFormat="1" spans="7:21">
      <c r="G95" s="37"/>
      <c r="H95" s="37"/>
      <c r="I95" s="37"/>
      <c r="J95" s="37"/>
      <c r="K95" s="37"/>
      <c r="L95" s="37"/>
      <c r="M95" s="37"/>
      <c r="N95" s="9"/>
      <c r="O95" s="33"/>
      <c r="P95" s="33"/>
      <c r="Q95" s="33"/>
      <c r="R95" s="11"/>
      <c r="S95" s="11"/>
      <c r="T95" s="11"/>
      <c r="U95" s="22"/>
    </row>
    <row r="96" s="2" customFormat="1" spans="7:21">
      <c r="G96" s="37"/>
      <c r="H96" s="37"/>
      <c r="I96" s="37"/>
      <c r="J96" s="37"/>
      <c r="K96" s="37"/>
      <c r="L96" s="37"/>
      <c r="M96" s="37"/>
      <c r="N96" s="9"/>
      <c r="O96" s="33"/>
      <c r="P96" s="33"/>
      <c r="Q96" s="33"/>
      <c r="R96" s="11"/>
      <c r="S96" s="11"/>
      <c r="T96" s="11"/>
      <c r="U96" s="22"/>
    </row>
    <row r="97" s="2" customFormat="1" spans="7:21">
      <c r="G97" s="37"/>
      <c r="H97" s="37"/>
      <c r="I97" s="37"/>
      <c r="J97" s="37"/>
      <c r="K97" s="37"/>
      <c r="L97" s="37"/>
      <c r="M97" s="37"/>
      <c r="N97" s="9"/>
      <c r="O97" s="33"/>
      <c r="P97" s="33"/>
      <c r="Q97" s="33"/>
      <c r="R97" s="11"/>
      <c r="S97" s="11"/>
      <c r="T97" s="11"/>
      <c r="U97" s="22"/>
    </row>
    <row r="98" s="2" customFormat="1" spans="7:21">
      <c r="G98" s="37"/>
      <c r="H98" s="37"/>
      <c r="I98" s="37"/>
      <c r="J98" s="37"/>
      <c r="K98" s="37"/>
      <c r="L98" s="37"/>
      <c r="M98" s="37"/>
      <c r="N98" s="9"/>
      <c r="O98" s="33"/>
      <c r="P98" s="33"/>
      <c r="Q98" s="33"/>
      <c r="R98" s="11"/>
      <c r="S98" s="11"/>
      <c r="T98" s="11"/>
      <c r="U98" s="22"/>
    </row>
    <row r="99" s="2" customFormat="1" spans="7:21">
      <c r="G99" s="37"/>
      <c r="H99" s="37"/>
      <c r="I99" s="37"/>
      <c r="J99" s="37"/>
      <c r="K99" s="37"/>
      <c r="L99" s="37"/>
      <c r="M99" s="37"/>
      <c r="N99" s="9"/>
      <c r="O99" s="33"/>
      <c r="P99" s="33"/>
      <c r="Q99" s="33"/>
      <c r="R99" s="11"/>
      <c r="S99" s="11"/>
      <c r="T99" s="11"/>
      <c r="U99" s="22"/>
    </row>
    <row r="100" s="2" customFormat="1" spans="7:21">
      <c r="G100" s="37" t="s">
        <v>147</v>
      </c>
      <c r="H100" s="37" t="str">
        <f>_xlfn.DISPIMG("ID_EC3912087C324F9AA5705D5D81AF022D",1)</f>
        <v>=DISPIMG("ID_EC3912087C324F9AA5705D5D81AF022D",1)</v>
      </c>
      <c r="I100" s="37"/>
      <c r="J100" s="37"/>
      <c r="K100" s="37"/>
      <c r="L100" s="37"/>
      <c r="M100" s="37"/>
      <c r="N100" s="9"/>
      <c r="O100" s="33"/>
      <c r="P100" s="33"/>
      <c r="Q100" s="33"/>
      <c r="R100" s="11"/>
      <c r="S100" s="11"/>
      <c r="T100" s="11"/>
      <c r="U100" s="22"/>
    </row>
    <row r="101" s="2" customFormat="1" spans="7:21">
      <c r="G101" s="37"/>
      <c r="H101" s="37"/>
      <c r="I101" s="37"/>
      <c r="J101" s="37"/>
      <c r="K101" s="37"/>
      <c r="L101" s="37"/>
      <c r="M101" s="37"/>
      <c r="N101" s="9"/>
      <c r="O101" s="33"/>
      <c r="P101" s="33"/>
      <c r="Q101" s="33"/>
      <c r="R101" s="11"/>
      <c r="S101" s="11"/>
      <c r="T101" s="11"/>
      <c r="U101" s="22"/>
    </row>
    <row r="102" s="2" customFormat="1" spans="7:21">
      <c r="G102" s="37"/>
      <c r="H102" s="37"/>
      <c r="I102" s="37"/>
      <c r="J102" s="37"/>
      <c r="K102" s="37"/>
      <c r="L102" s="37"/>
      <c r="M102" s="37"/>
      <c r="N102" s="9"/>
      <c r="O102" s="33"/>
      <c r="P102" s="33"/>
      <c r="Q102" s="33"/>
      <c r="R102" s="11"/>
      <c r="S102" s="11"/>
      <c r="T102" s="11"/>
      <c r="U102" s="22"/>
    </row>
    <row r="103" s="2" customFormat="1" spans="7:21">
      <c r="G103" s="37"/>
      <c r="H103" s="37"/>
      <c r="I103" s="37"/>
      <c r="J103" s="37"/>
      <c r="K103" s="37"/>
      <c r="L103" s="37"/>
      <c r="M103" s="37"/>
      <c r="N103" s="9"/>
      <c r="O103" s="33"/>
      <c r="P103" s="33"/>
      <c r="Q103" s="33"/>
      <c r="R103" s="11"/>
      <c r="S103" s="11"/>
      <c r="T103" s="11"/>
      <c r="U103" s="22"/>
    </row>
    <row r="104" s="2" customFormat="1" spans="7:21">
      <c r="G104" s="37"/>
      <c r="H104" s="37"/>
      <c r="I104" s="37"/>
      <c r="J104" s="37"/>
      <c r="K104" s="37"/>
      <c r="L104" s="37"/>
      <c r="M104" s="37"/>
      <c r="N104" s="9"/>
      <c r="O104" s="33"/>
      <c r="P104" s="33"/>
      <c r="Q104" s="33"/>
      <c r="R104" s="11"/>
      <c r="S104" s="11"/>
      <c r="T104" s="11"/>
      <c r="U104" s="22"/>
    </row>
    <row r="105" s="2" customFormat="1" spans="7:21">
      <c r="G105" s="37"/>
      <c r="H105" s="37"/>
      <c r="I105" s="37"/>
      <c r="J105" s="37"/>
      <c r="K105" s="37"/>
      <c r="L105" s="37"/>
      <c r="M105" s="37"/>
      <c r="N105" s="9"/>
      <c r="O105" s="33"/>
      <c r="P105" s="33"/>
      <c r="Q105" s="33"/>
      <c r="R105" s="11"/>
      <c r="S105" s="11"/>
      <c r="T105" s="11"/>
      <c r="U105" s="22"/>
    </row>
    <row r="106" s="2" customFormat="1" spans="7:21">
      <c r="G106" s="37"/>
      <c r="H106" s="37"/>
      <c r="I106" s="37"/>
      <c r="J106" s="37"/>
      <c r="K106" s="37"/>
      <c r="L106" s="37"/>
      <c r="M106" s="37"/>
      <c r="N106" s="9"/>
      <c r="O106" s="33"/>
      <c r="P106" s="33"/>
      <c r="Q106" s="33"/>
      <c r="R106" s="11"/>
      <c r="S106" s="11"/>
      <c r="T106" s="11"/>
      <c r="U106" s="22"/>
    </row>
  </sheetData>
  <mergeCells count="61">
    <mergeCell ref="A1:F1"/>
    <mergeCell ref="H1:M1"/>
    <mergeCell ref="O1:Q1"/>
    <mergeCell ref="R1:T1"/>
    <mergeCell ref="W1:AC1"/>
    <mergeCell ref="G2:G8"/>
    <mergeCell ref="G9:G15"/>
    <mergeCell ref="G16:G22"/>
    <mergeCell ref="G23:G29"/>
    <mergeCell ref="G30:G36"/>
    <mergeCell ref="G37:G43"/>
    <mergeCell ref="G44:G50"/>
    <mergeCell ref="G51:G57"/>
    <mergeCell ref="G58:G64"/>
    <mergeCell ref="G65:G71"/>
    <mergeCell ref="G72:G78"/>
    <mergeCell ref="G79:G85"/>
    <mergeCell ref="G86:G92"/>
    <mergeCell ref="G93:G99"/>
    <mergeCell ref="G100:G106"/>
    <mergeCell ref="N2:N15"/>
    <mergeCell ref="N16:N36"/>
    <mergeCell ref="N37:N64"/>
    <mergeCell ref="N65:N85"/>
    <mergeCell ref="N86:N106"/>
    <mergeCell ref="U2:U8"/>
    <mergeCell ref="V2:V8"/>
    <mergeCell ref="W2:W8"/>
    <mergeCell ref="W9:W15"/>
    <mergeCell ref="A2:F8"/>
    <mergeCell ref="O2:Q15"/>
    <mergeCell ref="R2:T15"/>
    <mergeCell ref="O16:Q36"/>
    <mergeCell ref="R16:T36"/>
    <mergeCell ref="O37:Q64"/>
    <mergeCell ref="R37:T64"/>
    <mergeCell ref="O65:Q85"/>
    <mergeCell ref="R65:T85"/>
    <mergeCell ref="O86:Q106"/>
    <mergeCell ref="R86:T106"/>
    <mergeCell ref="A9:F11"/>
    <mergeCell ref="A33:F61"/>
    <mergeCell ref="A30:F32"/>
    <mergeCell ref="A12:F29"/>
    <mergeCell ref="H2:M8"/>
    <mergeCell ref="H9:M15"/>
    <mergeCell ref="H16:M22"/>
    <mergeCell ref="H23:M29"/>
    <mergeCell ref="H30:M36"/>
    <mergeCell ref="H37:M43"/>
    <mergeCell ref="H44:M50"/>
    <mergeCell ref="H51:M57"/>
    <mergeCell ref="H58:M64"/>
    <mergeCell ref="H65:M71"/>
    <mergeCell ref="H72:M78"/>
    <mergeCell ref="H79:M85"/>
    <mergeCell ref="H86:M92"/>
    <mergeCell ref="H93:M99"/>
    <mergeCell ref="H100:M106"/>
    <mergeCell ref="X2:AC8"/>
    <mergeCell ref="X9:AC15"/>
  </mergeCells>
  <dataValidations count="1">
    <dataValidation type="list" allowBlank="1" showInputMessage="1" showErrorMessage="1" sqref="N2:N8 N16:N106">
      <formula1>"正确,半对,错误"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13"/>
  <sheetViews>
    <sheetView topLeftCell="A92" workbookViewId="0">
      <selection activeCell="R2" sqref="R2:T113"/>
    </sheetView>
  </sheetViews>
  <sheetFormatPr defaultColWidth="8.89166666666667" defaultRowHeight="12"/>
  <cols>
    <col min="1" max="1" width="9" style="2" customWidth="1"/>
    <col min="2" max="5" width="8.89166666666667" style="2"/>
    <col min="6" max="6" width="13.8916666666667" style="2"/>
    <col min="7" max="7" width="19.1083333333333" style="2" customWidth="1"/>
    <col min="8" max="13" width="8.89166666666667" style="2"/>
    <col min="14" max="14" width="19.1083333333333" style="2" customWidth="1"/>
    <col min="15" max="17" width="8.89166666666667" style="3"/>
    <col min="18" max="21" width="8.89166666666667" style="2"/>
    <col min="22" max="22" width="11.25" style="2" customWidth="1"/>
    <col min="23" max="23" width="13.675" style="2"/>
    <col min="24" max="16384" width="8.89166666666667" style="2"/>
  </cols>
  <sheetData>
    <row r="1" s="1" customFormat="1" ht="40" customHeight="1" spans="1:36">
      <c r="A1" s="4" t="s">
        <v>113</v>
      </c>
      <c r="B1" s="4"/>
      <c r="C1" s="4"/>
      <c r="D1" s="4"/>
      <c r="E1" s="4"/>
      <c r="F1" s="4"/>
      <c r="G1" s="26" t="s">
        <v>114</v>
      </c>
      <c r="H1" s="4" t="s">
        <v>115</v>
      </c>
      <c r="I1" s="4"/>
      <c r="J1" s="4"/>
      <c r="K1" s="4"/>
      <c r="L1" s="4"/>
      <c r="M1" s="4"/>
      <c r="N1" s="4" t="s">
        <v>116</v>
      </c>
      <c r="O1" s="6" t="s">
        <v>117</v>
      </c>
      <c r="P1" s="6"/>
      <c r="Q1" s="6"/>
      <c r="R1" s="5" t="s">
        <v>118</v>
      </c>
      <c r="S1" s="7"/>
      <c r="T1" s="8"/>
      <c r="U1" s="4" t="s">
        <v>119</v>
      </c>
      <c r="V1" s="4" t="s">
        <v>120</v>
      </c>
      <c r="W1" s="4" t="s">
        <v>121</v>
      </c>
      <c r="X1" s="4"/>
      <c r="Y1" s="4"/>
      <c r="Z1" s="4"/>
      <c r="AA1" s="4"/>
      <c r="AB1" s="4"/>
      <c r="AC1" s="4"/>
    </row>
    <row r="2" s="2" customFormat="1" ht="13" customHeight="1" spans="1:36">
      <c r="A2" s="9" t="str">
        <f>_xlfn.DISPIMG("ID_F6C6F7F13C9247288BDEA80A46EF2060",1)</f>
        <v>=DISPIMG("ID_F6C6F7F13C9247288BDEA80A46EF2060",1)</v>
      </c>
      <c r="B2" s="9"/>
      <c r="C2" s="9"/>
      <c r="D2" s="9"/>
      <c r="E2" s="9"/>
      <c r="F2" s="10"/>
      <c r="G2" s="10" t="s">
        <v>122</v>
      </c>
      <c r="H2" s="9" t="str">
        <f>_xlfn.DISPIMG("ID_FA0DAC81E6254AC98638CFB6D9F2E51C",1)</f>
        <v>=DISPIMG("ID_FA0DAC81E6254AC98638CFB6D9F2E51C",1)</v>
      </c>
      <c r="I2" s="9"/>
      <c r="J2" s="9"/>
      <c r="K2" s="9"/>
      <c r="L2" s="9"/>
      <c r="M2" s="9"/>
      <c r="N2" s="9" t="inlineStr">
        <is>
          <t xml:space="preserve">正确</t>
        </is>
      </c>
      <c r="V2" s="14">
        <v>8</v>
      </c>
      <c r="X2" s="11" t="inlineStr">
        <is>
          <t xml:space="preserve">第（1）题直线方程求解基本完整，距离公式书写存在绝对值遗漏。</t>
        </is>
      </c>
      <c r="Y2" s="11"/>
      <c r="Z2" s="11"/>
      <c r="AA2" s="11"/>
      <c r="AB2" s="11"/>
      <c r="AC2" s="11"/>
    </row>
    <row r="3" s="2" customFormat="1" spans="1:36">
      <c r="A3" s="9"/>
      <c r="B3" s="9"/>
      <c r="C3" s="9"/>
      <c r="D3" s="9"/>
      <c r="E3" s="9"/>
      <c r="F3" s="10"/>
      <c r="G3" s="10"/>
      <c r="H3" s="9"/>
      <c r="I3" s="9"/>
      <c r="J3" s="9"/>
      <c r="K3" s="9"/>
      <c r="L3" s="9"/>
      <c r="M3" s="9"/>
      <c r="N3" s="9"/>
      <c r="O3" s="11"/>
      <c r="P3" s="11"/>
      <c r="Q3" s="11"/>
      <c r="R3" s="16"/>
      <c r="S3" s="17"/>
      <c r="T3" s="18"/>
      <c r="U3" s="9"/>
      <c r="V3" s="18"/>
      <c r="W3" s="15"/>
      <c r="X3" s="11"/>
      <c r="Y3" s="11"/>
      <c r="Z3" s="11"/>
      <c r="AA3" s="11"/>
      <c r="AB3" s="11"/>
      <c r="AC3" s="11"/>
    </row>
    <row r="4" s="2" customFormat="1" spans="1:36">
      <c r="A4" s="9"/>
      <c r="B4" s="9"/>
      <c r="C4" s="9"/>
      <c r="D4" s="9"/>
      <c r="E4" s="9"/>
      <c r="F4" s="10"/>
      <c r="G4" s="10"/>
      <c r="H4" s="9"/>
      <c r="I4" s="9"/>
      <c r="J4" s="9"/>
      <c r="K4" s="9"/>
      <c r="L4" s="9"/>
      <c r="M4" s="9"/>
      <c r="N4" s="9"/>
      <c r="O4" s="11"/>
      <c r="P4" s="11"/>
      <c r="Q4" s="11"/>
      <c r="R4" s="16"/>
      <c r="S4" s="17"/>
      <c r="T4" s="18"/>
      <c r="U4" s="9"/>
      <c r="V4" s="18"/>
      <c r="W4" s="15"/>
      <c r="X4" s="11"/>
      <c r="Y4" s="11"/>
      <c r="Z4" s="11"/>
      <c r="AA4" s="11"/>
      <c r="AB4" s="11"/>
      <c r="AC4" s="11"/>
    </row>
    <row r="5" s="2" customFormat="1" spans="1:36">
      <c r="A5" s="9"/>
      <c r="B5" s="9"/>
      <c r="C5" s="9"/>
      <c r="D5" s="9"/>
      <c r="E5" s="9"/>
      <c r="F5" s="10"/>
      <c r="G5" s="10"/>
      <c r="H5" s="9"/>
      <c r="I5" s="9"/>
      <c r="J5" s="9"/>
      <c r="K5" s="9"/>
      <c r="L5" s="9"/>
      <c r="M5" s="9"/>
      <c r="N5" s="9"/>
      <c r="O5" s="11"/>
      <c r="P5" s="11"/>
      <c r="Q5" s="11"/>
      <c r="R5" s="16"/>
      <c r="S5" s="17"/>
      <c r="T5" s="18"/>
      <c r="U5" s="9"/>
      <c r="V5" s="18"/>
      <c r="W5" s="15"/>
      <c r="X5" s="11"/>
      <c r="Y5" s="11"/>
      <c r="Z5" s="11"/>
      <c r="AA5" s="11"/>
      <c r="AB5" s="11"/>
      <c r="AC5" s="11"/>
    </row>
    <row r="6" s="2" customFormat="1" spans="1:36">
      <c r="A6" s="9"/>
      <c r="B6" s="9"/>
      <c r="C6" s="9"/>
      <c r="D6" s="9"/>
      <c r="E6" s="9"/>
      <c r="F6" s="10"/>
      <c r="G6" s="10"/>
      <c r="H6" s="9"/>
      <c r="I6" s="9"/>
      <c r="J6" s="9"/>
      <c r="K6" s="9"/>
      <c r="L6" s="9"/>
      <c r="M6" s="9"/>
      <c r="N6" s="9"/>
      <c r="O6" s="11"/>
      <c r="P6" s="11"/>
      <c r="Q6" s="11"/>
      <c r="R6" s="16"/>
      <c r="S6" s="17"/>
      <c r="T6" s="18"/>
      <c r="U6" s="9"/>
      <c r="V6" s="18"/>
      <c r="W6" s="15"/>
      <c r="X6" s="11"/>
      <c r="Y6" s="11"/>
      <c r="Z6" s="11"/>
      <c r="AA6" s="11"/>
      <c r="AB6" s="11"/>
      <c r="AC6" s="11"/>
    </row>
    <row r="7" s="2" customFormat="1" spans="1:36">
      <c r="A7" s="9"/>
      <c r="B7" s="9"/>
      <c r="C7" s="9"/>
      <c r="D7" s="9"/>
      <c r="E7" s="9"/>
      <c r="F7" s="10"/>
      <c r="G7" s="10"/>
      <c r="H7" s="9"/>
      <c r="I7" s="9"/>
      <c r="J7" s="9"/>
      <c r="K7" s="9"/>
      <c r="L7" s="9"/>
      <c r="M7" s="9"/>
      <c r="N7" s="9"/>
      <c r="O7" s="11"/>
      <c r="P7" s="11"/>
      <c r="Q7" s="11"/>
      <c r="R7" s="16"/>
      <c r="S7" s="17"/>
      <c r="T7" s="18"/>
      <c r="U7" s="9"/>
      <c r="V7" s="18"/>
      <c r="W7" s="15"/>
      <c r="X7" s="11"/>
      <c r="Y7" s="11"/>
      <c r="Z7" s="11"/>
      <c r="AA7" s="11"/>
      <c r="AB7" s="11"/>
      <c r="AC7" s="11"/>
    </row>
    <row r="8" s="2" customFormat="1" spans="1:36">
      <c r="A8" s="9"/>
      <c r="B8" s="9"/>
      <c r="C8" s="9"/>
      <c r="D8" s="9"/>
      <c r="E8" s="9"/>
      <c r="F8" s="10"/>
      <c r="G8" s="10"/>
      <c r="H8" s="9"/>
      <c r="I8" s="9"/>
      <c r="J8" s="9"/>
      <c r="K8" s="9"/>
      <c r="L8" s="9"/>
      <c r="M8" s="9"/>
      <c r="N8" s="9"/>
      <c r="O8" s="11"/>
      <c r="P8" s="11"/>
      <c r="Q8" s="11"/>
      <c r="R8" s="19"/>
      <c r="S8" s="20"/>
      <c r="T8" s="21"/>
      <c r="U8" s="9"/>
      <c r="V8" s="21"/>
      <c r="W8" s="15"/>
      <c r="X8" s="11"/>
      <c r="Y8" s="11"/>
      <c r="Z8" s="11"/>
      <c r="AA8" s="11"/>
      <c r="AB8" s="11"/>
      <c r="AC8" s="11"/>
    </row>
    <row r="9" s="2" customFormat="1" spans="1:36">
      <c r="A9" s="4" t="s">
        <v>128</v>
      </c>
      <c r="B9" s="4"/>
      <c r="C9" s="4"/>
      <c r="D9" s="4"/>
      <c r="E9" s="4"/>
      <c r="F9" s="5"/>
      <c r="G9" s="9" t="s">
        <v>129</v>
      </c>
      <c r="H9" s="28" t="str">
        <f>_xlfn.DISPIMG("ID_732DED7C834B4DF5AA636687CC67A51B",1)</f>
        <v>=DISPIMG("ID_732DED7C834B4DF5AA636687CC67A51B",1)</v>
      </c>
      <c r="I9" s="28"/>
      <c r="J9" s="28"/>
      <c r="K9" s="28"/>
      <c r="L9" s="28"/>
      <c r="M9" s="28"/>
      <c r="N9" s="28"/>
      <c r="X9" s="11" t="inlineStr">
        <is>
          <t xml:space="preserve">第（2）题涉及交点坐标、韦达定理和正切关系，但公式结构混淆并引入缺乏依据的参数，后续角度推导不完整。</t>
        </is>
      </c>
      <c r="Y9" s="11"/>
      <c r="Z9" s="11"/>
      <c r="AA9" s="11"/>
      <c r="AB9" s="11"/>
      <c r="AC9" s="11"/>
    </row>
    <row r="10" s="2" customFormat="1" spans="1:36">
      <c r="A10" s="4"/>
      <c r="B10" s="4"/>
      <c r="C10" s="4"/>
      <c r="D10" s="4"/>
      <c r="E10" s="4"/>
      <c r="F10" s="5"/>
      <c r="G10" s="9"/>
      <c r="H10" s="9"/>
      <c r="I10" s="9"/>
      <c r="J10" s="9"/>
      <c r="K10" s="9"/>
      <c r="L10" s="9"/>
      <c r="M10" s="9"/>
      <c r="N10" s="9"/>
      <c r="O10" s="11"/>
      <c r="P10" s="11"/>
      <c r="Q10" s="11"/>
      <c r="R10" s="16"/>
      <c r="S10" s="17"/>
      <c r="T10" s="18"/>
      <c r="U10" s="22"/>
      <c r="V10" s="17"/>
      <c r="W10" s="9"/>
      <c r="X10" s="11"/>
      <c r="Y10" s="11"/>
      <c r="Z10" s="11"/>
      <c r="AA10" s="11"/>
      <c r="AB10" s="11"/>
      <c r="AC10" s="11"/>
    </row>
    <row r="11" s="2" customFormat="1" customHeight="1" spans="1:36">
      <c r="A11" s="4"/>
      <c r="B11" s="4"/>
      <c r="C11" s="4"/>
      <c r="D11" s="4"/>
      <c r="E11" s="4"/>
      <c r="F11" s="5"/>
      <c r="G11" s="9"/>
      <c r="H11" s="9"/>
      <c r="I11" s="9"/>
      <c r="J11" s="9"/>
      <c r="K11" s="9"/>
      <c r="L11" s="9"/>
      <c r="M11" s="9"/>
      <c r="N11" s="9"/>
      <c r="O11" s="11"/>
      <c r="P11" s="11"/>
      <c r="Q11" s="11"/>
      <c r="R11" s="16"/>
      <c r="S11" s="17"/>
      <c r="T11" s="18"/>
      <c r="U11" s="22"/>
      <c r="V11" s="17"/>
      <c r="W11" s="9"/>
      <c r="X11" s="11"/>
      <c r="Y11" s="11"/>
      <c r="Z11" s="11"/>
      <c r="AA11" s="11"/>
      <c r="AB11" s="11"/>
      <c r="AC11" s="11"/>
      <c r="AE11" s="23"/>
      <c r="AF11" s="23"/>
      <c r="AG11" s="23"/>
      <c r="AH11" s="23"/>
      <c r="AI11" s="23"/>
      <c r="AJ11" s="23"/>
    </row>
    <row r="12" s="2" customFormat="1" spans="1:36">
      <c r="A12" s="9" t="str">
        <f>_xlfn.DISPIMG("ID_E79942CB0E064D31818DBAE8DD47F1F5",1)</f>
        <v>=DISPIMG("ID_E79942CB0E064D31818DBAE8DD47F1F5",1)</v>
      </c>
      <c r="B12" s="9"/>
      <c r="C12" s="9"/>
      <c r="D12" s="9"/>
      <c r="E12" s="9"/>
      <c r="F12" s="10"/>
      <c r="G12" s="9"/>
      <c r="H12" s="9"/>
      <c r="I12" s="9"/>
      <c r="J12" s="9"/>
      <c r="K12" s="9"/>
      <c r="L12" s="9"/>
      <c r="M12" s="9"/>
      <c r="N12" s="9"/>
      <c r="O12" s="11"/>
      <c r="P12" s="11"/>
      <c r="Q12" s="11"/>
      <c r="R12" s="16"/>
      <c r="S12" s="17"/>
      <c r="T12" s="18"/>
      <c r="U12" s="22"/>
      <c r="V12" s="17"/>
      <c r="W12" s="9"/>
      <c r="X12" s="11"/>
      <c r="Y12" s="11"/>
      <c r="Z12" s="11"/>
      <c r="AA12" s="11"/>
      <c r="AB12" s="11"/>
      <c r="AC12" s="11"/>
    </row>
    <row r="13" s="2" customFormat="1" spans="1:36">
      <c r="A13" s="9"/>
      <c r="B13" s="9"/>
      <c r="C13" s="9"/>
      <c r="D13" s="9"/>
      <c r="E13" s="9"/>
      <c r="F13" s="10"/>
      <c r="G13" s="9"/>
      <c r="H13" s="9"/>
      <c r="I13" s="9"/>
      <c r="J13" s="9"/>
      <c r="K13" s="9"/>
      <c r="L13" s="9"/>
      <c r="M13" s="9"/>
      <c r="N13" s="9"/>
      <c r="O13" s="11"/>
      <c r="P13" s="11"/>
      <c r="Q13" s="11"/>
      <c r="R13" s="16"/>
      <c r="S13" s="17"/>
      <c r="T13" s="18"/>
      <c r="U13" s="22"/>
      <c r="V13" s="17"/>
      <c r="W13" s="9"/>
      <c r="X13" s="11"/>
      <c r="Y13" s="11"/>
      <c r="Z13" s="11"/>
      <c r="AA13" s="11"/>
      <c r="AB13" s="11"/>
      <c r="AC13" s="11"/>
    </row>
    <row r="14" s="2" customFormat="1" spans="1:36">
      <c r="A14" s="9"/>
      <c r="B14" s="9"/>
      <c r="C14" s="9"/>
      <c r="D14" s="9"/>
      <c r="E14" s="9"/>
      <c r="F14" s="10"/>
      <c r="G14" s="9"/>
      <c r="H14" s="9"/>
      <c r="I14" s="9"/>
      <c r="J14" s="9"/>
      <c r="K14" s="9"/>
      <c r="L14" s="9"/>
      <c r="M14" s="9"/>
      <c r="N14" s="9"/>
      <c r="O14" s="11"/>
      <c r="P14" s="11"/>
      <c r="Q14" s="11"/>
      <c r="R14" s="16"/>
      <c r="S14" s="17"/>
      <c r="T14" s="18"/>
      <c r="U14" s="22"/>
      <c r="V14" s="17"/>
      <c r="W14" s="9"/>
      <c r="X14" s="11"/>
      <c r="Y14" s="11"/>
      <c r="Z14" s="11"/>
      <c r="AA14" s="11"/>
      <c r="AB14" s="11"/>
      <c r="AC14" s="11"/>
    </row>
    <row r="15" s="2" customFormat="1" spans="1:36">
      <c r="A15" s="9"/>
      <c r="B15" s="9"/>
      <c r="C15" s="9"/>
      <c r="D15" s="9"/>
      <c r="E15" s="9"/>
      <c r="F15" s="10"/>
      <c r="G15" s="9"/>
      <c r="H15" s="9"/>
      <c r="I15" s="9"/>
      <c r="J15" s="9"/>
      <c r="K15" s="9"/>
      <c r="L15" s="9"/>
      <c r="M15" s="9"/>
      <c r="N15" s="9"/>
      <c r="O15" s="11"/>
      <c r="P15" s="11"/>
      <c r="Q15" s="11"/>
      <c r="R15" s="19"/>
      <c r="S15" s="20"/>
      <c r="T15" s="21"/>
      <c r="U15" s="22"/>
      <c r="V15" s="17"/>
      <c r="W15" s="9"/>
      <c r="X15" s="11"/>
      <c r="Y15" s="11"/>
      <c r="Z15" s="11"/>
      <c r="AA15" s="11"/>
      <c r="AB15" s="11"/>
      <c r="AC15" s="11"/>
    </row>
    <row r="16" s="2" customFormat="1" spans="1:36">
      <c r="A16" s="9"/>
      <c r="B16" s="9"/>
      <c r="C16" s="9"/>
      <c r="D16" s="9"/>
      <c r="E16" s="9"/>
      <c r="F16" s="10"/>
      <c r="G16" s="9" t="s">
        <v>132</v>
      </c>
      <c r="H16" s="9" t="str">
        <f>_xlfn.DISPIMG("ID_69EC30FDF416414FAA538E8F5EE716D6",1)</f>
        <v>=DISPIMG("ID_69EC30FDF416414FAA538E8F5EE716D6",1)</v>
      </c>
      <c r="I16" s="9"/>
      <c r="J16" s="9"/>
      <c r="K16" s="9"/>
      <c r="L16" s="9"/>
      <c r="M16" s="9"/>
      <c r="N16" s="9"/>
      <c r="O16" s="11"/>
      <c r="P16" s="11"/>
      <c r="Q16" s="11"/>
      <c r="R16" s="12"/>
      <c r="S16" s="13"/>
      <c r="T16" s="14"/>
      <c r="U16" s="22"/>
    </row>
    <row r="17" s="2" customFormat="1" spans="1:35">
      <c r="A17" s="9"/>
      <c r="B17" s="9"/>
      <c r="C17" s="9"/>
      <c r="D17" s="9"/>
      <c r="E17" s="9"/>
      <c r="F17" s="10"/>
      <c r="G17" s="9"/>
      <c r="H17" s="9"/>
      <c r="I17" s="9"/>
      <c r="J17" s="9"/>
      <c r="K17" s="9"/>
      <c r="L17" s="9"/>
      <c r="M17" s="9"/>
      <c r="N17" s="9"/>
      <c r="O17" s="11"/>
      <c r="P17" s="11"/>
      <c r="Q17" s="11"/>
      <c r="R17" s="16"/>
      <c r="S17" s="17"/>
      <c r="T17" s="18"/>
      <c r="U17" s="22"/>
      <c r="AE17" s="23"/>
      <c r="AF17" s="23"/>
      <c r="AG17" s="23"/>
    </row>
    <row r="18" s="2" customFormat="1" spans="1:35">
      <c r="A18" s="9"/>
      <c r="B18" s="9"/>
      <c r="C18" s="9"/>
      <c r="D18" s="9"/>
      <c r="E18" s="9"/>
      <c r="F18" s="10"/>
      <c r="G18" s="9"/>
      <c r="H18" s="9"/>
      <c r="I18" s="9"/>
      <c r="J18" s="9"/>
      <c r="K18" s="9"/>
      <c r="L18" s="9"/>
      <c r="M18" s="9"/>
      <c r="N18" s="9"/>
      <c r="O18" s="11"/>
      <c r="P18" s="11"/>
      <c r="Q18" s="11"/>
      <c r="R18" s="16"/>
      <c r="S18" s="17"/>
      <c r="T18" s="18"/>
      <c r="U18" s="22"/>
      <c r="AE18" s="23"/>
      <c r="AF18" s="23"/>
      <c r="AG18" s="23"/>
    </row>
    <row r="19" s="2" customFormat="1" spans="1:35">
      <c r="A19" s="9"/>
      <c r="B19" s="9"/>
      <c r="C19" s="9"/>
      <c r="D19" s="9"/>
      <c r="E19" s="9"/>
      <c r="F19" s="10"/>
      <c r="G19" s="9"/>
      <c r="H19" s="9"/>
      <c r="I19" s="9"/>
      <c r="J19" s="9"/>
      <c r="K19" s="9"/>
      <c r="L19" s="9"/>
      <c r="M19" s="9"/>
      <c r="N19" s="9"/>
      <c r="O19" s="11"/>
      <c r="P19" s="11"/>
      <c r="Q19" s="11"/>
      <c r="R19" s="16"/>
      <c r="S19" s="17"/>
      <c r="T19" s="18"/>
      <c r="U19" s="22"/>
    </row>
    <row r="20" s="2" customFormat="1" spans="1:35">
      <c r="A20" s="9"/>
      <c r="B20" s="9"/>
      <c r="C20" s="9"/>
      <c r="D20" s="9"/>
      <c r="E20" s="9"/>
      <c r="F20" s="10"/>
      <c r="G20" s="9"/>
      <c r="H20" s="9"/>
      <c r="I20" s="9"/>
      <c r="J20" s="9"/>
      <c r="K20" s="9"/>
      <c r="L20" s="9"/>
      <c r="M20" s="9"/>
      <c r="N20" s="9"/>
      <c r="O20" s="11"/>
      <c r="P20" s="11"/>
      <c r="Q20" s="11"/>
      <c r="R20" s="16"/>
      <c r="S20" s="17"/>
      <c r="T20" s="18"/>
      <c r="U20" s="22"/>
    </row>
    <row r="21" s="2" customFormat="1" spans="1:35">
      <c r="A21" s="9"/>
      <c r="B21" s="9"/>
      <c r="C21" s="9"/>
      <c r="D21" s="9"/>
      <c r="E21" s="9"/>
      <c r="F21" s="10"/>
      <c r="G21" s="9"/>
      <c r="H21" s="9"/>
      <c r="I21" s="9"/>
      <c r="J21" s="9"/>
      <c r="K21" s="9"/>
      <c r="L21" s="9"/>
      <c r="M21" s="9"/>
      <c r="N21" s="9"/>
      <c r="O21" s="11"/>
      <c r="P21" s="11"/>
      <c r="Q21" s="11"/>
      <c r="R21" s="16"/>
      <c r="S21" s="17"/>
      <c r="T21" s="18"/>
      <c r="U21" s="22"/>
    </row>
    <row r="22" s="2" customFormat="1" spans="1:35">
      <c r="A22" s="9"/>
      <c r="B22" s="9"/>
      <c r="C22" s="9"/>
      <c r="D22" s="9"/>
      <c r="E22" s="9"/>
      <c r="F22" s="10"/>
      <c r="G22" s="9"/>
      <c r="H22" s="9"/>
      <c r="I22" s="9"/>
      <c r="J22" s="9"/>
      <c r="K22" s="9"/>
      <c r="L22" s="9"/>
      <c r="M22" s="9"/>
      <c r="N22" s="9"/>
      <c r="O22" s="11"/>
      <c r="P22" s="11"/>
      <c r="Q22" s="11"/>
      <c r="R22" s="19"/>
      <c r="S22" s="20"/>
      <c r="T22" s="21"/>
      <c r="U22" s="22"/>
    </row>
    <row r="23" s="2" customFormat="1" ht="13" customHeight="1" spans="1:35">
      <c r="A23" s="9"/>
      <c r="B23" s="9"/>
      <c r="C23" s="9"/>
      <c r="D23" s="9"/>
      <c r="E23" s="9"/>
      <c r="F23" s="10"/>
      <c r="G23" s="9" t="s">
        <v>133</v>
      </c>
      <c r="H23" s="9" t="str">
        <f>_xlfn.DISPIMG("ID_C6473FAC622D45D0B789B3655302A392",1)</f>
        <v>=DISPIMG("ID_C6473FAC622D45D0B789B3655302A392",1)</v>
      </c>
      <c r="I23" s="9"/>
      <c r="J23" s="9"/>
      <c r="K23" s="9"/>
      <c r="L23" s="9"/>
      <c r="M23" s="9"/>
      <c r="N23" s="9" t="inlineStr">
        <is>
          <t xml:space="preserve">半对</t>
        </is>
      </c>
      <c r="O23" s="11" t="inlineStr">
        <is>
          <t xml:space="preserve">距离公式绝对值遗漏</t>
        </is>
      </c>
      <c r="P23" s="11"/>
      <c r="Q23" s="11"/>
      <c r="R23" s="12" t="inlineStr">
        <is>
          <t xml:space="preserve">距离表达式的绝对值项缺失，正负斜率情形未被统一处理。</t>
        </is>
      </c>
      <c r="S23" s="13"/>
      <c r="T23" s="14"/>
      <c r="U23" s="22"/>
    </row>
    <row r="24" s="2" customFormat="1" spans="1:35">
      <c r="A24" s="9"/>
      <c r="B24" s="9"/>
      <c r="C24" s="9"/>
      <c r="D24" s="9"/>
      <c r="E24" s="9"/>
      <c r="F24" s="10"/>
      <c r="G24" s="9"/>
      <c r="H24" s="9"/>
      <c r="I24" s="9"/>
      <c r="J24" s="9"/>
      <c r="K24" s="9"/>
      <c r="L24" s="9"/>
      <c r="M24" s="9"/>
      <c r="N24" s="9"/>
      <c r="O24" s="11"/>
      <c r="P24" s="11"/>
      <c r="Q24" s="11"/>
      <c r="R24" s="16"/>
      <c r="S24" s="17"/>
      <c r="T24" s="18"/>
      <c r="U24" s="22"/>
    </row>
    <row r="25" s="2" customFormat="1" spans="1:35">
      <c r="A25" s="9"/>
      <c r="B25" s="9"/>
      <c r="C25" s="9"/>
      <c r="D25" s="9"/>
      <c r="E25" s="9"/>
      <c r="F25" s="10"/>
      <c r="G25" s="9"/>
      <c r="H25" s="9"/>
      <c r="I25" s="9"/>
      <c r="J25" s="9"/>
      <c r="K25" s="9"/>
      <c r="L25" s="9"/>
      <c r="M25" s="9"/>
      <c r="N25" s="9"/>
      <c r="O25" s="11"/>
      <c r="P25" s="11"/>
      <c r="Q25" s="11"/>
      <c r="R25" s="16"/>
      <c r="S25" s="17"/>
      <c r="T25" s="18"/>
      <c r="U25" s="22"/>
    </row>
    <row r="26" s="2" customFormat="1" spans="1:35">
      <c r="A26" s="9"/>
      <c r="B26" s="9"/>
      <c r="C26" s="9"/>
      <c r="D26" s="9"/>
      <c r="E26" s="9"/>
      <c r="F26" s="10"/>
      <c r="G26" s="9"/>
      <c r="H26" s="9"/>
      <c r="I26" s="9"/>
      <c r="J26" s="9"/>
      <c r="K26" s="9"/>
      <c r="L26" s="9"/>
      <c r="M26" s="9"/>
      <c r="N26" s="9"/>
      <c r="O26" s="11"/>
      <c r="P26" s="11"/>
      <c r="Q26" s="11"/>
      <c r="R26" s="16"/>
      <c r="S26" s="17"/>
      <c r="T26" s="18"/>
      <c r="U26" s="22"/>
    </row>
    <row r="27" s="2" customFormat="1" spans="1:35">
      <c r="A27" s="9"/>
      <c r="B27" s="9"/>
      <c r="C27" s="9"/>
      <c r="D27" s="9"/>
      <c r="E27" s="9"/>
      <c r="F27" s="10"/>
      <c r="G27" s="9"/>
      <c r="H27" s="9"/>
      <c r="I27" s="9"/>
      <c r="J27" s="9"/>
      <c r="K27" s="9"/>
      <c r="L27" s="9"/>
      <c r="M27" s="9"/>
      <c r="N27" s="9"/>
      <c r="O27" s="11"/>
      <c r="P27" s="11"/>
      <c r="Q27" s="11"/>
      <c r="R27" s="16"/>
      <c r="S27" s="17"/>
      <c r="T27" s="18"/>
      <c r="U27" s="22"/>
    </row>
    <row r="28" s="2" customFormat="1" spans="1:35">
      <c r="A28" s="9"/>
      <c r="B28" s="9"/>
      <c r="C28" s="9"/>
      <c r="D28" s="9"/>
      <c r="E28" s="9"/>
      <c r="F28" s="10"/>
      <c r="G28" s="9"/>
      <c r="H28" s="9"/>
      <c r="I28" s="9"/>
      <c r="J28" s="9"/>
      <c r="K28" s="9"/>
      <c r="L28" s="9"/>
      <c r="M28" s="9"/>
      <c r="N28" s="9"/>
      <c r="O28" s="11"/>
      <c r="P28" s="11"/>
      <c r="Q28" s="11"/>
      <c r="R28" s="16"/>
      <c r="S28" s="17"/>
      <c r="T28" s="18"/>
      <c r="U28" s="22"/>
    </row>
    <row r="29" s="2" customFormat="1" spans="1:35">
      <c r="A29" s="9"/>
      <c r="B29" s="9"/>
      <c r="C29" s="9"/>
      <c r="D29" s="9"/>
      <c r="E29" s="9"/>
      <c r="F29" s="10"/>
      <c r="G29" s="9"/>
      <c r="H29" s="9"/>
      <c r="I29" s="9"/>
      <c r="J29" s="9"/>
      <c r="K29" s="9"/>
      <c r="L29" s="9"/>
      <c r="M29" s="9"/>
      <c r="N29" s="9"/>
      <c r="O29" s="11"/>
      <c r="P29" s="11"/>
      <c r="Q29" s="11"/>
      <c r="R29" s="19"/>
      <c r="S29" s="20"/>
      <c r="T29" s="21"/>
      <c r="U29" s="22"/>
    </row>
    <row r="30" s="2" customFormat="1" spans="1:35">
      <c r="A30" s="9"/>
      <c r="B30" s="9"/>
      <c r="C30" s="9"/>
      <c r="D30" s="9"/>
      <c r="E30" s="9"/>
      <c r="F30" s="10"/>
      <c r="G30" s="9" t="s">
        <v>135</v>
      </c>
      <c r="H30" s="9" t="str">
        <f>_xlfn.DISPIMG("ID_411D84F6304F4E39AA0579E464858379",1)</f>
        <v>=DISPIMG("ID_411D84F6304F4E39AA0579E464858379",1)</v>
      </c>
      <c r="I30" s="9"/>
      <c r="J30" s="9"/>
      <c r="K30" s="9"/>
      <c r="L30" s="9"/>
      <c r="M30" s="9"/>
      <c r="N30" s="9" t="inlineStr">
        <is>
          <t xml:space="preserve">正确</t>
        </is>
      </c>
      <c r="O30" s="11"/>
      <c r="P30" s="11"/>
      <c r="Q30" s="11"/>
      <c r="R30" s="12"/>
      <c r="S30" s="13"/>
      <c r="T30" s="14"/>
      <c r="U30" s="22"/>
    </row>
    <row r="31" s="2" customFormat="1" spans="1:35">
      <c r="A31" s="9"/>
      <c r="B31" s="9"/>
      <c r="C31" s="9"/>
      <c r="D31" s="9"/>
      <c r="E31" s="9"/>
      <c r="F31" s="10"/>
      <c r="G31" s="9"/>
      <c r="H31" s="9"/>
      <c r="I31" s="9"/>
      <c r="J31" s="9"/>
      <c r="K31" s="9"/>
      <c r="L31" s="9"/>
      <c r="M31" s="9"/>
      <c r="N31" s="9"/>
      <c r="O31" s="11"/>
      <c r="P31" s="11"/>
      <c r="Q31" s="11"/>
      <c r="R31" s="16"/>
      <c r="S31" s="17"/>
      <c r="T31" s="18"/>
      <c r="U31" s="22"/>
      <c r="AE31" s="24"/>
      <c r="AF31" s="24"/>
      <c r="AG31" s="24"/>
      <c r="AH31" s="24"/>
      <c r="AI31" s="24"/>
    </row>
    <row r="32" s="2" customFormat="1" spans="1:35">
      <c r="A32" s="9"/>
      <c r="B32" s="9"/>
      <c r="C32" s="9"/>
      <c r="D32" s="9"/>
      <c r="E32" s="9"/>
      <c r="F32" s="10"/>
      <c r="G32" s="9"/>
      <c r="H32" s="9"/>
      <c r="I32" s="9"/>
      <c r="J32" s="9"/>
      <c r="K32" s="9"/>
      <c r="L32" s="9"/>
      <c r="M32" s="9"/>
      <c r="N32" s="9"/>
      <c r="O32" s="11"/>
      <c r="P32" s="11"/>
      <c r="Q32" s="11"/>
      <c r="R32" s="16"/>
      <c r="S32" s="17"/>
      <c r="T32" s="18"/>
      <c r="U32" s="22"/>
      <c r="AE32" s="24"/>
      <c r="AF32" s="24"/>
      <c r="AG32" s="24"/>
      <c r="AH32" s="24"/>
      <c r="AI32" s="24"/>
    </row>
    <row r="33" s="2" customFormat="1" spans="1:36">
      <c r="A33" s="9"/>
      <c r="B33" s="9"/>
      <c r="C33" s="9"/>
      <c r="D33" s="9"/>
      <c r="E33" s="9"/>
      <c r="F33" s="10"/>
      <c r="G33" s="9"/>
      <c r="H33" s="9"/>
      <c r="I33" s="9"/>
      <c r="J33" s="9"/>
      <c r="K33" s="9"/>
      <c r="L33" s="9"/>
      <c r="M33" s="9"/>
      <c r="N33" s="9"/>
      <c r="O33" s="11"/>
      <c r="P33" s="11"/>
      <c r="Q33" s="11"/>
      <c r="R33" s="16"/>
      <c r="S33" s="17"/>
      <c r="T33" s="18"/>
      <c r="U33" s="22"/>
      <c r="AE33" s="24"/>
      <c r="AF33" s="24"/>
      <c r="AG33" s="24"/>
      <c r="AH33" s="24"/>
      <c r="AI33" s="24"/>
    </row>
    <row r="34" s="2" customFormat="1" spans="1:36">
      <c r="A34" s="9"/>
      <c r="B34" s="9"/>
      <c r="C34" s="9"/>
      <c r="D34" s="9"/>
      <c r="E34" s="9"/>
      <c r="F34" s="10"/>
      <c r="G34" s="9"/>
      <c r="H34" s="9"/>
      <c r="I34" s="9"/>
      <c r="J34" s="9"/>
      <c r="K34" s="9"/>
      <c r="L34" s="9"/>
      <c r="M34" s="9"/>
      <c r="N34" s="9"/>
      <c r="O34" s="11"/>
      <c r="P34" s="11"/>
      <c r="Q34" s="11"/>
      <c r="R34" s="16"/>
      <c r="S34" s="17"/>
      <c r="T34" s="18"/>
      <c r="U34" s="22"/>
      <c r="AE34" s="24"/>
      <c r="AF34" s="24"/>
      <c r="AG34" s="24"/>
      <c r="AH34" s="24"/>
      <c r="AI34" s="24"/>
    </row>
    <row r="35" s="2" customFormat="1" spans="1:36">
      <c r="A35" s="9"/>
      <c r="B35" s="9"/>
      <c r="C35" s="9"/>
      <c r="D35" s="9"/>
      <c r="E35" s="9"/>
      <c r="F35" s="10"/>
      <c r="G35" s="9"/>
      <c r="H35" s="9"/>
      <c r="I35" s="9"/>
      <c r="J35" s="9"/>
      <c r="K35" s="9"/>
      <c r="L35" s="9"/>
      <c r="M35" s="9"/>
      <c r="N35" s="9"/>
      <c r="O35" s="11"/>
      <c r="P35" s="11"/>
      <c r="Q35" s="11"/>
      <c r="R35" s="16"/>
      <c r="S35" s="17"/>
      <c r="T35" s="18"/>
      <c r="U35" s="22"/>
      <c r="AE35" s="24"/>
      <c r="AF35" s="24"/>
      <c r="AG35" s="24"/>
      <c r="AH35" s="24"/>
      <c r="AI35" s="24"/>
    </row>
    <row r="36" s="2" customFormat="1" spans="1:36">
      <c r="A36" s="9"/>
      <c r="B36" s="9"/>
      <c r="C36" s="9"/>
      <c r="D36" s="9"/>
      <c r="E36" s="9"/>
      <c r="F36" s="10"/>
      <c r="G36" s="9"/>
      <c r="H36" s="9"/>
      <c r="I36" s="9"/>
      <c r="J36" s="9"/>
      <c r="K36" s="9"/>
      <c r="L36" s="9"/>
      <c r="M36" s="9"/>
      <c r="N36" s="9"/>
      <c r="O36" s="11"/>
      <c r="P36" s="11"/>
      <c r="Q36" s="11"/>
      <c r="R36" s="19"/>
      <c r="S36" s="20"/>
      <c r="T36" s="21"/>
      <c r="U36" s="22"/>
    </row>
    <row r="37" s="2" customFormat="1" spans="1:36">
      <c r="A37" s="9"/>
      <c r="B37" s="9"/>
      <c r="C37" s="9"/>
      <c r="D37" s="9"/>
      <c r="E37" s="9"/>
      <c r="F37" s="10"/>
      <c r="G37" s="9" t="s">
        <v>136</v>
      </c>
      <c r="H37" s="9" t="str">
        <f>_xlfn.DISPIMG("ID_705EAEA42D4749D589BC08DBA68F715A",1)</f>
        <v>=DISPIMG("ID_705EAEA42D4749D589BC08DBA68F715A",1)</v>
      </c>
      <c r="I37" s="9"/>
      <c r="J37" s="9"/>
      <c r="K37" s="9"/>
      <c r="L37" s="9"/>
      <c r="M37" s="9"/>
      <c r="N37" s="9"/>
      <c r="O37" s="11"/>
      <c r="P37" s="11"/>
      <c r="Q37" s="11"/>
      <c r="R37" s="12"/>
      <c r="S37" s="13"/>
      <c r="T37" s="14"/>
      <c r="U37" s="22"/>
    </row>
    <row r="38" s="2" customFormat="1" spans="1:36">
      <c r="A38" s="9"/>
      <c r="B38" s="9"/>
      <c r="C38" s="9"/>
      <c r="D38" s="9"/>
      <c r="E38" s="9"/>
      <c r="F38" s="10"/>
      <c r="G38" s="9"/>
      <c r="H38" s="9"/>
      <c r="I38" s="9"/>
      <c r="J38" s="9"/>
      <c r="K38" s="9"/>
      <c r="L38" s="9"/>
      <c r="M38" s="9"/>
      <c r="N38" s="9"/>
      <c r="O38" s="11"/>
      <c r="P38" s="11"/>
      <c r="Q38" s="11"/>
      <c r="R38" s="16"/>
      <c r="S38" s="17"/>
      <c r="T38" s="18"/>
      <c r="U38" s="22"/>
    </row>
    <row r="39" s="2" customFormat="1" spans="1:36">
      <c r="A39" s="9"/>
      <c r="B39" s="9"/>
      <c r="C39" s="9"/>
      <c r="D39" s="9"/>
      <c r="E39" s="9"/>
      <c r="F39" s="10"/>
      <c r="G39" s="9"/>
      <c r="H39" s="9"/>
      <c r="I39" s="9"/>
      <c r="J39" s="9"/>
      <c r="K39" s="9"/>
      <c r="L39" s="9"/>
      <c r="M39" s="9"/>
      <c r="N39" s="9"/>
      <c r="O39" s="11"/>
      <c r="P39" s="11"/>
      <c r="Q39" s="11"/>
      <c r="R39" s="16"/>
      <c r="S39" s="17"/>
      <c r="T39" s="18"/>
      <c r="U39" s="22"/>
    </row>
    <row r="40" s="2" customFormat="1" spans="1:36">
      <c r="A40" s="9"/>
      <c r="B40" s="9"/>
      <c r="C40" s="9"/>
      <c r="D40" s="9"/>
      <c r="E40" s="9"/>
      <c r="F40" s="10"/>
      <c r="G40" s="9"/>
      <c r="H40" s="9"/>
      <c r="I40" s="9"/>
      <c r="J40" s="9"/>
      <c r="K40" s="9"/>
      <c r="L40" s="9"/>
      <c r="M40" s="9"/>
      <c r="N40" s="9"/>
      <c r="O40" s="11"/>
      <c r="P40" s="11"/>
      <c r="Q40" s="11"/>
      <c r="R40" s="16"/>
      <c r="S40" s="17"/>
      <c r="T40" s="18"/>
      <c r="U40" s="22"/>
      <c r="AE40" s="24"/>
      <c r="AF40" s="24"/>
      <c r="AG40" s="24"/>
      <c r="AH40" s="24"/>
      <c r="AI40" s="24"/>
    </row>
    <row r="41" s="2" customFormat="1" spans="1:36">
      <c r="A41" s="9"/>
      <c r="B41" s="9"/>
      <c r="C41" s="9"/>
      <c r="D41" s="9"/>
      <c r="E41" s="9"/>
      <c r="F41" s="10"/>
      <c r="G41" s="9"/>
      <c r="H41" s="9"/>
      <c r="I41" s="9"/>
      <c r="J41" s="9"/>
      <c r="K41" s="9"/>
      <c r="L41" s="9"/>
      <c r="M41" s="9"/>
      <c r="N41" s="9"/>
      <c r="O41" s="11"/>
      <c r="P41" s="11"/>
      <c r="Q41" s="11"/>
      <c r="R41" s="16"/>
      <c r="S41" s="17"/>
      <c r="T41" s="18"/>
      <c r="U41" s="22"/>
      <c r="AE41" s="24"/>
      <c r="AF41" s="24"/>
      <c r="AG41" s="24"/>
      <c r="AH41" s="24"/>
      <c r="AI41" s="24"/>
    </row>
    <row r="42" s="2" customFormat="1" spans="1:36">
      <c r="A42" s="9"/>
      <c r="B42" s="9"/>
      <c r="C42" s="9"/>
      <c r="D42" s="9"/>
      <c r="E42" s="9"/>
      <c r="F42" s="10"/>
      <c r="G42" s="9"/>
      <c r="H42" s="9"/>
      <c r="I42" s="9"/>
      <c r="J42" s="9"/>
      <c r="K42" s="9"/>
      <c r="L42" s="9"/>
      <c r="M42" s="9"/>
      <c r="N42" s="9"/>
      <c r="O42" s="11"/>
      <c r="P42" s="11"/>
      <c r="Q42" s="11"/>
      <c r="R42" s="16"/>
      <c r="S42" s="17"/>
      <c r="T42" s="18"/>
      <c r="U42" s="22"/>
      <c r="AE42" s="24"/>
      <c r="AF42" s="24"/>
      <c r="AG42" s="24"/>
      <c r="AH42" s="24"/>
      <c r="AI42" s="24"/>
    </row>
    <row r="43" s="2" customFormat="1" spans="1:36">
      <c r="A43" s="9"/>
      <c r="B43" s="9"/>
      <c r="C43" s="9"/>
      <c r="D43" s="9"/>
      <c r="E43" s="9"/>
      <c r="F43" s="10"/>
      <c r="G43" s="9"/>
      <c r="H43" s="9"/>
      <c r="I43" s="9"/>
      <c r="J43" s="9"/>
      <c r="K43" s="9"/>
      <c r="L43" s="9"/>
      <c r="M43" s="9"/>
      <c r="N43" s="9"/>
      <c r="O43" s="11"/>
      <c r="P43" s="11"/>
      <c r="Q43" s="11"/>
      <c r="R43" s="19"/>
      <c r="S43" s="20"/>
      <c r="T43" s="21"/>
      <c r="U43" s="22"/>
      <c r="AE43" s="24"/>
      <c r="AF43" s="24"/>
      <c r="AG43" s="24"/>
      <c r="AH43" s="24"/>
      <c r="AI43" s="24"/>
    </row>
    <row r="44" s="2" customFormat="1" spans="1:36">
      <c r="A44" s="9"/>
      <c r="B44" s="9"/>
      <c r="C44" s="9"/>
      <c r="D44" s="9"/>
      <c r="E44" s="9"/>
      <c r="F44" s="10"/>
      <c r="G44" s="9" t="s">
        <v>137</v>
      </c>
      <c r="H44" s="9" t="str">
        <f>_xlfn.DISPIMG("ID_C12225D18F6540CCB3BBD278CF7ACC67",1)</f>
        <v>=DISPIMG("ID_C12225D18F6540CCB3BBD278CF7ACC67",1)</v>
      </c>
      <c r="I44" s="9"/>
      <c r="J44" s="9"/>
      <c r="K44" s="9"/>
      <c r="L44" s="9"/>
      <c r="M44" s="9"/>
      <c r="N44" s="9"/>
      <c r="O44" s="11"/>
      <c r="P44" s="11"/>
      <c r="Q44" s="11"/>
      <c r="R44" s="12"/>
      <c r="S44" s="13"/>
      <c r="T44" s="14"/>
      <c r="U44" s="22"/>
    </row>
    <row r="45" s="2" customFormat="1" spans="1:36">
      <c r="A45" s="9"/>
      <c r="B45" s="9"/>
      <c r="C45" s="9"/>
      <c r="D45" s="9"/>
      <c r="E45" s="9"/>
      <c r="F45" s="10"/>
      <c r="G45" s="9"/>
      <c r="H45" s="9"/>
      <c r="I45" s="9"/>
      <c r="J45" s="9"/>
      <c r="K45" s="9"/>
      <c r="L45" s="9"/>
      <c r="M45" s="9"/>
      <c r="N45" s="9"/>
      <c r="O45" s="11"/>
      <c r="P45" s="11"/>
      <c r="Q45" s="11"/>
      <c r="R45" s="16"/>
      <c r="S45" s="17"/>
      <c r="T45" s="18"/>
      <c r="U45" s="22"/>
    </row>
    <row r="46" s="2" customFormat="1" spans="1:36">
      <c r="A46" s="9"/>
      <c r="B46" s="9"/>
      <c r="C46" s="9"/>
      <c r="D46" s="9"/>
      <c r="E46" s="9"/>
      <c r="F46" s="10"/>
      <c r="G46" s="9"/>
      <c r="H46" s="9"/>
      <c r="I46" s="9"/>
      <c r="J46" s="9"/>
      <c r="K46" s="9"/>
      <c r="L46" s="9"/>
      <c r="M46" s="9"/>
      <c r="N46" s="9"/>
      <c r="O46" s="11"/>
      <c r="P46" s="11"/>
      <c r="Q46" s="11"/>
      <c r="R46" s="16"/>
      <c r="S46" s="17"/>
      <c r="T46" s="18"/>
      <c r="U46" s="22"/>
    </row>
    <row r="47" s="2" customFormat="1" spans="1:36">
      <c r="A47" s="9"/>
      <c r="B47" s="9"/>
      <c r="C47" s="9"/>
      <c r="D47" s="9"/>
      <c r="E47" s="9"/>
      <c r="F47" s="10"/>
      <c r="G47" s="9"/>
      <c r="H47" s="9"/>
      <c r="I47" s="9"/>
      <c r="J47" s="9"/>
      <c r="K47" s="9"/>
      <c r="L47" s="9"/>
      <c r="M47" s="9"/>
      <c r="N47" s="9"/>
      <c r="O47" s="11"/>
      <c r="P47" s="11"/>
      <c r="Q47" s="11"/>
      <c r="R47" s="16"/>
      <c r="S47" s="17"/>
      <c r="T47" s="18"/>
      <c r="U47" s="22"/>
      <c r="AG47" s="23"/>
      <c r="AH47" s="23"/>
      <c r="AI47" s="23"/>
      <c r="AJ47" s="23"/>
    </row>
    <row r="48" s="2" customFormat="1" spans="1:36">
      <c r="A48" s="9"/>
      <c r="B48" s="9"/>
      <c r="C48" s="9"/>
      <c r="D48" s="9"/>
      <c r="E48" s="9"/>
      <c r="F48" s="10"/>
      <c r="G48" s="9"/>
      <c r="H48" s="9"/>
      <c r="I48" s="9"/>
      <c r="J48" s="9"/>
      <c r="K48" s="9"/>
      <c r="L48" s="9"/>
      <c r="M48" s="9"/>
      <c r="N48" s="9"/>
      <c r="O48" s="11"/>
      <c r="P48" s="11"/>
      <c r="Q48" s="11"/>
      <c r="R48" s="16"/>
      <c r="S48" s="17"/>
      <c r="T48" s="18"/>
      <c r="U48" s="22"/>
      <c r="AG48" s="23"/>
      <c r="AH48" s="23"/>
      <c r="AI48" s="23"/>
      <c r="AJ48" s="23"/>
    </row>
    <row r="49" s="2" customFormat="1" spans="1:36">
      <c r="A49" s="9"/>
      <c r="B49" s="9"/>
      <c r="C49" s="9"/>
      <c r="D49" s="9"/>
      <c r="E49" s="9"/>
      <c r="F49" s="10"/>
      <c r="G49" s="9"/>
      <c r="H49" s="9"/>
      <c r="I49" s="9"/>
      <c r="J49" s="9"/>
      <c r="K49" s="9"/>
      <c r="L49" s="9"/>
      <c r="M49" s="9"/>
      <c r="N49" s="9"/>
      <c r="O49" s="11"/>
      <c r="P49" s="11"/>
      <c r="Q49" s="11"/>
      <c r="R49" s="16"/>
      <c r="S49" s="17"/>
      <c r="T49" s="18"/>
      <c r="U49" s="22"/>
    </row>
    <row r="50" s="2" customFormat="1" spans="1:36">
      <c r="A50" s="9"/>
      <c r="B50" s="9"/>
      <c r="C50" s="9"/>
      <c r="D50" s="9"/>
      <c r="E50" s="9"/>
      <c r="F50" s="10"/>
      <c r="G50" s="9"/>
      <c r="H50" s="9"/>
      <c r="I50" s="9"/>
      <c r="J50" s="9"/>
      <c r="K50" s="9"/>
      <c r="L50" s="9"/>
      <c r="M50" s="9"/>
      <c r="N50" s="9"/>
      <c r="O50" s="11"/>
      <c r="P50" s="11"/>
      <c r="Q50" s="11"/>
      <c r="R50" s="19"/>
      <c r="S50" s="20"/>
      <c r="T50" s="21"/>
      <c r="U50" s="22"/>
      <c r="AG50" s="25"/>
      <c r="AH50" s="25"/>
      <c r="AI50" s="25"/>
      <c r="AJ50" s="25"/>
    </row>
    <row r="51" s="2" customFormat="1" spans="1:36">
      <c r="A51" s="4" t="s">
        <v>134</v>
      </c>
      <c r="B51" s="4"/>
      <c r="C51" s="4"/>
      <c r="D51" s="4"/>
      <c r="E51" s="4"/>
      <c r="F51" s="5"/>
      <c r="G51" s="9" t="s">
        <v>138</v>
      </c>
      <c r="H51" s="9" t="str">
        <f>_xlfn.DISPIMG("ID_BECFEFAD759D4E0FA8F61CB99641A504",1)</f>
        <v>=DISPIMG("ID_BECFEFAD759D4E0FA8F61CB99641A504",1)</v>
      </c>
      <c r="I51" s="9"/>
      <c r="J51" s="9"/>
      <c r="K51" s="9"/>
      <c r="L51" s="9"/>
      <c r="M51" s="9"/>
      <c r="N51" s="9"/>
      <c r="O51" s="11"/>
      <c r="P51" s="11"/>
      <c r="Q51" s="11"/>
      <c r="R51" s="12"/>
      <c r="S51" s="13"/>
      <c r="T51" s="14"/>
      <c r="U51" s="22"/>
      <c r="AG51" s="25"/>
      <c r="AH51" s="25"/>
      <c r="AI51" s="25"/>
      <c r="AJ51" s="25"/>
    </row>
    <row r="52" s="2" customFormat="1" spans="1:36">
      <c r="A52" s="4"/>
      <c r="B52" s="4"/>
      <c r="C52" s="4"/>
      <c r="D52" s="4"/>
      <c r="E52" s="4"/>
      <c r="F52" s="5"/>
      <c r="G52" s="9"/>
      <c r="H52" s="9"/>
      <c r="I52" s="9"/>
      <c r="J52" s="9"/>
      <c r="K52" s="9"/>
      <c r="L52" s="9"/>
      <c r="M52" s="9"/>
      <c r="N52" s="9"/>
      <c r="O52" s="11"/>
      <c r="P52" s="11"/>
      <c r="Q52" s="11"/>
      <c r="R52" s="16"/>
      <c r="S52" s="17"/>
      <c r="T52" s="18"/>
      <c r="U52" s="22"/>
    </row>
    <row r="53" s="2" customFormat="1" spans="1:36">
      <c r="A53" s="4"/>
      <c r="B53" s="4"/>
      <c r="C53" s="4"/>
      <c r="D53" s="4"/>
      <c r="E53" s="4"/>
      <c r="F53" s="5"/>
      <c r="G53" s="9"/>
      <c r="H53" s="9"/>
      <c r="I53" s="9"/>
      <c r="J53" s="9"/>
      <c r="K53" s="9"/>
      <c r="L53" s="9"/>
      <c r="M53" s="9"/>
      <c r="N53" s="9"/>
      <c r="O53" s="11"/>
      <c r="P53" s="11"/>
      <c r="Q53" s="11"/>
      <c r="R53" s="16"/>
      <c r="S53" s="17"/>
      <c r="T53" s="18"/>
      <c r="U53" s="22"/>
    </row>
    <row r="54" s="2" customFormat="1" spans="1:36">
      <c r="A54" s="9" t="str">
        <f>_xlfn.DISPIMG("ID_D53B73259F0C4168B8B63396A5D71F3B",1)</f>
        <v>=DISPIMG("ID_D53B73259F0C4168B8B63396A5D71F3B",1)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11"/>
      <c r="P54" s="11"/>
      <c r="Q54" s="11"/>
      <c r="R54" s="16"/>
      <c r="S54" s="17"/>
      <c r="T54" s="18"/>
      <c r="U54" s="22"/>
    </row>
    <row r="55" s="2" customFormat="1" spans="1:3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11"/>
      <c r="P55" s="11"/>
      <c r="Q55" s="11"/>
      <c r="R55" s="16"/>
      <c r="S55" s="17"/>
      <c r="T55" s="18"/>
      <c r="U55" s="22"/>
    </row>
    <row r="56" s="2" customFormat="1" spans="1:3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11"/>
      <c r="P56" s="11"/>
      <c r="Q56" s="11"/>
      <c r="R56" s="16"/>
      <c r="S56" s="17"/>
      <c r="T56" s="18"/>
      <c r="U56" s="22"/>
    </row>
    <row r="57" s="2" customFormat="1" spans="1:3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11"/>
      <c r="P57" s="11"/>
      <c r="Q57" s="11"/>
      <c r="R57" s="19"/>
      <c r="S57" s="20"/>
      <c r="T57" s="21"/>
      <c r="U57" s="22"/>
    </row>
    <row r="58" s="2" customFormat="1" spans="1:36">
      <c r="A58" s="9"/>
      <c r="B58" s="9"/>
      <c r="C58" s="9"/>
      <c r="D58" s="9"/>
      <c r="E58" s="9"/>
      <c r="F58" s="9"/>
      <c r="G58" s="9" t="s">
        <v>139</v>
      </c>
      <c r="H58" s="9" t="str">
        <f>_xlfn.DISPIMG("ID_4B9BFBD5549348799329AFA1B9D1A6EC",1)</f>
        <v>=DISPIMG("ID_4B9BFBD5549348799329AFA1B9D1A6EC",1)</v>
      </c>
      <c r="I58" s="9"/>
      <c r="J58" s="9"/>
      <c r="K58" s="9"/>
      <c r="L58" s="9"/>
      <c r="M58" s="9"/>
      <c r="N58" s="9" t="inlineStr">
        <is>
          <t xml:space="preserve">错误</t>
        </is>
      </c>
      <c r="O58" s="11" t="inlineStr">
        <is>
          <t xml:space="preserve">正切和公式使用错误；正切关系整理错误</t>
        </is>
      </c>
      <c r="P58" s="11"/>
      <c r="Q58" s="11"/>
      <c r="R58" s="12" t="inlineStr">
        <is>
          <t xml:space="preserve">正切和公式的分子、分母结构混淆，后续关于角度恒定性的推导失去依据。；正切关系代入后整理不成立，后续角度推导无法延续。</t>
        </is>
      </c>
      <c r="S58" s="13"/>
      <c r="T58" s="14"/>
      <c r="U58" s="22"/>
    </row>
    <row r="59" s="2" customFormat="1" spans="1:3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11"/>
      <c r="P59" s="11"/>
      <c r="Q59" s="11"/>
      <c r="R59" s="16"/>
      <c r="S59" s="17"/>
      <c r="T59" s="18"/>
      <c r="U59" s="22"/>
    </row>
    <row r="60" s="2" customFormat="1" spans="1:3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11"/>
      <c r="P60" s="11"/>
      <c r="Q60" s="11"/>
      <c r="R60" s="16"/>
      <c r="S60" s="17"/>
      <c r="T60" s="18"/>
      <c r="U60" s="22"/>
    </row>
    <row r="61" s="2" customFormat="1" spans="1:3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11"/>
      <c r="P61" s="11"/>
      <c r="Q61" s="11"/>
      <c r="R61" s="16"/>
      <c r="S61" s="17"/>
      <c r="T61" s="18"/>
      <c r="U61" s="22"/>
    </row>
    <row r="62" s="2" customFormat="1" spans="1:3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11"/>
      <c r="P62" s="11"/>
      <c r="Q62" s="11"/>
      <c r="R62" s="16"/>
      <c r="S62" s="17"/>
      <c r="T62" s="18"/>
      <c r="U62" s="22"/>
    </row>
    <row r="63" s="2" customFormat="1" spans="1:3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11"/>
      <c r="P63" s="11"/>
      <c r="Q63" s="11"/>
      <c r="R63" s="16"/>
      <c r="S63" s="17"/>
      <c r="T63" s="18"/>
      <c r="U63" s="22"/>
    </row>
    <row r="64" s="2" customFormat="1" spans="1:3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11"/>
      <c r="P64" s="11"/>
      <c r="Q64" s="11"/>
      <c r="R64" s="19"/>
      <c r="S64" s="20"/>
      <c r="T64" s="21"/>
      <c r="U64" s="22"/>
    </row>
    <row r="65" s="2" customFormat="1" spans="1:21">
      <c r="A65" s="9"/>
      <c r="B65" s="9"/>
      <c r="C65" s="9"/>
      <c r="D65" s="9"/>
      <c r="E65" s="9"/>
      <c r="F65" s="9"/>
      <c r="G65" s="9" t="s">
        <v>140</v>
      </c>
      <c r="H65" s="9" t="str">
        <f>_xlfn.DISPIMG("ID_709355D32A494C499D70B5D4E0F60EC4",1)</f>
        <v>=DISPIMG("ID_709355D32A494C499D70B5D4E0F60EC4",1)</v>
      </c>
      <c r="I65" s="9"/>
      <c r="J65" s="9"/>
      <c r="K65" s="9"/>
      <c r="L65" s="9"/>
      <c r="M65" s="9"/>
      <c r="N65" s="9"/>
      <c r="O65" s="11"/>
      <c r="P65" s="11"/>
      <c r="Q65" s="11"/>
      <c r="R65" s="12"/>
      <c r="S65" s="13"/>
      <c r="T65" s="14"/>
      <c r="U65" s="22"/>
    </row>
    <row r="66" s="2" customFormat="1" spans="1:2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11"/>
      <c r="P66" s="11"/>
      <c r="Q66" s="11"/>
      <c r="R66" s="16"/>
      <c r="S66" s="17"/>
      <c r="T66" s="18"/>
      <c r="U66" s="22"/>
    </row>
    <row r="67" s="2" customFormat="1" spans="1:2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11"/>
      <c r="P67" s="11"/>
      <c r="Q67" s="11"/>
      <c r="R67" s="16"/>
      <c r="S67" s="17"/>
      <c r="T67" s="18"/>
      <c r="U67" s="22"/>
    </row>
    <row r="68" s="2" customFormat="1" spans="1:2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11"/>
      <c r="P68" s="11"/>
      <c r="Q68" s="11"/>
      <c r="R68" s="16"/>
      <c r="S68" s="17"/>
      <c r="T68" s="18"/>
      <c r="U68" s="22"/>
    </row>
    <row r="69" s="2" customFormat="1" spans="1:2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11"/>
      <c r="P69" s="11"/>
      <c r="Q69" s="11"/>
      <c r="R69" s="16"/>
      <c r="S69" s="17"/>
      <c r="T69" s="18"/>
      <c r="U69" s="22"/>
    </row>
    <row r="70" s="2" customFormat="1" spans="1:2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11"/>
      <c r="P70" s="11"/>
      <c r="Q70" s="11"/>
      <c r="R70" s="16"/>
      <c r="S70" s="17"/>
      <c r="T70" s="18"/>
      <c r="U70" s="22"/>
    </row>
    <row r="71" s="2" customFormat="1" spans="1:2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11"/>
      <c r="P71" s="11"/>
      <c r="Q71" s="11"/>
      <c r="R71" s="19"/>
      <c r="S71" s="20"/>
      <c r="T71" s="21"/>
      <c r="U71" s="22"/>
    </row>
    <row r="72" s="2" customFormat="1" customHeight="1" spans="1:21">
      <c r="A72" s="9"/>
      <c r="B72" s="9"/>
      <c r="C72" s="9"/>
      <c r="D72" s="9"/>
      <c r="E72" s="9"/>
      <c r="F72" s="9"/>
      <c r="G72" s="9" t="s">
        <v>141</v>
      </c>
      <c r="H72" s="9" t="str">
        <f>_xlfn.DISPIMG("ID_3A0EE052EE094A50B33CFBD457F6E14F",1)</f>
        <v>=DISPIMG("ID_3A0EE052EE094A50B33CFBD457F6E14F",1)</v>
      </c>
      <c r="I72" s="9"/>
      <c r="J72" s="9"/>
      <c r="K72" s="9"/>
      <c r="L72" s="9"/>
      <c r="M72" s="9"/>
      <c r="N72" s="9" t="inlineStr">
        <is>
          <t xml:space="preserve">正确</t>
        </is>
      </c>
      <c r="O72" s="11"/>
      <c r="P72" s="11"/>
      <c r="Q72" s="11"/>
      <c r="R72" s="12"/>
      <c r="S72" s="13"/>
      <c r="T72" s="14"/>
      <c r="U72" s="22"/>
    </row>
    <row r="73" s="2" customFormat="1" spans="1:2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11"/>
      <c r="P73" s="11"/>
      <c r="Q73" s="11"/>
      <c r="R73" s="16"/>
      <c r="S73" s="17"/>
      <c r="T73" s="18"/>
      <c r="U73" s="22"/>
    </row>
    <row r="74" s="2" customFormat="1" spans="1:2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11"/>
      <c r="P74" s="11"/>
      <c r="Q74" s="11"/>
      <c r="R74" s="16"/>
      <c r="S74" s="17"/>
      <c r="T74" s="18"/>
      <c r="U74" s="22"/>
    </row>
    <row r="75" s="2" customFormat="1" spans="1:2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1"/>
      <c r="P75" s="11"/>
      <c r="Q75" s="11"/>
      <c r="R75" s="16"/>
      <c r="S75" s="17"/>
      <c r="T75" s="18"/>
      <c r="U75" s="22"/>
    </row>
    <row r="76" s="2" customFormat="1" spans="1:2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1"/>
      <c r="P76" s="11"/>
      <c r="Q76" s="11"/>
      <c r="R76" s="16"/>
      <c r="S76" s="17"/>
      <c r="T76" s="18"/>
      <c r="U76" s="22"/>
    </row>
    <row r="77" s="2" customFormat="1" spans="1:2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1"/>
      <c r="P77" s="11"/>
      <c r="Q77" s="11"/>
      <c r="R77" s="16"/>
      <c r="S77" s="17"/>
      <c r="T77" s="18"/>
      <c r="U77" s="22"/>
    </row>
    <row r="78" s="2" customFormat="1" spans="1:2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/>
      <c r="P78" s="11"/>
      <c r="Q78" s="11"/>
      <c r="R78" s="19"/>
      <c r="S78" s="20"/>
      <c r="T78" s="21"/>
      <c r="U78" s="22"/>
    </row>
    <row r="79" s="2" customFormat="1" spans="1:21">
      <c r="A79" s="9"/>
      <c r="B79" s="9"/>
      <c r="C79" s="9"/>
      <c r="D79" s="9"/>
      <c r="E79" s="9"/>
      <c r="F79" s="9"/>
      <c r="G79" s="9" t="s">
        <v>142</v>
      </c>
      <c r="H79" s="9" t="str">
        <f>_xlfn.DISPIMG("ID_134C6BAA7EFD4A6FAC62E9EB78293DC7",1)</f>
        <v>=DISPIMG("ID_134C6BAA7EFD4A6FAC62E9EB78293DC7",1)</v>
      </c>
      <c r="I79" s="9"/>
      <c r="J79" s="9"/>
      <c r="K79" s="9"/>
      <c r="L79" s="9"/>
      <c r="M79" s="9"/>
      <c r="N79" s="9"/>
      <c r="O79" s="11"/>
      <c r="P79" s="11"/>
      <c r="Q79" s="11"/>
      <c r="R79" s="12"/>
      <c r="S79" s="13"/>
      <c r="T79" s="14"/>
      <c r="U79" s="22"/>
    </row>
    <row r="80" s="2" customFormat="1" spans="1:2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/>
      <c r="P80" s="11"/>
      <c r="Q80" s="11"/>
      <c r="R80" s="16"/>
      <c r="S80" s="17"/>
      <c r="T80" s="18"/>
      <c r="U80" s="22"/>
    </row>
    <row r="81" s="2" customFormat="1" spans="1:2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11"/>
      <c r="P81" s="11"/>
      <c r="Q81" s="11"/>
      <c r="R81" s="16"/>
      <c r="S81" s="17"/>
      <c r="T81" s="18"/>
      <c r="U81" s="22"/>
    </row>
    <row r="82" s="2" customFormat="1" spans="1:2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11"/>
      <c r="P82" s="11"/>
      <c r="Q82" s="11"/>
      <c r="R82" s="16"/>
      <c r="S82" s="17"/>
      <c r="T82" s="18"/>
      <c r="U82" s="22"/>
    </row>
    <row r="83" s="2" customFormat="1" spans="1:2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11"/>
      <c r="P83" s="11"/>
      <c r="Q83" s="11"/>
      <c r="R83" s="16"/>
      <c r="S83" s="17"/>
      <c r="T83" s="18"/>
      <c r="U83" s="22"/>
    </row>
    <row r="84" s="2" customFormat="1" spans="1:2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11"/>
      <c r="P84" s="11"/>
      <c r="Q84" s="11"/>
      <c r="R84" s="16"/>
      <c r="S84" s="17"/>
      <c r="T84" s="18"/>
      <c r="U84" s="22"/>
    </row>
    <row r="85" s="2" customFormat="1" spans="1:2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11"/>
      <c r="P85" s="11"/>
      <c r="Q85" s="11"/>
      <c r="R85" s="19"/>
      <c r="S85" s="20"/>
      <c r="T85" s="21"/>
      <c r="U85" s="22"/>
    </row>
    <row r="86" s="2" customFormat="1" spans="1:21">
      <c r="A86" s="9"/>
      <c r="B86" s="9"/>
      <c r="C86" s="9"/>
      <c r="D86" s="9"/>
      <c r="E86" s="9"/>
      <c r="F86" s="9"/>
      <c r="G86" s="9" t="s">
        <v>143</v>
      </c>
      <c r="H86" s="9" t="str">
        <f>_xlfn.DISPIMG("ID_023016FB913A4E9D843DB5F56F658779",1)</f>
        <v>=DISPIMG("ID_023016FB913A4E9D843DB5F56F658779",1)</v>
      </c>
      <c r="I86" s="9"/>
      <c r="J86" s="9"/>
      <c r="K86" s="9"/>
      <c r="L86" s="9"/>
      <c r="M86" s="9"/>
      <c r="N86" s="9" t="inlineStr">
        <is>
          <t xml:space="preserve">错误</t>
        </is>
      </c>
      <c r="O86" s="11" t="inlineStr">
        <is>
          <t xml:space="preserve">化简建立在错误公式上；参数取值缺乏依据；结论建立在无依据参数上；角度结论缺少推导依据</t>
        </is>
      </c>
      <c r="P86" s="11"/>
      <c r="Q86" s="11"/>
      <c r="R86" s="12" t="inlineStr">
        <is>
          <t xml:space="preserve">前序正切关系有误，含b的化简结果不具备推导依据。；参数设定与题面及前序推导缺少对应依据。；角度判断依赖前序无依据的参数设定，推导链条不完整。；角度判断依赖前序无依据的参数设定，推导链条未闭合。</t>
        </is>
      </c>
      <c r="S86" s="13"/>
      <c r="T86" s="14"/>
      <c r="U86" s="22"/>
    </row>
    <row r="87" s="2" customFormat="1" spans="1:2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11"/>
      <c r="P87" s="11"/>
      <c r="Q87" s="11"/>
      <c r="R87" s="16"/>
      <c r="S87" s="17"/>
      <c r="T87" s="18"/>
      <c r="U87" s="22"/>
    </row>
    <row r="88" s="2" customFormat="1" spans="1:2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11"/>
      <c r="P88" s="11"/>
      <c r="Q88" s="11"/>
      <c r="R88" s="16"/>
      <c r="S88" s="17"/>
      <c r="T88" s="18"/>
      <c r="U88" s="22"/>
    </row>
    <row r="89" s="2" customFormat="1" spans="1:2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11"/>
      <c r="P89" s="11"/>
      <c r="Q89" s="11"/>
      <c r="R89" s="16"/>
      <c r="S89" s="17"/>
      <c r="T89" s="18"/>
      <c r="U89" s="22"/>
    </row>
    <row r="90" s="2" customFormat="1" spans="1:2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11"/>
      <c r="P90" s="11"/>
      <c r="Q90" s="11"/>
      <c r="R90" s="16"/>
      <c r="S90" s="17"/>
      <c r="T90" s="18"/>
      <c r="U90" s="22"/>
    </row>
    <row r="91" s="2" customFormat="1" spans="1:2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11"/>
      <c r="P91" s="11"/>
      <c r="Q91" s="11"/>
      <c r="R91" s="16"/>
      <c r="S91" s="17"/>
      <c r="T91" s="18"/>
      <c r="U91" s="22"/>
    </row>
    <row r="92" s="2" customFormat="1" spans="1:2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11"/>
      <c r="P92" s="11"/>
      <c r="Q92" s="11"/>
      <c r="R92" s="19"/>
      <c r="S92" s="20"/>
      <c r="T92" s="21"/>
      <c r="U92" s="22"/>
    </row>
    <row r="93" s="2" customFormat="1" spans="1:21">
      <c r="A93" s="9"/>
      <c r="B93" s="9"/>
      <c r="C93" s="9"/>
      <c r="D93" s="9"/>
      <c r="E93" s="9"/>
      <c r="F93" s="9"/>
      <c r="G93" s="9" t="s">
        <v>146</v>
      </c>
      <c r="H93" s="9" t="str">
        <f>_xlfn.DISPIMG("ID_E27735ED2C044138863CD5243F9104D9",1)</f>
        <v>=DISPIMG("ID_E27735ED2C044138863CD5243F9104D9",1)</v>
      </c>
      <c r="I93" s="9"/>
      <c r="J93" s="9"/>
      <c r="K93" s="9"/>
      <c r="L93" s="9"/>
      <c r="M93" s="9"/>
      <c r="N93" s="9"/>
      <c r="O93" s="11"/>
      <c r="P93" s="11"/>
      <c r="Q93" s="11"/>
      <c r="R93" s="12"/>
      <c r="S93" s="13"/>
      <c r="T93" s="14"/>
      <c r="U93" s="22"/>
    </row>
    <row r="94" s="2" customFormat="1" spans="1:21">
      <c r="G94" s="9"/>
      <c r="H94" s="9"/>
      <c r="I94" s="9"/>
      <c r="J94" s="9"/>
      <c r="K94" s="9"/>
      <c r="L94" s="9"/>
      <c r="M94" s="9"/>
      <c r="N94" s="9"/>
      <c r="O94" s="11"/>
      <c r="P94" s="11"/>
      <c r="Q94" s="11"/>
      <c r="R94" s="16"/>
      <c r="S94" s="17"/>
      <c r="T94" s="18"/>
      <c r="U94" s="22"/>
    </row>
    <row r="95" s="2" customFormat="1" spans="1:21">
      <c r="G95" s="9"/>
      <c r="H95" s="9"/>
      <c r="I95" s="9"/>
      <c r="J95" s="9"/>
      <c r="K95" s="9"/>
      <c r="L95" s="9"/>
      <c r="M95" s="9"/>
      <c r="N95" s="9"/>
      <c r="O95" s="11"/>
      <c r="P95" s="11"/>
      <c r="Q95" s="11"/>
      <c r="R95" s="16"/>
      <c r="S95" s="17"/>
      <c r="T95" s="18"/>
      <c r="U95" s="22"/>
    </row>
    <row r="96" s="2" customFormat="1" spans="1:21">
      <c r="G96" s="9"/>
      <c r="H96" s="9"/>
      <c r="I96" s="9"/>
      <c r="J96" s="9"/>
      <c r="K96" s="9"/>
      <c r="L96" s="9"/>
      <c r="M96" s="9"/>
      <c r="N96" s="9"/>
      <c r="O96" s="11"/>
      <c r="P96" s="11"/>
      <c r="Q96" s="11"/>
      <c r="R96" s="16"/>
      <c r="S96" s="17"/>
      <c r="T96" s="18"/>
      <c r="U96" s="22"/>
    </row>
    <row r="97" s="2" customFormat="1" spans="7:21">
      <c r="G97" s="9"/>
      <c r="H97" s="9"/>
      <c r="I97" s="9"/>
      <c r="J97" s="9"/>
      <c r="K97" s="9"/>
      <c r="L97" s="9"/>
      <c r="M97" s="9"/>
      <c r="N97" s="9"/>
      <c r="O97" s="11"/>
      <c r="P97" s="11"/>
      <c r="Q97" s="11"/>
      <c r="R97" s="16"/>
      <c r="S97" s="17"/>
      <c r="T97" s="18"/>
      <c r="U97" s="22"/>
    </row>
    <row r="98" s="2" customFormat="1" spans="7:21">
      <c r="G98" s="9"/>
      <c r="H98" s="9"/>
      <c r="I98" s="9"/>
      <c r="J98" s="9"/>
      <c r="K98" s="9"/>
      <c r="L98" s="9"/>
      <c r="M98" s="9"/>
      <c r="N98" s="9"/>
      <c r="O98" s="11"/>
      <c r="P98" s="11"/>
      <c r="Q98" s="11"/>
      <c r="R98" s="16"/>
      <c r="S98" s="17"/>
      <c r="T98" s="18"/>
      <c r="U98" s="22"/>
    </row>
    <row r="99" s="2" customFormat="1" spans="7:21">
      <c r="G99" s="9"/>
      <c r="H99" s="9"/>
      <c r="I99" s="9"/>
      <c r="J99" s="9"/>
      <c r="K99" s="9"/>
      <c r="L99" s="9"/>
      <c r="M99" s="9"/>
      <c r="N99" s="9"/>
      <c r="O99" s="11"/>
      <c r="P99" s="11"/>
      <c r="Q99" s="11"/>
      <c r="R99" s="19"/>
      <c r="S99" s="20"/>
      <c r="T99" s="21"/>
      <c r="U99" s="22"/>
    </row>
    <row r="100" s="2" customFormat="1" spans="7:21">
      <c r="G100" s="9" t="s">
        <v>147</v>
      </c>
      <c r="H100" s="9" t="str">
        <f>_xlfn.DISPIMG("ID_E5BC847958FE48D1989A1DD5DD33950B",1)</f>
        <v>=DISPIMG("ID_E5BC847958FE48D1989A1DD5DD33950B",1)</v>
      </c>
      <c r="I100" s="9"/>
      <c r="J100" s="9"/>
      <c r="K100" s="9"/>
      <c r="L100" s="9"/>
      <c r="M100" s="9"/>
      <c r="N100" s="9"/>
      <c r="O100" s="11"/>
      <c r="P100" s="11"/>
      <c r="Q100" s="11"/>
      <c r="R100" s="12"/>
      <c r="S100" s="13"/>
      <c r="T100" s="14"/>
      <c r="U100" s="22"/>
    </row>
    <row r="101" s="2" customFormat="1" spans="7:21">
      <c r="G101" s="9"/>
      <c r="H101" s="9"/>
      <c r="I101" s="9"/>
      <c r="J101" s="9"/>
      <c r="K101" s="9"/>
      <c r="L101" s="9"/>
      <c r="M101" s="9"/>
      <c r="N101" s="9"/>
      <c r="O101" s="11"/>
      <c r="P101" s="11"/>
      <c r="Q101" s="11"/>
      <c r="R101" s="16"/>
      <c r="S101" s="17"/>
      <c r="T101" s="18"/>
      <c r="U101" s="22"/>
    </row>
    <row r="102" s="2" customFormat="1" spans="7:21">
      <c r="G102" s="9"/>
      <c r="H102" s="9"/>
      <c r="I102" s="9"/>
      <c r="J102" s="9"/>
      <c r="K102" s="9"/>
      <c r="L102" s="9"/>
      <c r="M102" s="9"/>
      <c r="N102" s="9"/>
      <c r="O102" s="11"/>
      <c r="P102" s="11"/>
      <c r="Q102" s="11"/>
      <c r="R102" s="16"/>
      <c r="S102" s="17"/>
      <c r="T102" s="18"/>
      <c r="U102" s="22"/>
    </row>
    <row r="103" s="2" customFormat="1" spans="7:21">
      <c r="G103" s="9"/>
      <c r="H103" s="9"/>
      <c r="I103" s="9"/>
      <c r="J103" s="9"/>
      <c r="K103" s="9"/>
      <c r="L103" s="9"/>
      <c r="M103" s="9"/>
      <c r="N103" s="9"/>
      <c r="O103" s="11"/>
      <c r="P103" s="11"/>
      <c r="Q103" s="11"/>
      <c r="R103" s="16"/>
      <c r="S103" s="17"/>
      <c r="T103" s="18"/>
      <c r="U103" s="22"/>
    </row>
    <row r="104" s="2" customFormat="1" spans="7:21">
      <c r="G104" s="9"/>
      <c r="H104" s="9"/>
      <c r="I104" s="9"/>
      <c r="J104" s="9"/>
      <c r="K104" s="9"/>
      <c r="L104" s="9"/>
      <c r="M104" s="9"/>
      <c r="N104" s="9"/>
      <c r="O104" s="11"/>
      <c r="P104" s="11"/>
      <c r="Q104" s="11"/>
      <c r="R104" s="16"/>
      <c r="S104" s="17"/>
      <c r="T104" s="18"/>
      <c r="U104" s="22"/>
    </row>
    <row r="105" s="2" customFormat="1" spans="7:21">
      <c r="G105" s="9"/>
      <c r="H105" s="9"/>
      <c r="I105" s="9"/>
      <c r="J105" s="9"/>
      <c r="K105" s="9"/>
      <c r="L105" s="9"/>
      <c r="M105" s="9"/>
      <c r="N105" s="9"/>
      <c r="O105" s="11"/>
      <c r="P105" s="11"/>
      <c r="Q105" s="11"/>
      <c r="R105" s="16"/>
      <c r="S105" s="17"/>
      <c r="T105" s="18"/>
      <c r="U105" s="22"/>
    </row>
    <row r="106" s="2" customFormat="1" spans="7:21">
      <c r="G106" s="9"/>
      <c r="H106" s="9"/>
      <c r="I106" s="9"/>
      <c r="J106" s="9"/>
      <c r="K106" s="9"/>
      <c r="L106" s="9"/>
      <c r="M106" s="9"/>
      <c r="N106" s="9"/>
      <c r="O106" s="11"/>
      <c r="P106" s="11"/>
      <c r="Q106" s="11"/>
      <c r="R106" s="19"/>
      <c r="S106" s="20"/>
      <c r="T106" s="21"/>
      <c r="U106" s="22"/>
    </row>
    <row r="107" spans="7:21">
      <c r="G107" s="9" t="s">
        <v>148</v>
      </c>
      <c r="H107" s="9" t="str">
        <f>_xlfn.DISPIMG("ID_1EB82C248F1C43F7A1DD8BC65C6CD84A",1)</f>
        <v>=DISPIMG("ID_1EB82C248F1C43F7A1DD8BC65C6CD84A",1)</v>
      </c>
      <c r="I107" s="9"/>
      <c r="J107" s="9"/>
      <c r="K107" s="9"/>
      <c r="L107" s="9"/>
      <c r="M107" s="9"/>
      <c r="N107" s="9"/>
      <c r="O107" s="11"/>
      <c r="P107" s="11"/>
      <c r="Q107" s="11"/>
      <c r="R107" s="12"/>
      <c r="S107" s="13"/>
      <c r="T107" s="14"/>
    </row>
    <row r="108" spans="7:21">
      <c r="G108" s="9"/>
      <c r="H108" s="9"/>
      <c r="I108" s="9"/>
      <c r="J108" s="9"/>
      <c r="K108" s="9"/>
      <c r="L108" s="9"/>
      <c r="M108" s="9"/>
      <c r="N108" s="9"/>
      <c r="O108" s="11"/>
      <c r="P108" s="11"/>
      <c r="Q108" s="11"/>
      <c r="R108" s="16"/>
      <c r="S108" s="17"/>
      <c r="T108" s="18"/>
    </row>
    <row r="109" spans="7:21">
      <c r="G109" s="9"/>
      <c r="H109" s="9"/>
      <c r="I109" s="9"/>
      <c r="J109" s="9"/>
      <c r="K109" s="9"/>
      <c r="L109" s="9"/>
      <c r="M109" s="9"/>
      <c r="N109" s="9"/>
      <c r="O109" s="11"/>
      <c r="P109" s="11"/>
      <c r="Q109" s="11"/>
      <c r="R109" s="16"/>
      <c r="S109" s="17"/>
      <c r="T109" s="18"/>
    </row>
    <row r="110" spans="7:21">
      <c r="G110" s="9"/>
      <c r="H110" s="9"/>
      <c r="I110" s="9"/>
      <c r="J110" s="9"/>
      <c r="K110" s="9"/>
      <c r="L110" s="9"/>
      <c r="M110" s="9"/>
      <c r="N110" s="9"/>
      <c r="O110" s="11"/>
      <c r="P110" s="11"/>
      <c r="Q110" s="11"/>
      <c r="R110" s="16"/>
      <c r="S110" s="17"/>
      <c r="T110" s="18"/>
    </row>
    <row r="111" spans="7:21">
      <c r="G111" s="9"/>
      <c r="H111" s="9"/>
      <c r="I111" s="9"/>
      <c r="J111" s="9"/>
      <c r="K111" s="9"/>
      <c r="L111" s="9"/>
      <c r="M111" s="9"/>
      <c r="N111" s="9"/>
      <c r="O111" s="11"/>
      <c r="P111" s="11"/>
      <c r="Q111" s="11"/>
      <c r="R111" s="16"/>
      <c r="S111" s="17"/>
      <c r="T111" s="18"/>
    </row>
    <row r="112" spans="7:21">
      <c r="G112" s="9"/>
      <c r="H112" s="9"/>
      <c r="I112" s="9"/>
      <c r="J112" s="9"/>
      <c r="K112" s="9"/>
      <c r="L112" s="9"/>
      <c r="M112" s="9"/>
      <c r="N112" s="9"/>
      <c r="O112" s="11"/>
      <c r="P112" s="11"/>
      <c r="Q112" s="11"/>
      <c r="R112" s="16"/>
      <c r="S112" s="17"/>
      <c r="T112" s="18"/>
    </row>
    <row r="113" spans="7:20">
      <c r="G113" s="9"/>
      <c r="H113" s="9"/>
      <c r="I113" s="9"/>
      <c r="J113" s="9"/>
      <c r="K113" s="9"/>
      <c r="L113" s="9"/>
      <c r="M113" s="9"/>
      <c r="N113" s="9"/>
      <c r="O113" s="11"/>
      <c r="P113" s="11"/>
      <c r="Q113" s="11"/>
      <c r="R113" s="19"/>
      <c r="S113" s="20"/>
      <c r="T113" s="21"/>
    </row>
  </sheetData>
  <mergeCells count="67">
    <mergeCell ref="A1:F1"/>
    <mergeCell ref="H1:M1"/>
    <mergeCell ref="O1:Q1"/>
    <mergeCell ref="R1:T1"/>
    <mergeCell ref="W1:AC1"/>
    <mergeCell ref="G2:G8"/>
    <mergeCell ref="G9:G15"/>
    <mergeCell ref="G16:G22"/>
    <mergeCell ref="G23:G29"/>
    <mergeCell ref="G30:G36"/>
    <mergeCell ref="G37:G43"/>
    <mergeCell ref="G44:G50"/>
    <mergeCell ref="G51:G57"/>
    <mergeCell ref="G58:G64"/>
    <mergeCell ref="G65:G71"/>
    <mergeCell ref="G72:G78"/>
    <mergeCell ref="G79:G85"/>
    <mergeCell ref="G86:G92"/>
    <mergeCell ref="G93:G99"/>
    <mergeCell ref="G100:G106"/>
    <mergeCell ref="G107:G113"/>
    <mergeCell ref="U2:U8"/>
    <mergeCell ref="V2:V8"/>
    <mergeCell ref="W2:W8"/>
    <mergeCell ref="W9:W15"/>
    <mergeCell ref="A51:F53"/>
    <mergeCell ref="H2:M8"/>
    <mergeCell ref="H9:M15"/>
    <mergeCell ref="H16:M22"/>
    <mergeCell ref="H23:M29"/>
    <mergeCell ref="H30:M36"/>
    <mergeCell ref="H37:M43"/>
    <mergeCell ref="H44:M50"/>
    <mergeCell ref="H51:M57"/>
    <mergeCell ref="H58:M64"/>
    <mergeCell ref="H65:M71"/>
    <mergeCell ref="H72:M78"/>
    <mergeCell ref="H79:M85"/>
    <mergeCell ref="H86:M92"/>
    <mergeCell ref="H93:M99"/>
    <mergeCell ref="H100:M106"/>
    <mergeCell ref="H107:M113"/>
    <mergeCell ref="A9:F11"/>
    <mergeCell ref="A2:F8"/>
    <mergeCell ref="A12:F50"/>
    <mergeCell ref="A54:F93"/>
    <mergeCell ref="AG50:AJ51"/>
    <mergeCell ref="X2:AC8"/>
    <mergeCell ref="X9:AC15"/>
    <mergeCell ref="N2:N22"/>
    <mergeCell ref="O2:Q22"/>
    <mergeCell ref="R2:T22"/>
    <mergeCell ref="N23:N29"/>
    <mergeCell ref="O23:Q29"/>
    <mergeCell ref="R23:T29"/>
    <mergeCell ref="N30:N57"/>
    <mergeCell ref="O30:Q57"/>
    <mergeCell ref="R30:T57"/>
    <mergeCell ref="N58:N71"/>
    <mergeCell ref="O58:Q71"/>
    <mergeCell ref="R58:T71"/>
    <mergeCell ref="N72:N85"/>
    <mergeCell ref="O72:Q85"/>
    <mergeCell ref="R72:T85"/>
    <mergeCell ref="N86:N113"/>
    <mergeCell ref="O86:Q113"/>
    <mergeCell ref="R86:T113"/>
  </mergeCells>
  <dataValidations count="1">
    <dataValidation type="list" allowBlank="1" showInputMessage="1" showErrorMessage="1" sqref="N2:N134">
      <formula1>"正确,半对,错误"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62"/>
  <sheetViews>
    <sheetView topLeftCell="A134" workbookViewId="0">
      <selection activeCell="R2" sqref="R2:T162"/>
    </sheetView>
  </sheetViews>
  <sheetFormatPr defaultColWidth="8.89166666666667" defaultRowHeight="12"/>
  <cols>
    <col min="1" max="1" width="9" style="2" customWidth="1"/>
    <col min="2" max="5" width="8.89166666666667" style="2"/>
    <col min="6" max="6" width="13.8916666666667" style="2"/>
    <col min="7" max="7" width="19.1083333333333" style="2" customWidth="1"/>
    <col min="8" max="13" width="8.89166666666667" style="2"/>
    <col min="14" max="14" width="19.1083333333333" style="2" customWidth="1"/>
    <col min="15" max="17" width="8.89166666666667" style="3"/>
    <col min="18" max="21" width="8.89166666666667" style="2"/>
    <col min="22" max="22" width="11.25" style="2" customWidth="1"/>
    <col min="23" max="23" width="13.675" style="2"/>
    <col min="24" max="16384" width="8.89166666666667" style="2"/>
  </cols>
  <sheetData>
    <row r="1" s="1" customFormat="1" ht="40" customHeight="1" spans="1:35">
      <c r="A1" s="4" t="s">
        <v>113</v>
      </c>
      <c r="B1" s="4"/>
      <c r="C1" s="4"/>
      <c r="D1" s="4"/>
      <c r="E1" s="4"/>
      <c r="F1" s="5"/>
      <c r="G1" s="4" t="s">
        <v>114</v>
      </c>
      <c r="H1" s="4" t="s">
        <v>115</v>
      </c>
      <c r="I1" s="4"/>
      <c r="J1" s="4"/>
      <c r="K1" s="4"/>
      <c r="L1" s="4"/>
      <c r="M1" s="4"/>
      <c r="N1" s="8" t="s">
        <v>116</v>
      </c>
      <c r="O1" s="6" t="s">
        <v>117</v>
      </c>
      <c r="P1" s="6"/>
      <c r="Q1" s="6"/>
      <c r="R1" s="5" t="s">
        <v>118</v>
      </c>
      <c r="S1" s="7"/>
      <c r="T1" s="8"/>
      <c r="U1" s="4" t="s">
        <v>119</v>
      </c>
      <c r="V1" s="4" t="s">
        <v>120</v>
      </c>
      <c r="W1" s="4" t="s">
        <v>121</v>
      </c>
      <c r="X1" s="4"/>
      <c r="Y1" s="4"/>
      <c r="Z1" s="4"/>
      <c r="AA1" s="4"/>
      <c r="AB1" s="4"/>
      <c r="AC1" s="4"/>
    </row>
    <row r="2" s="2" customFormat="1" ht="13" customHeight="1" spans="1:35">
      <c r="A2" s="9" t="str">
        <f>_xlfn.DISPIMG("ID_62B39745EC044EBF93403AD9A3A9A6B2",1)</f>
        <v>=DISPIMG("ID_62B39745EC044EBF93403AD9A3A9A6B2",1)</v>
      </c>
      <c r="B2" s="9"/>
      <c r="C2" s="9"/>
      <c r="D2" s="9"/>
      <c r="E2" s="9"/>
      <c r="F2" s="10"/>
      <c r="G2" s="9" t="s">
        <v>122</v>
      </c>
      <c r="H2" s="9" t="str">
        <f>_xlfn.DISPIMG("ID_26A04E2BD3DA48BDB37E51A7DC0070AF",1)</f>
        <v>=DISPIMG("ID_26A04E2BD3DA48BDB37E51A7DC0070AF",1)</v>
      </c>
      <c r="I2" s="9"/>
      <c r="J2" s="9"/>
      <c r="K2" s="9"/>
      <c r="L2" s="9"/>
      <c r="M2" s="9"/>
      <c r="N2" s="15" t="inlineStr">
        <is>
          <t xml:space="preserve">半对</t>
        </is>
      </c>
      <c r="V2" s="14">
        <v>6</v>
      </c>
      <c r="X2" s="11" t="inlineStr">
        <is>
          <t xml:space="preserve">第（1）题围绕线面垂直判定展开平面垂直论证，相关论证较完整。</t>
        </is>
      </c>
      <c r="R2" t="inlineStr">
        <is>
          <t xml:space="preserve">题设长度条件中的数值出现偏差，后续部分计算与前置条件不一致。</t>
        </is>
      </c>
      <c r="O2" t="inlineStr">
        <is>
          <t xml:space="preserve">题设比例数值书写错误</t>
        </is>
      </c>
    </row>
    <row r="3" s="2" customFormat="1" spans="1:35">
      <c r="A3" s="9"/>
      <c r="B3" s="9"/>
      <c r="C3" s="9"/>
      <c r="D3" s="9"/>
      <c r="E3" s="9"/>
      <c r="F3" s="10"/>
      <c r="G3" s="9"/>
      <c r="H3" s="9"/>
      <c r="I3" s="9"/>
      <c r="J3" s="9"/>
      <c r="K3" s="9"/>
      <c r="L3" s="9"/>
      <c r="M3" s="9"/>
      <c r="N3" s="15"/>
      <c r="O3" s="11"/>
      <c r="P3" s="11"/>
      <c r="Q3" s="11"/>
      <c r="R3" s="16"/>
      <c r="S3" s="17"/>
      <c r="T3" s="18"/>
      <c r="U3" s="9"/>
      <c r="V3" s="18"/>
      <c r="W3" s="15"/>
      <c r="X3" s="11"/>
      <c r="Y3" s="11"/>
      <c r="Z3" s="11"/>
      <c r="AA3" s="11"/>
      <c r="AB3" s="11"/>
      <c r="AC3" s="11"/>
    </row>
    <row r="4" s="2" customFormat="1" spans="1:35">
      <c r="A4" s="9"/>
      <c r="B4" s="9"/>
      <c r="C4" s="9"/>
      <c r="D4" s="9"/>
      <c r="E4" s="9"/>
      <c r="F4" s="10"/>
      <c r="G4" s="9"/>
      <c r="H4" s="9"/>
      <c r="I4" s="9"/>
      <c r="J4" s="9"/>
      <c r="K4" s="9"/>
      <c r="L4" s="9"/>
      <c r="M4" s="9"/>
      <c r="N4" s="15"/>
      <c r="O4" s="11"/>
      <c r="P4" s="11"/>
      <c r="Q4" s="11"/>
      <c r="R4" s="16"/>
      <c r="S4" s="17"/>
      <c r="T4" s="18"/>
      <c r="U4" s="9"/>
      <c r="V4" s="18"/>
      <c r="W4" s="15"/>
      <c r="X4" s="11"/>
      <c r="Y4" s="11"/>
      <c r="Z4" s="11"/>
      <c r="AA4" s="11"/>
      <c r="AB4" s="11"/>
      <c r="AC4" s="11"/>
    </row>
    <row r="5" s="2" customFormat="1" spans="1:35">
      <c r="A5" s="9"/>
      <c r="B5" s="9"/>
      <c r="C5" s="9"/>
      <c r="D5" s="9"/>
      <c r="E5" s="9"/>
      <c r="F5" s="10"/>
      <c r="G5" s="9"/>
      <c r="H5" s="9"/>
      <c r="I5" s="9"/>
      <c r="J5" s="9"/>
      <c r="K5" s="9"/>
      <c r="L5" s="9"/>
      <c r="M5" s="9"/>
      <c r="N5" s="15"/>
      <c r="O5" s="11"/>
      <c r="P5" s="11"/>
      <c r="Q5" s="11"/>
      <c r="R5" s="16"/>
      <c r="S5" s="17"/>
      <c r="T5" s="18"/>
      <c r="U5" s="9"/>
      <c r="V5" s="18"/>
      <c r="W5" s="15"/>
      <c r="X5" s="11"/>
      <c r="Y5" s="11"/>
      <c r="Z5" s="11"/>
      <c r="AA5" s="11"/>
      <c r="AB5" s="11"/>
      <c r="AC5" s="11"/>
    </row>
    <row r="6" s="2" customFormat="1" spans="1:35">
      <c r="A6" s="9"/>
      <c r="B6" s="9"/>
      <c r="C6" s="9"/>
      <c r="D6" s="9"/>
      <c r="E6" s="9"/>
      <c r="F6" s="10"/>
      <c r="G6" s="9"/>
      <c r="H6" s="9"/>
      <c r="I6" s="9"/>
      <c r="J6" s="9"/>
      <c r="K6" s="9"/>
      <c r="L6" s="9"/>
      <c r="M6" s="9"/>
      <c r="N6" s="15"/>
      <c r="O6" s="11"/>
      <c r="P6" s="11"/>
      <c r="Q6" s="11"/>
      <c r="R6" s="16"/>
      <c r="S6" s="17"/>
      <c r="T6" s="18"/>
      <c r="U6" s="9"/>
      <c r="V6" s="18"/>
      <c r="W6" s="15"/>
      <c r="X6" s="11"/>
      <c r="Y6" s="11"/>
      <c r="Z6" s="11"/>
      <c r="AA6" s="11"/>
      <c r="AB6" s="11"/>
      <c r="AC6" s="11"/>
    </row>
    <row r="7" s="2" customFormat="1" spans="1:35">
      <c r="A7" s="9"/>
      <c r="B7" s="9"/>
      <c r="C7" s="9"/>
      <c r="D7" s="9"/>
      <c r="E7" s="9"/>
      <c r="F7" s="10"/>
      <c r="G7" s="9"/>
      <c r="H7" s="9"/>
      <c r="I7" s="9"/>
      <c r="J7" s="9"/>
      <c r="K7" s="9"/>
      <c r="L7" s="9"/>
      <c r="M7" s="9"/>
      <c r="N7" s="15"/>
      <c r="O7" s="11"/>
      <c r="P7" s="11"/>
      <c r="Q7" s="11"/>
      <c r="R7" s="16"/>
      <c r="S7" s="17"/>
      <c r="T7" s="18"/>
      <c r="U7" s="9"/>
      <c r="V7" s="18"/>
      <c r="W7" s="15"/>
      <c r="X7" s="11"/>
      <c r="Y7" s="11"/>
      <c r="Z7" s="11"/>
      <c r="AA7" s="11"/>
      <c r="AB7" s="11"/>
      <c r="AC7" s="11"/>
    </row>
    <row r="8" s="2" customFormat="1" spans="1:35">
      <c r="A8" s="9"/>
      <c r="B8" s="9"/>
      <c r="C8" s="9"/>
      <c r="D8" s="9"/>
      <c r="E8" s="9"/>
      <c r="F8" s="10"/>
      <c r="G8" s="9"/>
      <c r="H8" s="9"/>
      <c r="I8" s="9"/>
      <c r="J8" s="9"/>
      <c r="K8" s="9"/>
      <c r="L8" s="9"/>
      <c r="M8" s="9"/>
      <c r="N8" s="15"/>
      <c r="O8" s="11"/>
      <c r="P8" s="11"/>
      <c r="Q8" s="11"/>
      <c r="R8" s="19"/>
      <c r="S8" s="20"/>
      <c r="T8" s="21"/>
      <c r="U8" s="9"/>
      <c r="V8" s="21"/>
      <c r="W8" s="15"/>
      <c r="X8" s="11"/>
      <c r="Y8" s="11"/>
      <c r="Z8" s="11"/>
      <c r="AA8" s="11"/>
      <c r="AB8" s="11"/>
      <c r="AC8" s="11"/>
    </row>
    <row r="9" s="2" customFormat="1" spans="1:35">
      <c r="A9" s="4" t="s">
        <v>128</v>
      </c>
      <c r="B9" s="4"/>
      <c r="C9" s="4"/>
      <c r="D9" s="4"/>
      <c r="E9" s="4"/>
      <c r="F9" s="5"/>
      <c r="G9" s="9" t="s">
        <v>129</v>
      </c>
      <c r="H9" s="9" t="str">
        <f>_xlfn.DISPIMG("ID_325EAC83081A49DBB2208769FE10C1E7",1)</f>
        <v>=DISPIMG("ID_325EAC83081A49DBB2208769FE10C1E7",1)</v>
      </c>
      <c r="I9" s="9"/>
      <c r="J9" s="9"/>
      <c r="K9" s="9"/>
      <c r="L9" s="9"/>
      <c r="M9" s="9"/>
      <c r="N9" s="21" t="inlineStr">
        <is>
          <t xml:space="preserve">正确</t>
        </is>
      </c>
      <c r="X9" s="11" t="inlineStr">
        <is>
          <t xml:space="preserve">第（2）题建立空间直角坐标系并展开法向量计算，但内分点坐标偏差影响后续平面和二面角分析。</t>
        </is>
      </c>
      <c r="Y9" s="11"/>
      <c r="Z9" s="11"/>
      <c r="AA9" s="11"/>
      <c r="AB9" s="11"/>
      <c r="AC9" s="11"/>
    </row>
    <row r="10" s="2" customFormat="1" spans="1:35">
      <c r="A10" s="4"/>
      <c r="B10" s="4"/>
      <c r="C10" s="4"/>
      <c r="D10" s="4"/>
      <c r="E10" s="4"/>
      <c r="F10" s="5"/>
      <c r="G10" s="9"/>
      <c r="H10" s="9"/>
      <c r="I10" s="9"/>
      <c r="J10" s="9"/>
      <c r="K10" s="9"/>
      <c r="L10" s="9"/>
      <c r="M10" s="9"/>
      <c r="N10" s="15"/>
      <c r="O10" s="11"/>
      <c r="P10" s="11"/>
      <c r="Q10" s="11"/>
      <c r="R10" s="16"/>
      <c r="S10" s="17"/>
      <c r="T10" s="18"/>
      <c r="U10" s="22"/>
      <c r="V10" s="17"/>
      <c r="W10" s="9"/>
      <c r="X10" s="11"/>
      <c r="Y10" s="11"/>
      <c r="Z10" s="11"/>
      <c r="AA10" s="11"/>
      <c r="AB10" s="11"/>
      <c r="AC10" s="11"/>
    </row>
    <row r="11" s="2" customFormat="1" customHeight="1" spans="1:35">
      <c r="A11" s="4"/>
      <c r="B11" s="4"/>
      <c r="C11" s="4"/>
      <c r="D11" s="4"/>
      <c r="E11" s="4"/>
      <c r="F11" s="5"/>
      <c r="G11" s="9"/>
      <c r="H11" s="9"/>
      <c r="I11" s="9"/>
      <c r="J11" s="9"/>
      <c r="K11" s="9"/>
      <c r="L11" s="9"/>
      <c r="M11" s="9"/>
      <c r="N11" s="15"/>
      <c r="O11" s="11"/>
      <c r="P11" s="11"/>
      <c r="Q11" s="11"/>
      <c r="R11" s="16"/>
      <c r="S11" s="17"/>
      <c r="T11" s="18"/>
      <c r="U11" s="22"/>
      <c r="V11" s="17"/>
      <c r="W11" s="9"/>
      <c r="X11" s="11"/>
      <c r="Y11" s="11"/>
      <c r="Z11" s="11"/>
      <c r="AA11" s="11"/>
      <c r="AB11" s="11"/>
      <c r="AC11" s="11"/>
      <c r="AD11" s="23"/>
      <c r="AE11" s="23"/>
      <c r="AF11" s="23"/>
      <c r="AG11" s="23"/>
      <c r="AH11" s="23"/>
      <c r="AI11" s="23"/>
    </row>
    <row r="12" s="2" customFormat="1" spans="1:35">
      <c r="A12" s="9" t="str">
        <f>_xlfn.DISPIMG("ID_053DE60D9031457E9E8D8309D2A22EBD",1)</f>
        <v>=DISPIMG("ID_053DE60D9031457E9E8D8309D2A22EBD",1)</v>
      </c>
      <c r="B12" s="9"/>
      <c r="C12" s="9"/>
      <c r="D12" s="9"/>
      <c r="E12" s="9"/>
      <c r="F12" s="10"/>
      <c r="G12" s="9"/>
      <c r="H12" s="9"/>
      <c r="I12" s="9"/>
      <c r="J12" s="9"/>
      <c r="K12" s="9"/>
      <c r="L12" s="9"/>
      <c r="M12" s="9"/>
      <c r="N12" s="15"/>
      <c r="O12" s="11"/>
      <c r="P12" s="11"/>
      <c r="Q12" s="11"/>
      <c r="R12" s="16"/>
      <c r="S12" s="17"/>
      <c r="T12" s="18"/>
      <c r="U12" s="22"/>
      <c r="V12" s="17"/>
      <c r="W12" s="9"/>
      <c r="X12" s="11"/>
      <c r="Y12" s="11"/>
      <c r="Z12" s="11"/>
      <c r="AA12" s="11"/>
      <c r="AB12" s="11"/>
      <c r="AC12" s="11"/>
    </row>
    <row r="13" s="2" customFormat="1" spans="1:35">
      <c r="A13" s="9"/>
      <c r="B13" s="9"/>
      <c r="C13" s="9"/>
      <c r="D13" s="9"/>
      <c r="E13" s="9"/>
      <c r="F13" s="10"/>
      <c r="G13" s="9"/>
      <c r="H13" s="9"/>
      <c r="I13" s="9"/>
      <c r="J13" s="9"/>
      <c r="K13" s="9"/>
      <c r="L13" s="9"/>
      <c r="M13" s="9"/>
      <c r="N13" s="15"/>
      <c r="O13" s="11"/>
      <c r="P13" s="11"/>
      <c r="Q13" s="11"/>
      <c r="R13" s="16"/>
      <c r="S13" s="17"/>
      <c r="T13" s="18"/>
      <c r="U13" s="22"/>
      <c r="V13" s="17"/>
      <c r="W13" s="9"/>
      <c r="X13" s="11"/>
      <c r="Y13" s="11"/>
      <c r="Z13" s="11"/>
      <c r="AA13" s="11"/>
      <c r="AB13" s="11"/>
      <c r="AC13" s="11"/>
    </row>
    <row r="14" s="2" customFormat="1" spans="1:35">
      <c r="A14" s="9"/>
      <c r="B14" s="9"/>
      <c r="C14" s="9"/>
      <c r="D14" s="9"/>
      <c r="E14" s="9"/>
      <c r="F14" s="10"/>
      <c r="G14" s="9"/>
      <c r="H14" s="9"/>
      <c r="I14" s="9"/>
      <c r="J14" s="9"/>
      <c r="K14" s="9"/>
      <c r="L14" s="9"/>
      <c r="M14" s="9"/>
      <c r="N14" s="15"/>
      <c r="O14" s="11"/>
      <c r="P14" s="11"/>
      <c r="Q14" s="11"/>
      <c r="R14" s="16"/>
      <c r="S14" s="17"/>
      <c r="T14" s="18"/>
      <c r="U14" s="22"/>
      <c r="V14" s="17"/>
      <c r="W14" s="9"/>
      <c r="X14" s="11"/>
      <c r="Y14" s="11"/>
      <c r="Z14" s="11"/>
      <c r="AA14" s="11"/>
      <c r="AB14" s="11"/>
      <c r="AC14" s="11"/>
    </row>
    <row r="15" s="2" customFormat="1" spans="1:35">
      <c r="A15" s="9"/>
      <c r="B15" s="9"/>
      <c r="C15" s="9"/>
      <c r="D15" s="9"/>
      <c r="E15" s="9"/>
      <c r="F15" s="10"/>
      <c r="G15" s="9"/>
      <c r="H15" s="9"/>
      <c r="I15" s="9"/>
      <c r="J15" s="9"/>
      <c r="K15" s="9"/>
      <c r="L15" s="9"/>
      <c r="M15" s="9"/>
      <c r="N15" s="15"/>
      <c r="O15" s="11"/>
      <c r="P15" s="11"/>
      <c r="Q15" s="11"/>
      <c r="R15" s="19"/>
      <c r="S15" s="20"/>
      <c r="T15" s="21"/>
      <c r="U15" s="22"/>
      <c r="V15" s="17"/>
      <c r="W15" s="9"/>
      <c r="X15" s="11"/>
      <c r="Y15" s="11"/>
      <c r="Z15" s="11"/>
      <c r="AA15" s="11"/>
      <c r="AB15" s="11"/>
      <c r="AC15" s="11"/>
    </row>
    <row r="16" s="2" customFormat="1" spans="1:35">
      <c r="A16" s="9"/>
      <c r="B16" s="9"/>
      <c r="C16" s="9"/>
      <c r="D16" s="9"/>
      <c r="E16" s="9"/>
      <c r="F16" s="10"/>
      <c r="G16" s="9" t="s">
        <v>132</v>
      </c>
      <c r="H16" s="9" t="str">
        <f>_xlfn.DISPIMG("ID_BC72CBF979624569A4605A45C11D5A1F",1)</f>
        <v>=DISPIMG("ID_BC72CBF979624569A4605A45C11D5A1F",1)</v>
      </c>
      <c r="I16" s="9"/>
      <c r="J16" s="9"/>
      <c r="K16" s="9"/>
      <c r="L16" s="9"/>
      <c r="M16" s="9"/>
      <c r="N16" s="15"/>
      <c r="O16" s="11"/>
      <c r="P16" s="11"/>
      <c r="Q16" s="11"/>
      <c r="R16" s="12"/>
      <c r="S16" s="13"/>
      <c r="T16" s="14"/>
      <c r="U16" s="22"/>
    </row>
    <row r="17" s="2" customFormat="1" spans="1:34">
      <c r="A17" s="9"/>
      <c r="B17" s="9"/>
      <c r="C17" s="9"/>
      <c r="D17" s="9"/>
      <c r="E17" s="9"/>
      <c r="F17" s="10"/>
      <c r="G17" s="9"/>
      <c r="H17" s="9"/>
      <c r="I17" s="9"/>
      <c r="J17" s="9"/>
      <c r="K17" s="9"/>
      <c r="L17" s="9"/>
      <c r="M17" s="9"/>
      <c r="N17" s="15"/>
      <c r="O17" s="11"/>
      <c r="P17" s="11"/>
      <c r="Q17" s="11"/>
      <c r="R17" s="16"/>
      <c r="S17" s="17"/>
      <c r="T17" s="18"/>
      <c r="U17" s="22"/>
      <c r="V17" s="2"/>
      <c r="W17" s="2"/>
      <c r="X17" s="2"/>
      <c r="Y17" s="2"/>
      <c r="Z17" s="2"/>
      <c r="AA17" s="2"/>
      <c r="AB17" s="2"/>
      <c r="AC17" s="2"/>
      <c r="AD17" s="23"/>
      <c r="AE17" s="23"/>
      <c r="AF17" s="23"/>
    </row>
    <row r="18" s="2" customFormat="1" spans="1:34">
      <c r="A18" s="9"/>
      <c r="B18" s="9"/>
      <c r="C18" s="9"/>
      <c r="D18" s="9"/>
      <c r="E18" s="9"/>
      <c r="F18" s="10"/>
      <c r="G18" s="9"/>
      <c r="H18" s="9"/>
      <c r="I18" s="9"/>
      <c r="J18" s="9"/>
      <c r="K18" s="9"/>
      <c r="L18" s="9"/>
      <c r="M18" s="9"/>
      <c r="N18" s="15"/>
      <c r="O18" s="11"/>
      <c r="P18" s="11"/>
      <c r="Q18" s="11"/>
      <c r="R18" s="16"/>
      <c r="S18" s="17"/>
      <c r="T18" s="18"/>
      <c r="U18" s="22"/>
      <c r="V18" s="2"/>
      <c r="W18" s="2"/>
      <c r="X18" s="2"/>
      <c r="Y18" s="2"/>
      <c r="Z18" s="2"/>
      <c r="AA18" s="2"/>
      <c r="AB18" s="2"/>
      <c r="AC18" s="2"/>
      <c r="AD18" s="23"/>
      <c r="AE18" s="23"/>
      <c r="AF18" s="23"/>
    </row>
    <row r="19" s="2" customFormat="1" spans="1:34">
      <c r="A19" s="9"/>
      <c r="B19" s="9"/>
      <c r="C19" s="9"/>
      <c r="D19" s="9"/>
      <c r="E19" s="9"/>
      <c r="F19" s="10"/>
      <c r="G19" s="9"/>
      <c r="H19" s="9"/>
      <c r="I19" s="9"/>
      <c r="J19" s="9"/>
      <c r="K19" s="9"/>
      <c r="L19" s="9"/>
      <c r="M19" s="9"/>
      <c r="N19" s="15"/>
      <c r="O19" s="11"/>
      <c r="P19" s="11"/>
      <c r="Q19" s="11"/>
      <c r="R19" s="16"/>
      <c r="S19" s="17"/>
      <c r="T19" s="18"/>
      <c r="U19" s="22"/>
    </row>
    <row r="20" s="2" customFormat="1" spans="1:34">
      <c r="A20" s="9"/>
      <c r="B20" s="9"/>
      <c r="C20" s="9"/>
      <c r="D20" s="9"/>
      <c r="E20" s="9"/>
      <c r="F20" s="10"/>
      <c r="G20" s="9"/>
      <c r="H20" s="9"/>
      <c r="I20" s="9"/>
      <c r="J20" s="9"/>
      <c r="K20" s="9"/>
      <c r="L20" s="9"/>
      <c r="M20" s="9"/>
      <c r="N20" s="15"/>
      <c r="O20" s="11"/>
      <c r="P20" s="11"/>
      <c r="Q20" s="11"/>
      <c r="R20" s="16"/>
      <c r="S20" s="17"/>
      <c r="T20" s="18"/>
      <c r="U20" s="22"/>
    </row>
    <row r="21" s="2" customFormat="1" spans="1:34">
      <c r="A21" s="9"/>
      <c r="B21" s="9"/>
      <c r="C21" s="9"/>
      <c r="D21" s="9"/>
      <c r="E21" s="9"/>
      <c r="F21" s="10"/>
      <c r="G21" s="9"/>
      <c r="H21" s="9"/>
      <c r="I21" s="9"/>
      <c r="J21" s="9"/>
      <c r="K21" s="9"/>
      <c r="L21" s="9"/>
      <c r="M21" s="9"/>
      <c r="N21" s="15"/>
      <c r="O21" s="11"/>
      <c r="P21" s="11"/>
      <c r="Q21" s="11"/>
      <c r="R21" s="16"/>
      <c r="S21" s="17"/>
      <c r="T21" s="18"/>
      <c r="U21" s="22"/>
    </row>
    <row r="22" s="2" customFormat="1" spans="1:34">
      <c r="A22" s="9"/>
      <c r="B22" s="9"/>
      <c r="C22" s="9"/>
      <c r="D22" s="9"/>
      <c r="E22" s="9"/>
      <c r="F22" s="10"/>
      <c r="G22" s="9"/>
      <c r="H22" s="9"/>
      <c r="I22" s="9"/>
      <c r="J22" s="9"/>
      <c r="K22" s="9"/>
      <c r="L22" s="9"/>
      <c r="M22" s="9"/>
      <c r="N22" s="15"/>
      <c r="O22" s="11"/>
      <c r="P22" s="11"/>
      <c r="Q22" s="11"/>
      <c r="R22" s="19"/>
      <c r="S22" s="20"/>
      <c r="T22" s="21"/>
      <c r="U22" s="22"/>
    </row>
    <row r="23" s="2" customFormat="1" ht="13" customHeight="1" spans="1:34">
      <c r="A23" s="9"/>
      <c r="B23" s="9"/>
      <c r="C23" s="9"/>
      <c r="D23" s="9"/>
      <c r="E23" s="9"/>
      <c r="F23" s="10"/>
      <c r="G23" s="9" t="s">
        <v>133</v>
      </c>
      <c r="H23" s="9" t="str">
        <f>_xlfn.DISPIMG("ID_E3E71555B9574265A9B8BC6A5157CCFB",1)</f>
        <v>=DISPIMG("ID_E3E71555B9574265A9B8BC6A5157CCFB",1)</v>
      </c>
      <c r="I23" s="9"/>
      <c r="J23" s="9"/>
      <c r="K23" s="9"/>
      <c r="L23" s="9"/>
      <c r="M23" s="9"/>
      <c r="N23" s="15"/>
      <c r="O23" s="11"/>
      <c r="P23" s="11"/>
      <c r="Q23" s="11"/>
      <c r="R23" s="12"/>
      <c r="S23" s="13"/>
      <c r="T23" s="14"/>
      <c r="U23" s="22"/>
    </row>
    <row r="24" s="2" customFormat="1" spans="1:34">
      <c r="A24" s="9"/>
      <c r="B24" s="9"/>
      <c r="C24" s="9"/>
      <c r="D24" s="9"/>
      <c r="E24" s="9"/>
      <c r="F24" s="10"/>
      <c r="G24" s="9"/>
      <c r="H24" s="9"/>
      <c r="I24" s="9"/>
      <c r="J24" s="9"/>
      <c r="K24" s="9"/>
      <c r="L24" s="9"/>
      <c r="M24" s="9"/>
      <c r="N24" s="15"/>
      <c r="O24" s="11"/>
      <c r="P24" s="11"/>
      <c r="Q24" s="11"/>
      <c r="R24" s="16"/>
      <c r="S24" s="17"/>
      <c r="T24" s="18"/>
      <c r="U24" s="22"/>
    </row>
    <row r="25" s="2" customFormat="1" spans="1:34">
      <c r="A25" s="9"/>
      <c r="B25" s="9"/>
      <c r="C25" s="9"/>
      <c r="D25" s="9"/>
      <c r="E25" s="9"/>
      <c r="F25" s="10"/>
      <c r="G25" s="9"/>
      <c r="H25" s="9"/>
      <c r="I25" s="9"/>
      <c r="J25" s="9"/>
      <c r="K25" s="9"/>
      <c r="L25" s="9"/>
      <c r="M25" s="9"/>
      <c r="N25" s="15"/>
      <c r="O25" s="11"/>
      <c r="P25" s="11"/>
      <c r="Q25" s="11"/>
      <c r="R25" s="16"/>
      <c r="S25" s="17"/>
      <c r="T25" s="18"/>
      <c r="U25" s="22"/>
    </row>
    <row r="26" s="2" customFormat="1" spans="1:34">
      <c r="A26" s="9"/>
      <c r="B26" s="9"/>
      <c r="C26" s="9"/>
      <c r="D26" s="9"/>
      <c r="E26" s="9"/>
      <c r="F26" s="10"/>
      <c r="G26" s="9"/>
      <c r="H26" s="9"/>
      <c r="I26" s="9"/>
      <c r="J26" s="9"/>
      <c r="K26" s="9"/>
      <c r="L26" s="9"/>
      <c r="M26" s="9"/>
      <c r="N26" s="15"/>
      <c r="O26" s="11"/>
      <c r="P26" s="11"/>
      <c r="Q26" s="11"/>
      <c r="R26" s="16"/>
      <c r="S26" s="17"/>
      <c r="T26" s="18"/>
      <c r="U26" s="22"/>
    </row>
    <row r="27" s="2" customFormat="1" spans="1:34">
      <c r="A27" s="9"/>
      <c r="B27" s="9"/>
      <c r="C27" s="9"/>
      <c r="D27" s="9"/>
      <c r="E27" s="9"/>
      <c r="F27" s="10"/>
      <c r="G27" s="9"/>
      <c r="H27" s="9"/>
      <c r="I27" s="9"/>
      <c r="J27" s="9"/>
      <c r="K27" s="9"/>
      <c r="L27" s="9"/>
      <c r="M27" s="9"/>
      <c r="N27" s="15"/>
      <c r="O27" s="11"/>
      <c r="P27" s="11"/>
      <c r="Q27" s="11"/>
      <c r="R27" s="16"/>
      <c r="S27" s="17"/>
      <c r="T27" s="18"/>
      <c r="U27" s="22"/>
    </row>
    <row r="28" s="2" customFormat="1" spans="1:34">
      <c r="A28" s="9"/>
      <c r="B28" s="9"/>
      <c r="C28" s="9"/>
      <c r="D28" s="9"/>
      <c r="E28" s="9"/>
      <c r="F28" s="10"/>
      <c r="G28" s="9"/>
      <c r="H28" s="9"/>
      <c r="I28" s="9"/>
      <c r="J28" s="9"/>
      <c r="K28" s="9"/>
      <c r="L28" s="9"/>
      <c r="M28" s="9"/>
      <c r="N28" s="15"/>
      <c r="O28" s="11"/>
      <c r="P28" s="11"/>
      <c r="Q28" s="11"/>
      <c r="R28" s="16"/>
      <c r="S28" s="17"/>
      <c r="T28" s="18"/>
      <c r="U28" s="22"/>
    </row>
    <row r="29" s="2" customFormat="1" spans="1:34">
      <c r="A29" s="9"/>
      <c r="B29" s="9"/>
      <c r="C29" s="9"/>
      <c r="D29" s="9"/>
      <c r="E29" s="9"/>
      <c r="F29" s="10"/>
      <c r="G29" s="9"/>
      <c r="H29" s="9"/>
      <c r="I29" s="9"/>
      <c r="J29" s="9"/>
      <c r="K29" s="9"/>
      <c r="L29" s="9"/>
      <c r="M29" s="9"/>
      <c r="N29" s="15"/>
      <c r="O29" s="11"/>
      <c r="P29" s="11"/>
      <c r="Q29" s="11"/>
      <c r="R29" s="19"/>
      <c r="S29" s="20"/>
      <c r="T29" s="21"/>
      <c r="U29" s="22"/>
    </row>
    <row r="30" s="2" customFormat="1" spans="1:34">
      <c r="A30" s="4" t="s">
        <v>134</v>
      </c>
      <c r="B30" s="4"/>
      <c r="C30" s="4"/>
      <c r="D30" s="4"/>
      <c r="E30" s="4"/>
      <c r="F30" s="5"/>
      <c r="G30" s="9" t="s">
        <v>135</v>
      </c>
      <c r="H30" s="9" t="str">
        <f>_xlfn.DISPIMG("ID_C59CA5F70A2A4D1FA004CE5586BCCAA4",1)</f>
        <v>=DISPIMG("ID_C59CA5F70A2A4D1FA004CE5586BCCAA4",1)</v>
      </c>
      <c r="I30" s="9"/>
      <c r="J30" s="9"/>
      <c r="K30" s="9"/>
      <c r="L30" s="9"/>
      <c r="M30" s="9"/>
      <c r="N30" s="15"/>
      <c r="O30" s="11"/>
      <c r="P30" s="11"/>
      <c r="Q30" s="11"/>
      <c r="R30" s="12"/>
      <c r="S30" s="13"/>
      <c r="T30" s="14"/>
      <c r="U30" s="22"/>
    </row>
    <row r="31" s="2" customFormat="1" spans="1:34">
      <c r="A31" s="4"/>
      <c r="B31" s="4"/>
      <c r="C31" s="4"/>
      <c r="D31" s="4"/>
      <c r="E31" s="4"/>
      <c r="F31" s="5"/>
      <c r="G31" s="9"/>
      <c r="H31" s="9"/>
      <c r="I31" s="9"/>
      <c r="J31" s="9"/>
      <c r="K31" s="9"/>
      <c r="L31" s="9"/>
      <c r="M31" s="9"/>
      <c r="N31" s="15"/>
      <c r="O31" s="11"/>
      <c r="P31" s="11"/>
      <c r="Q31" s="11"/>
      <c r="R31" s="16"/>
      <c r="S31" s="17"/>
      <c r="T31" s="18"/>
      <c r="U31" s="22"/>
      <c r="V31" s="2"/>
      <c r="W31" s="2"/>
      <c r="X31" s="2"/>
      <c r="Y31" s="2"/>
      <c r="Z31" s="2"/>
      <c r="AA31" s="2"/>
      <c r="AB31" s="2"/>
      <c r="AC31" s="2"/>
      <c r="AD31" s="24"/>
      <c r="AE31" s="24"/>
      <c r="AF31" s="24"/>
      <c r="AG31" s="24"/>
      <c r="AH31" s="24"/>
    </row>
    <row r="32" s="2" customFormat="1" spans="1:34">
      <c r="A32" s="4"/>
      <c r="B32" s="4"/>
      <c r="C32" s="4"/>
      <c r="D32" s="4"/>
      <c r="E32" s="4"/>
      <c r="F32" s="5"/>
      <c r="G32" s="9"/>
      <c r="H32" s="9"/>
      <c r="I32" s="9"/>
      <c r="J32" s="9"/>
      <c r="K32" s="9"/>
      <c r="L32" s="9"/>
      <c r="M32" s="9"/>
      <c r="N32" s="15"/>
      <c r="O32" s="11"/>
      <c r="P32" s="11"/>
      <c r="Q32" s="11"/>
      <c r="R32" s="16"/>
      <c r="S32" s="17"/>
      <c r="T32" s="18"/>
      <c r="U32" s="22"/>
      <c r="V32" s="2"/>
      <c r="W32" s="2"/>
      <c r="X32" s="2"/>
      <c r="Y32" s="2"/>
      <c r="Z32" s="2"/>
      <c r="AA32" s="2"/>
      <c r="AB32" s="2"/>
      <c r="AC32" s="2"/>
      <c r="AD32" s="24"/>
      <c r="AE32" s="24"/>
      <c r="AF32" s="24"/>
      <c r="AG32" s="24"/>
      <c r="AH32" s="24"/>
    </row>
    <row r="33" s="2" customFormat="1" spans="1:35">
      <c r="A33" s="9" t="str">
        <f>_xlfn.DISPIMG("ID_E022446BD11A48A5A47245727D8550EE",1)</f>
        <v>=DISPIMG("ID_E022446BD11A48A5A47245727D8550EE",1)</v>
      </c>
      <c r="B33" s="9"/>
      <c r="C33" s="9"/>
      <c r="D33" s="9"/>
      <c r="E33" s="9"/>
      <c r="F33" s="10"/>
      <c r="G33" s="9"/>
      <c r="H33" s="9"/>
      <c r="I33" s="9"/>
      <c r="J33" s="9"/>
      <c r="K33" s="9"/>
      <c r="L33" s="9"/>
      <c r="M33" s="9"/>
      <c r="N33" s="15"/>
      <c r="O33" s="11"/>
      <c r="P33" s="11"/>
      <c r="Q33" s="11"/>
      <c r="R33" s="16"/>
      <c r="S33" s="17"/>
      <c r="T33" s="18"/>
      <c r="U33" s="22"/>
      <c r="V33" s="2"/>
      <c r="W33" s="2"/>
      <c r="X33" s="2"/>
      <c r="Y33" s="2"/>
      <c r="Z33" s="2"/>
      <c r="AA33" s="2"/>
      <c r="AB33" s="2"/>
      <c r="AC33" s="2"/>
      <c r="AD33" s="24"/>
      <c r="AE33" s="24"/>
      <c r="AF33" s="24"/>
      <c r="AG33" s="24"/>
      <c r="AH33" s="24"/>
    </row>
    <row r="34" s="2" customFormat="1" spans="1:35">
      <c r="A34" s="9"/>
      <c r="B34" s="9"/>
      <c r="C34" s="9"/>
      <c r="D34" s="9"/>
      <c r="E34" s="9"/>
      <c r="F34" s="10"/>
      <c r="G34" s="9"/>
      <c r="H34" s="9"/>
      <c r="I34" s="9"/>
      <c r="J34" s="9"/>
      <c r="K34" s="9"/>
      <c r="L34" s="9"/>
      <c r="M34" s="9"/>
      <c r="N34" s="15"/>
      <c r="O34" s="11"/>
      <c r="P34" s="11"/>
      <c r="Q34" s="11"/>
      <c r="R34" s="16"/>
      <c r="S34" s="17"/>
      <c r="T34" s="18"/>
      <c r="U34" s="22"/>
      <c r="V34" s="2"/>
      <c r="W34" s="2"/>
      <c r="X34" s="2"/>
      <c r="Y34" s="2"/>
      <c r="Z34" s="2"/>
      <c r="AA34" s="2"/>
      <c r="AB34" s="2"/>
      <c r="AC34" s="2"/>
      <c r="AD34" s="24"/>
      <c r="AE34" s="24"/>
      <c r="AF34" s="24"/>
      <c r="AG34" s="24"/>
      <c r="AH34" s="24"/>
    </row>
    <row r="35" s="2" customFormat="1" spans="1:35">
      <c r="A35" s="9"/>
      <c r="B35" s="9"/>
      <c r="C35" s="9"/>
      <c r="D35" s="9"/>
      <c r="E35" s="9"/>
      <c r="F35" s="10"/>
      <c r="G35" s="9"/>
      <c r="H35" s="9"/>
      <c r="I35" s="9"/>
      <c r="J35" s="9"/>
      <c r="K35" s="9"/>
      <c r="L35" s="9"/>
      <c r="M35" s="9"/>
      <c r="N35" s="15"/>
      <c r="O35" s="11"/>
      <c r="P35" s="11"/>
      <c r="Q35" s="11"/>
      <c r="R35" s="16"/>
      <c r="S35" s="17"/>
      <c r="T35" s="18"/>
      <c r="U35" s="22"/>
      <c r="V35" s="2"/>
      <c r="W35" s="2"/>
      <c r="X35" s="2"/>
      <c r="Y35" s="2"/>
      <c r="Z35" s="2"/>
      <c r="AA35" s="2"/>
      <c r="AB35" s="2"/>
      <c r="AC35" s="2"/>
      <c r="AD35" s="24"/>
      <c r="AE35" s="24"/>
      <c r="AF35" s="24"/>
      <c r="AG35" s="24"/>
      <c r="AH35" s="24"/>
    </row>
    <row r="36" s="2" customFormat="1" spans="1:35">
      <c r="A36" s="9"/>
      <c r="B36" s="9"/>
      <c r="C36" s="9"/>
      <c r="D36" s="9"/>
      <c r="E36" s="9"/>
      <c r="F36" s="10"/>
      <c r="G36" s="9"/>
      <c r="H36" s="9"/>
      <c r="I36" s="9"/>
      <c r="J36" s="9"/>
      <c r="K36" s="9"/>
      <c r="L36" s="9"/>
      <c r="M36" s="9"/>
      <c r="N36" s="15"/>
      <c r="O36" s="11"/>
      <c r="P36" s="11"/>
      <c r="Q36" s="11"/>
      <c r="R36" s="19"/>
      <c r="S36" s="20"/>
      <c r="T36" s="21"/>
      <c r="U36" s="22"/>
    </row>
    <row r="37" s="2" customFormat="1" spans="1:35">
      <c r="A37" s="9"/>
      <c r="B37" s="9"/>
      <c r="C37" s="9"/>
      <c r="D37" s="9"/>
      <c r="E37" s="9"/>
      <c r="F37" s="10"/>
      <c r="G37" s="9" t="s">
        <v>136</v>
      </c>
      <c r="H37" s="9" t="str">
        <f>_xlfn.DISPIMG("ID_D1B7484203BA4D91A0FD3182C91AEA60",1)</f>
        <v>=DISPIMG("ID_D1B7484203BA4D91A0FD3182C91AEA60",1)</v>
      </c>
      <c r="I37" s="9"/>
      <c r="J37" s="9"/>
      <c r="K37" s="9"/>
      <c r="L37" s="9"/>
      <c r="M37" s="9"/>
      <c r="N37" s="15"/>
      <c r="O37" s="11"/>
      <c r="P37" s="11"/>
      <c r="Q37" s="11"/>
      <c r="R37" s="12"/>
      <c r="S37" s="13"/>
      <c r="T37" s="14"/>
      <c r="U37" s="22"/>
    </row>
    <row r="38" s="2" customFormat="1" spans="1:35">
      <c r="A38" s="9"/>
      <c r="B38" s="9"/>
      <c r="C38" s="9"/>
      <c r="D38" s="9"/>
      <c r="E38" s="9"/>
      <c r="F38" s="10"/>
      <c r="G38" s="9"/>
      <c r="H38" s="9"/>
      <c r="I38" s="9"/>
      <c r="J38" s="9"/>
      <c r="K38" s="9"/>
      <c r="L38" s="9"/>
      <c r="M38" s="9"/>
      <c r="N38" s="15"/>
      <c r="O38" s="11"/>
      <c r="P38" s="11"/>
      <c r="Q38" s="11"/>
      <c r="R38" s="16"/>
      <c r="S38" s="17"/>
      <c r="T38" s="18"/>
      <c r="U38" s="22"/>
    </row>
    <row r="39" s="2" customFormat="1" spans="1:35">
      <c r="A39" s="9"/>
      <c r="B39" s="9"/>
      <c r="C39" s="9"/>
      <c r="D39" s="9"/>
      <c r="E39" s="9"/>
      <c r="F39" s="10"/>
      <c r="G39" s="9"/>
      <c r="H39" s="9"/>
      <c r="I39" s="9"/>
      <c r="J39" s="9"/>
      <c r="K39" s="9"/>
      <c r="L39" s="9"/>
      <c r="M39" s="9"/>
      <c r="N39" s="15"/>
      <c r="O39" s="11"/>
      <c r="P39" s="11"/>
      <c r="Q39" s="11"/>
      <c r="R39" s="16"/>
      <c r="S39" s="17"/>
      <c r="T39" s="18"/>
      <c r="U39" s="22"/>
    </row>
    <row r="40" s="2" customFormat="1" spans="1:35">
      <c r="A40" s="9"/>
      <c r="B40" s="9"/>
      <c r="C40" s="9"/>
      <c r="D40" s="9"/>
      <c r="E40" s="9"/>
      <c r="F40" s="10"/>
      <c r="G40" s="9"/>
      <c r="H40" s="9"/>
      <c r="I40" s="9"/>
      <c r="J40" s="9"/>
      <c r="K40" s="9"/>
      <c r="L40" s="9"/>
      <c r="M40" s="9"/>
      <c r="N40" s="15"/>
      <c r="O40" s="11"/>
      <c r="P40" s="11"/>
      <c r="Q40" s="11"/>
      <c r="R40" s="16"/>
      <c r="S40" s="17"/>
      <c r="T40" s="18"/>
      <c r="U40" s="22"/>
      <c r="V40" s="2"/>
      <c r="W40" s="2"/>
      <c r="X40" s="2"/>
      <c r="Y40" s="2"/>
      <c r="Z40" s="2"/>
      <c r="AA40" s="2"/>
      <c r="AB40" s="2"/>
      <c r="AC40" s="2"/>
      <c r="AD40" s="24"/>
      <c r="AE40" s="24"/>
      <c r="AF40" s="24"/>
      <c r="AG40" s="24"/>
      <c r="AH40" s="24"/>
    </row>
    <row r="41" s="2" customFormat="1" spans="1:35">
      <c r="A41" s="9"/>
      <c r="B41" s="9"/>
      <c r="C41" s="9"/>
      <c r="D41" s="9"/>
      <c r="E41" s="9"/>
      <c r="F41" s="10"/>
      <c r="G41" s="9"/>
      <c r="H41" s="9"/>
      <c r="I41" s="9"/>
      <c r="J41" s="9"/>
      <c r="K41" s="9"/>
      <c r="L41" s="9"/>
      <c r="M41" s="9"/>
      <c r="N41" s="15"/>
      <c r="O41" s="11"/>
      <c r="P41" s="11"/>
      <c r="Q41" s="11"/>
      <c r="R41" s="16"/>
      <c r="S41" s="17"/>
      <c r="T41" s="18"/>
      <c r="U41" s="22"/>
      <c r="V41" s="2"/>
      <c r="W41" s="2"/>
      <c r="X41" s="2"/>
      <c r="Y41" s="2"/>
      <c r="Z41" s="2"/>
      <c r="AA41" s="2"/>
      <c r="AB41" s="2"/>
      <c r="AC41" s="2"/>
      <c r="AD41" s="24"/>
      <c r="AE41" s="24"/>
      <c r="AF41" s="24"/>
      <c r="AG41" s="24"/>
      <c r="AH41" s="24"/>
    </row>
    <row r="42" s="2" customFormat="1" spans="1:35">
      <c r="A42" s="9"/>
      <c r="B42" s="9"/>
      <c r="C42" s="9"/>
      <c r="D42" s="9"/>
      <c r="E42" s="9"/>
      <c r="F42" s="10"/>
      <c r="G42" s="9"/>
      <c r="H42" s="9"/>
      <c r="I42" s="9"/>
      <c r="J42" s="9"/>
      <c r="K42" s="9"/>
      <c r="L42" s="9"/>
      <c r="M42" s="9"/>
      <c r="N42" s="15"/>
      <c r="O42" s="11"/>
      <c r="P42" s="11"/>
      <c r="Q42" s="11"/>
      <c r="R42" s="16"/>
      <c r="S42" s="17"/>
      <c r="T42" s="18"/>
      <c r="U42" s="22"/>
      <c r="V42" s="2"/>
      <c r="W42" s="2"/>
      <c r="X42" s="2"/>
      <c r="Y42" s="2"/>
      <c r="Z42" s="2"/>
      <c r="AA42" s="2"/>
      <c r="AB42" s="2"/>
      <c r="AC42" s="2"/>
      <c r="AD42" s="24"/>
      <c r="AE42" s="24"/>
      <c r="AF42" s="24"/>
      <c r="AG42" s="24"/>
      <c r="AH42" s="24"/>
    </row>
    <row r="43" s="2" customFormat="1" spans="1:35">
      <c r="A43" s="9"/>
      <c r="B43" s="9"/>
      <c r="C43" s="9"/>
      <c r="D43" s="9"/>
      <c r="E43" s="9"/>
      <c r="F43" s="10"/>
      <c r="G43" s="9"/>
      <c r="H43" s="9"/>
      <c r="I43" s="9"/>
      <c r="J43" s="9"/>
      <c r="K43" s="9"/>
      <c r="L43" s="9"/>
      <c r="M43" s="9"/>
      <c r="N43" s="15"/>
      <c r="O43" s="11"/>
      <c r="P43" s="11"/>
      <c r="Q43" s="11"/>
      <c r="R43" s="19"/>
      <c r="S43" s="20"/>
      <c r="T43" s="21"/>
      <c r="U43" s="22"/>
      <c r="V43" s="2"/>
      <c r="W43" s="2"/>
      <c r="X43" s="2"/>
      <c r="Y43" s="2"/>
      <c r="Z43" s="2"/>
      <c r="AA43" s="2"/>
      <c r="AB43" s="2"/>
      <c r="AC43" s="2"/>
      <c r="AD43" s="24"/>
      <c r="AE43" s="24"/>
      <c r="AF43" s="24"/>
      <c r="AG43" s="24"/>
      <c r="AH43" s="24"/>
    </row>
    <row r="44" s="2" customFormat="1" spans="1:35">
      <c r="A44" s="9"/>
      <c r="B44" s="9"/>
      <c r="C44" s="9"/>
      <c r="D44" s="9"/>
      <c r="E44" s="9"/>
      <c r="F44" s="10"/>
      <c r="G44" s="9" t="s">
        <v>137</v>
      </c>
      <c r="H44" s="9" t="str">
        <f>_xlfn.DISPIMG("ID_39F6B2CECCED41ABA1A5801D4BB6EED3",1)</f>
        <v>=DISPIMG("ID_39F6B2CECCED41ABA1A5801D4BB6EED3",1)</v>
      </c>
      <c r="I44" s="9"/>
      <c r="J44" s="9"/>
      <c r="K44" s="9"/>
      <c r="L44" s="9"/>
      <c r="M44" s="9"/>
      <c r="N44" s="15"/>
      <c r="O44" s="11"/>
      <c r="P44" s="11"/>
      <c r="Q44" s="11"/>
      <c r="R44" s="12"/>
      <c r="S44" s="13"/>
      <c r="T44" s="14"/>
      <c r="U44" s="22"/>
    </row>
    <row r="45" s="2" customFormat="1" spans="1:35">
      <c r="A45" s="9"/>
      <c r="B45" s="9"/>
      <c r="C45" s="9"/>
      <c r="D45" s="9"/>
      <c r="E45" s="9"/>
      <c r="F45" s="10"/>
      <c r="G45" s="9"/>
      <c r="H45" s="9"/>
      <c r="I45" s="9"/>
      <c r="J45" s="9"/>
      <c r="K45" s="9"/>
      <c r="L45" s="9"/>
      <c r="M45" s="9"/>
      <c r="N45" s="15"/>
      <c r="O45" s="11"/>
      <c r="P45" s="11"/>
      <c r="Q45" s="11"/>
      <c r="R45" s="16"/>
      <c r="S45" s="17"/>
      <c r="T45" s="18"/>
      <c r="U45" s="22"/>
    </row>
    <row r="46" s="2" customFormat="1" spans="1:35">
      <c r="A46" s="9"/>
      <c r="B46" s="9"/>
      <c r="C46" s="9"/>
      <c r="D46" s="9"/>
      <c r="E46" s="9"/>
      <c r="F46" s="10"/>
      <c r="G46" s="9"/>
      <c r="H46" s="9"/>
      <c r="I46" s="9"/>
      <c r="J46" s="9"/>
      <c r="K46" s="9"/>
      <c r="L46" s="9"/>
      <c r="M46" s="9"/>
      <c r="N46" s="15"/>
      <c r="O46" s="11"/>
      <c r="P46" s="11"/>
      <c r="Q46" s="11"/>
      <c r="R46" s="16"/>
      <c r="S46" s="17"/>
      <c r="T46" s="18"/>
      <c r="U46" s="22"/>
    </row>
    <row r="47" s="2" customFormat="1" spans="1:35">
      <c r="A47" s="9"/>
      <c r="B47" s="9"/>
      <c r="C47" s="9"/>
      <c r="D47" s="9"/>
      <c r="E47" s="9"/>
      <c r="F47" s="10"/>
      <c r="G47" s="9"/>
      <c r="H47" s="9"/>
      <c r="I47" s="9"/>
      <c r="J47" s="9"/>
      <c r="K47" s="9"/>
      <c r="L47" s="9"/>
      <c r="M47" s="9"/>
      <c r="N47" s="15"/>
      <c r="O47" s="11"/>
      <c r="P47" s="11"/>
      <c r="Q47" s="11"/>
      <c r="R47" s="16"/>
      <c r="S47" s="17"/>
      <c r="T47" s="18"/>
      <c r="U47" s="22"/>
      <c r="V47" s="2"/>
      <c r="W47" s="2"/>
      <c r="X47" s="2"/>
      <c r="Y47" s="2"/>
      <c r="Z47" s="2"/>
      <c r="AA47" s="2"/>
      <c r="AB47" s="2"/>
      <c r="AC47" s="2"/>
      <c r="AD47" s="2"/>
      <c r="AF47" s="23"/>
      <c r="AG47" s="23"/>
      <c r="AH47" s="23"/>
      <c r="AI47" s="23"/>
    </row>
    <row r="48" s="2" customFormat="1" spans="1:35">
      <c r="A48" s="9"/>
      <c r="B48" s="9"/>
      <c r="C48" s="9"/>
      <c r="D48" s="9"/>
      <c r="E48" s="9"/>
      <c r="F48" s="10"/>
      <c r="G48" s="9"/>
      <c r="H48" s="9"/>
      <c r="I48" s="9"/>
      <c r="J48" s="9"/>
      <c r="K48" s="9"/>
      <c r="L48" s="9"/>
      <c r="M48" s="9"/>
      <c r="N48" s="15"/>
      <c r="O48" s="11"/>
      <c r="P48" s="11"/>
      <c r="Q48" s="11"/>
      <c r="R48" s="16"/>
      <c r="S48" s="17"/>
      <c r="T48" s="18"/>
      <c r="U48" s="22"/>
      <c r="V48" s="2"/>
      <c r="W48" s="2"/>
      <c r="X48" s="2"/>
      <c r="Y48" s="2"/>
      <c r="Z48" s="2"/>
      <c r="AA48" s="2"/>
      <c r="AB48" s="2"/>
      <c r="AC48" s="2"/>
      <c r="AD48" s="2"/>
      <c r="AF48" s="23"/>
      <c r="AG48" s="23"/>
      <c r="AH48" s="23"/>
      <c r="AI48" s="23"/>
    </row>
    <row r="49" s="2" customFormat="1" spans="1:35">
      <c r="A49" s="9"/>
      <c r="B49" s="9"/>
      <c r="C49" s="9"/>
      <c r="D49" s="9"/>
      <c r="E49" s="9"/>
      <c r="F49" s="10"/>
      <c r="G49" s="9"/>
      <c r="H49" s="9"/>
      <c r="I49" s="9"/>
      <c r="J49" s="9"/>
      <c r="K49" s="9"/>
      <c r="L49" s="9"/>
      <c r="M49" s="9"/>
      <c r="N49" s="15"/>
      <c r="O49" s="11"/>
      <c r="P49" s="11"/>
      <c r="Q49" s="11"/>
      <c r="R49" s="16"/>
      <c r="S49" s="17"/>
      <c r="T49" s="18"/>
      <c r="U49" s="22"/>
    </row>
    <row r="50" s="2" customFormat="1" spans="1:35">
      <c r="A50" s="9"/>
      <c r="B50" s="9"/>
      <c r="C50" s="9"/>
      <c r="D50" s="9"/>
      <c r="E50" s="9"/>
      <c r="F50" s="10"/>
      <c r="G50" s="9"/>
      <c r="H50" s="9"/>
      <c r="I50" s="9"/>
      <c r="J50" s="9"/>
      <c r="K50" s="9"/>
      <c r="L50" s="9"/>
      <c r="M50" s="9"/>
      <c r="N50" s="15"/>
      <c r="O50" s="11"/>
      <c r="P50" s="11"/>
      <c r="Q50" s="11"/>
      <c r="R50" s="19"/>
      <c r="S50" s="20"/>
      <c r="T50" s="21"/>
      <c r="U50" s="22"/>
      <c r="V50" s="2"/>
      <c r="W50" s="2"/>
      <c r="X50" s="2"/>
      <c r="Y50" s="2"/>
      <c r="Z50" s="2"/>
      <c r="AA50" s="2"/>
      <c r="AB50" s="2"/>
      <c r="AC50" s="2"/>
      <c r="AD50" s="2"/>
      <c r="AF50" s="25"/>
      <c r="AG50" s="25"/>
      <c r="AH50" s="25"/>
      <c r="AI50" s="25"/>
    </row>
    <row r="51" s="2" customFormat="1" spans="1:35">
      <c r="A51" s="9"/>
      <c r="B51" s="9"/>
      <c r="C51" s="9"/>
      <c r="D51" s="9"/>
      <c r="E51" s="9"/>
      <c r="F51" s="10"/>
      <c r="G51" s="9" t="s">
        <v>138</v>
      </c>
      <c r="H51" s="9" t="str">
        <f>_xlfn.DISPIMG("ID_0E8667E473D44880AD4D92800B0D64A4",1)</f>
        <v>=DISPIMG("ID_0E8667E473D44880AD4D92800B0D64A4",1)</v>
      </c>
      <c r="I51" s="9"/>
      <c r="J51" s="9"/>
      <c r="K51" s="9"/>
      <c r="L51" s="9"/>
      <c r="M51" s="9"/>
      <c r="N51" s="15"/>
      <c r="O51" s="11"/>
      <c r="P51" s="11"/>
      <c r="Q51" s="11"/>
      <c r="R51" s="12"/>
      <c r="S51" s="13"/>
      <c r="T51" s="14"/>
      <c r="U51" s="22"/>
      <c r="V51" s="2"/>
      <c r="W51" s="2"/>
      <c r="X51" s="2"/>
      <c r="Y51" s="2"/>
      <c r="Z51" s="2"/>
      <c r="AA51" s="2"/>
      <c r="AB51" s="2"/>
      <c r="AC51" s="2"/>
      <c r="AD51" s="2"/>
      <c r="AF51" s="25"/>
      <c r="AG51" s="25"/>
      <c r="AH51" s="25"/>
      <c r="AI51" s="25"/>
    </row>
    <row r="52" s="2" customFormat="1" spans="1:35">
      <c r="A52" s="9"/>
      <c r="B52" s="9"/>
      <c r="C52" s="9"/>
      <c r="D52" s="9"/>
      <c r="E52" s="9"/>
      <c r="F52" s="10"/>
      <c r="G52" s="9"/>
      <c r="H52" s="9"/>
      <c r="I52" s="9"/>
      <c r="J52" s="9"/>
      <c r="K52" s="9"/>
      <c r="L52" s="9"/>
      <c r="M52" s="9"/>
      <c r="N52" s="15"/>
      <c r="O52" s="11"/>
      <c r="P52" s="11"/>
      <c r="Q52" s="11"/>
      <c r="R52" s="16"/>
      <c r="S52" s="17"/>
      <c r="T52" s="18"/>
      <c r="U52" s="22"/>
    </row>
    <row r="53" s="2" customFormat="1" spans="1:35">
      <c r="A53" s="9"/>
      <c r="B53" s="9"/>
      <c r="C53" s="9"/>
      <c r="D53" s="9"/>
      <c r="E53" s="9"/>
      <c r="F53" s="10"/>
      <c r="G53" s="9"/>
      <c r="H53" s="9"/>
      <c r="I53" s="9"/>
      <c r="J53" s="9"/>
      <c r="K53" s="9"/>
      <c r="L53" s="9"/>
      <c r="M53" s="9"/>
      <c r="N53" s="15"/>
      <c r="O53" s="11"/>
      <c r="P53" s="11"/>
      <c r="Q53" s="11"/>
      <c r="R53" s="16"/>
      <c r="S53" s="17"/>
      <c r="T53" s="18"/>
      <c r="U53" s="22"/>
    </row>
    <row r="54" s="2" customFormat="1" spans="1:35">
      <c r="A54" s="9"/>
      <c r="B54" s="9"/>
      <c r="C54" s="9"/>
      <c r="D54" s="9"/>
      <c r="E54" s="9"/>
      <c r="F54" s="10"/>
      <c r="G54" s="9"/>
      <c r="H54" s="9"/>
      <c r="I54" s="9"/>
      <c r="J54" s="9"/>
      <c r="K54" s="9"/>
      <c r="L54" s="9"/>
      <c r="M54" s="9"/>
      <c r="N54" s="15"/>
      <c r="O54" s="11"/>
      <c r="P54" s="11"/>
      <c r="Q54" s="11"/>
      <c r="R54" s="16"/>
      <c r="S54" s="17"/>
      <c r="T54" s="18"/>
      <c r="U54" s="22"/>
    </row>
    <row r="55" s="2" customFormat="1" spans="1:35">
      <c r="A55" s="9"/>
      <c r="B55" s="9"/>
      <c r="C55" s="9"/>
      <c r="D55" s="9"/>
      <c r="E55" s="9"/>
      <c r="F55" s="10"/>
      <c r="G55" s="9"/>
      <c r="H55" s="9"/>
      <c r="I55" s="9"/>
      <c r="J55" s="9"/>
      <c r="K55" s="9"/>
      <c r="L55" s="9"/>
      <c r="M55" s="9"/>
      <c r="N55" s="15"/>
      <c r="O55" s="11"/>
      <c r="P55" s="11"/>
      <c r="Q55" s="11"/>
      <c r="R55" s="16"/>
      <c r="S55" s="17"/>
      <c r="T55" s="18"/>
      <c r="U55" s="22"/>
    </row>
    <row r="56" s="2" customFormat="1" spans="1:35">
      <c r="A56" s="9"/>
      <c r="B56" s="9"/>
      <c r="C56" s="9"/>
      <c r="D56" s="9"/>
      <c r="E56" s="9"/>
      <c r="F56" s="10"/>
      <c r="G56" s="9"/>
      <c r="H56" s="9"/>
      <c r="I56" s="9"/>
      <c r="J56" s="9"/>
      <c r="K56" s="9"/>
      <c r="L56" s="9"/>
      <c r="M56" s="9"/>
      <c r="N56" s="15"/>
      <c r="O56" s="11"/>
      <c r="P56" s="11"/>
      <c r="Q56" s="11"/>
      <c r="R56" s="16"/>
      <c r="S56" s="17"/>
      <c r="T56" s="18"/>
      <c r="U56" s="22"/>
    </row>
    <row r="57" s="2" customFormat="1" spans="1:35">
      <c r="A57" s="9"/>
      <c r="B57" s="9"/>
      <c r="C57" s="9"/>
      <c r="D57" s="9"/>
      <c r="E57" s="9"/>
      <c r="F57" s="10"/>
      <c r="G57" s="9"/>
      <c r="H57" s="9"/>
      <c r="I57" s="9"/>
      <c r="J57" s="9"/>
      <c r="K57" s="9"/>
      <c r="L57" s="9"/>
      <c r="M57" s="9"/>
      <c r="N57" s="15"/>
      <c r="O57" s="11"/>
      <c r="P57" s="11"/>
      <c r="Q57" s="11"/>
      <c r="R57" s="19"/>
      <c r="S57" s="20"/>
      <c r="T57" s="21"/>
      <c r="U57" s="22"/>
    </row>
    <row r="58" s="2" customFormat="1" spans="1:35">
      <c r="A58" s="9"/>
      <c r="B58" s="9"/>
      <c r="C58" s="9"/>
      <c r="D58" s="9"/>
      <c r="E58" s="9"/>
      <c r="F58" s="10"/>
      <c r="G58" s="9" t="s">
        <v>139</v>
      </c>
      <c r="H58" s="9" t="str">
        <f>_xlfn.DISPIMG("ID_419AF65CEFCD4C9280AFC27A651EB607",1)</f>
        <v>=DISPIMG("ID_419AF65CEFCD4C9280AFC27A651EB607",1)</v>
      </c>
      <c r="I58" s="9"/>
      <c r="J58" s="9"/>
      <c r="K58" s="9"/>
      <c r="L58" s="9"/>
      <c r="M58" s="9"/>
      <c r="N58" s="15"/>
      <c r="O58" s="11"/>
      <c r="P58" s="11"/>
      <c r="Q58" s="11"/>
      <c r="R58" s="12"/>
      <c r="S58" s="13"/>
      <c r="T58" s="14"/>
      <c r="U58" s="22"/>
    </row>
    <row r="59" s="2" customFormat="1" spans="1:35">
      <c r="G59" s="9"/>
      <c r="H59" s="9"/>
      <c r="I59" s="9"/>
      <c r="J59" s="9"/>
      <c r="K59" s="9"/>
      <c r="L59" s="9"/>
      <c r="M59" s="9"/>
      <c r="N59" s="15"/>
      <c r="O59" s="11"/>
      <c r="P59" s="11"/>
      <c r="Q59" s="11"/>
      <c r="R59" s="16"/>
      <c r="S59" s="17"/>
      <c r="T59" s="18"/>
      <c r="U59" s="22"/>
    </row>
    <row r="60" s="2" customFormat="1" spans="1:35">
      <c r="G60" s="9"/>
      <c r="H60" s="9"/>
      <c r="I60" s="9"/>
      <c r="J60" s="9"/>
      <c r="K60" s="9"/>
      <c r="L60" s="9"/>
      <c r="M60" s="9"/>
      <c r="N60" s="15"/>
      <c r="O60" s="11"/>
      <c r="P60" s="11"/>
      <c r="Q60" s="11"/>
      <c r="R60" s="16"/>
      <c r="S60" s="17"/>
      <c r="T60" s="18"/>
      <c r="U60" s="22"/>
    </row>
    <row r="61" s="2" customFormat="1" spans="1:35">
      <c r="G61" s="9"/>
      <c r="H61" s="9"/>
      <c r="I61" s="9"/>
      <c r="J61" s="9"/>
      <c r="K61" s="9"/>
      <c r="L61" s="9"/>
      <c r="M61" s="9"/>
      <c r="N61" s="15"/>
      <c r="O61" s="11"/>
      <c r="P61" s="11"/>
      <c r="Q61" s="11"/>
      <c r="R61" s="16"/>
      <c r="S61" s="17"/>
      <c r="T61" s="18"/>
      <c r="U61" s="22"/>
    </row>
    <row r="62" s="2" customFormat="1" spans="1:35">
      <c r="G62" s="9"/>
      <c r="H62" s="9"/>
      <c r="I62" s="9"/>
      <c r="J62" s="9"/>
      <c r="K62" s="9"/>
      <c r="L62" s="9"/>
      <c r="M62" s="9"/>
      <c r="N62" s="15"/>
      <c r="O62" s="11"/>
      <c r="P62" s="11"/>
      <c r="Q62" s="11"/>
      <c r="R62" s="16"/>
      <c r="S62" s="17"/>
      <c r="T62" s="18"/>
      <c r="U62" s="22"/>
    </row>
    <row r="63" s="2" customFormat="1" spans="1:35">
      <c r="G63" s="9"/>
      <c r="H63" s="9"/>
      <c r="I63" s="9"/>
      <c r="J63" s="9"/>
      <c r="K63" s="9"/>
      <c r="L63" s="9"/>
      <c r="M63" s="9"/>
      <c r="N63" s="15"/>
      <c r="O63" s="11"/>
      <c r="P63" s="11"/>
      <c r="Q63" s="11"/>
      <c r="R63" s="16"/>
      <c r="S63" s="17"/>
      <c r="T63" s="18"/>
      <c r="U63" s="22"/>
    </row>
    <row r="64" s="2" customFormat="1" spans="1:35">
      <c r="G64" s="9"/>
      <c r="H64" s="9"/>
      <c r="I64" s="9"/>
      <c r="J64" s="9"/>
      <c r="K64" s="9"/>
      <c r="L64" s="9"/>
      <c r="M64" s="9"/>
      <c r="N64" s="15"/>
      <c r="O64" s="11"/>
      <c r="P64" s="11"/>
      <c r="Q64" s="11"/>
      <c r="R64" s="19"/>
      <c r="S64" s="20"/>
      <c r="T64" s="21"/>
      <c r="U64" s="22"/>
    </row>
    <row r="65" s="2" customFormat="1" spans="7:21">
      <c r="G65" s="9" t="s">
        <v>140</v>
      </c>
      <c r="H65" s="9" t="str">
        <f>_xlfn.DISPIMG("ID_33E4B6F2EE8A431BBAF2D8C7D3562F11",1)</f>
        <v>=DISPIMG("ID_33E4B6F2EE8A431BBAF2D8C7D3562F11",1)</v>
      </c>
      <c r="I65" s="9"/>
      <c r="J65" s="9"/>
      <c r="K65" s="9"/>
      <c r="L65" s="9"/>
      <c r="M65" s="9"/>
      <c r="N65" s="15"/>
      <c r="O65" s="11"/>
      <c r="P65" s="11"/>
      <c r="Q65" s="11"/>
      <c r="R65" s="12"/>
      <c r="S65" s="13"/>
      <c r="T65" s="14"/>
      <c r="U65" s="22"/>
    </row>
    <row r="66" s="2" customFormat="1" spans="7:21">
      <c r="G66" s="9"/>
      <c r="H66" s="9"/>
      <c r="I66" s="9"/>
      <c r="J66" s="9"/>
      <c r="K66" s="9"/>
      <c r="L66" s="9"/>
      <c r="M66" s="9"/>
      <c r="N66" s="15"/>
      <c r="O66" s="11"/>
      <c r="P66" s="11"/>
      <c r="Q66" s="11"/>
      <c r="R66" s="16"/>
      <c r="S66" s="17"/>
      <c r="T66" s="18"/>
      <c r="U66" s="22"/>
    </row>
    <row r="67" s="2" customFormat="1" spans="7:21">
      <c r="G67" s="9"/>
      <c r="H67" s="9"/>
      <c r="I67" s="9"/>
      <c r="J67" s="9"/>
      <c r="K67" s="9"/>
      <c r="L67" s="9"/>
      <c r="M67" s="9"/>
      <c r="N67" s="15"/>
      <c r="O67" s="11"/>
      <c r="P67" s="11"/>
      <c r="Q67" s="11"/>
      <c r="R67" s="16"/>
      <c r="S67" s="17"/>
      <c r="T67" s="18"/>
      <c r="U67" s="22"/>
    </row>
    <row r="68" s="2" customFormat="1" spans="7:21">
      <c r="G68" s="9"/>
      <c r="H68" s="9"/>
      <c r="I68" s="9"/>
      <c r="J68" s="9"/>
      <c r="K68" s="9"/>
      <c r="L68" s="9"/>
      <c r="M68" s="9"/>
      <c r="N68" s="15"/>
      <c r="O68" s="11"/>
      <c r="P68" s="11"/>
      <c r="Q68" s="11"/>
      <c r="R68" s="16"/>
      <c r="S68" s="17"/>
      <c r="T68" s="18"/>
      <c r="U68" s="22"/>
    </row>
    <row r="69" s="2" customFormat="1" spans="7:21">
      <c r="G69" s="9"/>
      <c r="H69" s="9"/>
      <c r="I69" s="9"/>
      <c r="J69" s="9"/>
      <c r="K69" s="9"/>
      <c r="L69" s="9"/>
      <c r="M69" s="9"/>
      <c r="N69" s="15"/>
      <c r="O69" s="11"/>
      <c r="P69" s="11"/>
      <c r="Q69" s="11"/>
      <c r="R69" s="16"/>
      <c r="S69" s="17"/>
      <c r="T69" s="18"/>
      <c r="U69" s="22"/>
    </row>
    <row r="70" s="2" customFormat="1" spans="7:21">
      <c r="G70" s="9"/>
      <c r="H70" s="9"/>
      <c r="I70" s="9"/>
      <c r="J70" s="9"/>
      <c r="K70" s="9"/>
      <c r="L70" s="9"/>
      <c r="M70" s="9"/>
      <c r="N70" s="15"/>
      <c r="O70" s="11"/>
      <c r="P70" s="11"/>
      <c r="Q70" s="11"/>
      <c r="R70" s="16"/>
      <c r="S70" s="17"/>
      <c r="T70" s="18"/>
      <c r="U70" s="22"/>
    </row>
    <row r="71" s="2" customFormat="1" spans="7:21">
      <c r="G71" s="9"/>
      <c r="H71" s="9"/>
      <c r="I71" s="9"/>
      <c r="J71" s="9"/>
      <c r="K71" s="9"/>
      <c r="L71" s="9"/>
      <c r="M71" s="9"/>
      <c r="N71" s="15"/>
      <c r="O71" s="11"/>
      <c r="P71" s="11"/>
      <c r="Q71" s="11"/>
      <c r="R71" s="19"/>
      <c r="S71" s="20"/>
      <c r="T71" s="21"/>
      <c r="U71" s="22"/>
    </row>
    <row r="72" s="2" customFormat="1" customHeight="1" spans="7:21">
      <c r="G72" s="9" t="s">
        <v>141</v>
      </c>
      <c r="H72" s="9" t="str">
        <f>_xlfn.DISPIMG("ID_E46D05EF07AE4367943A45054B2908CB",1)</f>
        <v>=DISPIMG("ID_E46D05EF07AE4367943A45054B2908CB",1)</v>
      </c>
      <c r="I72" s="9"/>
      <c r="J72" s="9"/>
      <c r="K72" s="9"/>
      <c r="L72" s="9"/>
      <c r="M72" s="9"/>
      <c r="N72" s="15"/>
      <c r="O72" s="11"/>
      <c r="P72" s="11"/>
      <c r="Q72" s="11"/>
      <c r="R72" s="12"/>
      <c r="S72" s="13"/>
      <c r="T72" s="14"/>
      <c r="U72" s="22"/>
    </row>
    <row r="73" s="2" customFormat="1" spans="7:21">
      <c r="G73" s="9"/>
      <c r="H73" s="9"/>
      <c r="I73" s="9"/>
      <c r="J73" s="9"/>
      <c r="K73" s="9"/>
      <c r="L73" s="9"/>
      <c r="M73" s="9"/>
      <c r="N73" s="15"/>
      <c r="O73" s="11"/>
      <c r="P73" s="11"/>
      <c r="Q73" s="11"/>
      <c r="R73" s="16"/>
      <c r="S73" s="17"/>
      <c r="T73" s="18"/>
      <c r="U73" s="22"/>
    </row>
    <row r="74" s="2" customFormat="1" spans="7:21">
      <c r="G74" s="9"/>
      <c r="H74" s="9"/>
      <c r="I74" s="9"/>
      <c r="J74" s="9"/>
      <c r="K74" s="9"/>
      <c r="L74" s="9"/>
      <c r="M74" s="9"/>
      <c r="N74" s="15"/>
      <c r="O74" s="11"/>
      <c r="P74" s="11"/>
      <c r="Q74" s="11"/>
      <c r="R74" s="16"/>
      <c r="S74" s="17"/>
      <c r="T74" s="18"/>
      <c r="U74" s="22"/>
    </row>
    <row r="75" s="2" customFormat="1" spans="7:21">
      <c r="G75" s="9"/>
      <c r="H75" s="9"/>
      <c r="I75" s="9"/>
      <c r="J75" s="9"/>
      <c r="K75" s="9"/>
      <c r="L75" s="9"/>
      <c r="M75" s="9"/>
      <c r="N75" s="15"/>
      <c r="O75" s="11"/>
      <c r="P75" s="11"/>
      <c r="Q75" s="11"/>
      <c r="R75" s="16"/>
      <c r="S75" s="17"/>
      <c r="T75" s="18"/>
      <c r="U75" s="22"/>
    </row>
    <row r="76" s="2" customFormat="1" spans="7:21">
      <c r="G76" s="9"/>
      <c r="H76" s="9"/>
      <c r="I76" s="9"/>
      <c r="J76" s="9"/>
      <c r="K76" s="9"/>
      <c r="L76" s="9"/>
      <c r="M76" s="9"/>
      <c r="N76" s="15"/>
      <c r="O76" s="11"/>
      <c r="P76" s="11"/>
      <c r="Q76" s="11"/>
      <c r="R76" s="16"/>
      <c r="S76" s="17"/>
      <c r="T76" s="18"/>
      <c r="U76" s="22"/>
    </row>
    <row r="77" s="2" customFormat="1" spans="7:21">
      <c r="G77" s="9"/>
      <c r="H77" s="9"/>
      <c r="I77" s="9"/>
      <c r="J77" s="9"/>
      <c r="K77" s="9"/>
      <c r="L77" s="9"/>
      <c r="M77" s="9"/>
      <c r="N77" s="15"/>
      <c r="O77" s="11"/>
      <c r="P77" s="11"/>
      <c r="Q77" s="11"/>
      <c r="R77" s="16"/>
      <c r="S77" s="17"/>
      <c r="T77" s="18"/>
      <c r="U77" s="22"/>
    </row>
    <row r="78" s="2" customFormat="1" spans="7:21">
      <c r="G78" s="9"/>
      <c r="H78" s="9"/>
      <c r="I78" s="9"/>
      <c r="J78" s="9"/>
      <c r="K78" s="9"/>
      <c r="L78" s="9"/>
      <c r="M78" s="9"/>
      <c r="N78" s="15"/>
      <c r="O78" s="11"/>
      <c r="P78" s="11"/>
      <c r="Q78" s="11"/>
      <c r="R78" s="19"/>
      <c r="S78" s="20"/>
      <c r="T78" s="21"/>
      <c r="U78" s="22"/>
    </row>
    <row r="79" s="2" customFormat="1" spans="7:21">
      <c r="G79" s="9" t="s">
        <v>142</v>
      </c>
      <c r="H79" s="9" t="str">
        <f>_xlfn.DISPIMG("ID_CF6CF20A1AE3454B8A134E31BC7F841C",1)</f>
        <v>=DISPIMG("ID_CF6CF20A1AE3454B8A134E31BC7F841C",1)</v>
      </c>
      <c r="I79" s="9"/>
      <c r="J79" s="9"/>
      <c r="K79" s="9"/>
      <c r="L79" s="9"/>
      <c r="M79" s="9"/>
      <c r="N79" s="15" t="inlineStr">
        <is>
          <t xml:space="preserve">错误</t>
        </is>
      </c>
      <c r="O79" s="11" t="inlineStr">
        <is>
          <t xml:space="preserve">内分点坐标计算错误；坐标错误传递至向量</t>
        </is>
      </c>
      <c r="P79" s="11"/>
      <c r="Q79" s="11"/>
      <c r="R79" s="12" t="inlineStr">
        <is>
          <t xml:space="preserve">内分比例代入时坐标分配有误，点E的位置偏离题设比例。；点E坐标偏差继续影响向量表示，平面相关计算的基础发生偏移。</t>
        </is>
      </c>
      <c r="S79" s="13"/>
      <c r="T79" s="14"/>
      <c r="U79" s="22"/>
    </row>
    <row r="80" s="2" customFormat="1" spans="7:21">
      <c r="G80" s="9"/>
      <c r="H80" s="9"/>
      <c r="I80" s="9"/>
      <c r="J80" s="9"/>
      <c r="K80" s="9"/>
      <c r="L80" s="9"/>
      <c r="M80" s="9"/>
      <c r="N80" s="15"/>
      <c r="O80" s="11"/>
      <c r="P80" s="11"/>
      <c r="Q80" s="11"/>
      <c r="R80" s="16"/>
      <c r="S80" s="17"/>
      <c r="T80" s="18"/>
      <c r="U80" s="22"/>
    </row>
    <row r="81" s="2" customFormat="1" spans="7:21">
      <c r="G81" s="9"/>
      <c r="H81" s="9"/>
      <c r="I81" s="9"/>
      <c r="J81" s="9"/>
      <c r="K81" s="9"/>
      <c r="L81" s="9"/>
      <c r="M81" s="9"/>
      <c r="N81" s="15"/>
      <c r="O81" s="11"/>
      <c r="P81" s="11"/>
      <c r="Q81" s="11"/>
      <c r="R81" s="16"/>
      <c r="S81" s="17"/>
      <c r="T81" s="18"/>
      <c r="U81" s="22"/>
    </row>
    <row r="82" s="2" customFormat="1" spans="7:21">
      <c r="G82" s="9"/>
      <c r="H82" s="9"/>
      <c r="I82" s="9"/>
      <c r="J82" s="9"/>
      <c r="K82" s="9"/>
      <c r="L82" s="9"/>
      <c r="M82" s="9"/>
      <c r="N82" s="15"/>
      <c r="O82" s="11"/>
      <c r="P82" s="11"/>
      <c r="Q82" s="11"/>
      <c r="R82" s="16"/>
      <c r="S82" s="17"/>
      <c r="T82" s="18"/>
      <c r="U82" s="22"/>
    </row>
    <row r="83" s="2" customFormat="1" spans="7:21">
      <c r="G83" s="9"/>
      <c r="H83" s="9"/>
      <c r="I83" s="9"/>
      <c r="J83" s="9"/>
      <c r="K83" s="9"/>
      <c r="L83" s="9"/>
      <c r="M83" s="9"/>
      <c r="N83" s="15"/>
      <c r="O83" s="11"/>
      <c r="P83" s="11"/>
      <c r="Q83" s="11"/>
      <c r="R83" s="16"/>
      <c r="S83" s="17"/>
      <c r="T83" s="18"/>
      <c r="U83" s="22"/>
    </row>
    <row r="84" s="2" customFormat="1" spans="7:21">
      <c r="G84" s="9"/>
      <c r="H84" s="9"/>
      <c r="I84" s="9"/>
      <c r="J84" s="9"/>
      <c r="K84" s="9"/>
      <c r="L84" s="9"/>
      <c r="M84" s="9"/>
      <c r="N84" s="15"/>
      <c r="O84" s="11"/>
      <c r="P84" s="11"/>
      <c r="Q84" s="11"/>
      <c r="R84" s="16"/>
      <c r="S84" s="17"/>
      <c r="T84" s="18"/>
      <c r="U84" s="22"/>
    </row>
    <row r="85" s="2" customFormat="1" spans="7:21">
      <c r="G85" s="9"/>
      <c r="H85" s="9"/>
      <c r="I85" s="9"/>
      <c r="J85" s="9"/>
      <c r="K85" s="9"/>
      <c r="L85" s="9"/>
      <c r="M85" s="9"/>
      <c r="N85" s="15"/>
      <c r="O85" s="11"/>
      <c r="P85" s="11"/>
      <c r="Q85" s="11"/>
      <c r="R85" s="19"/>
      <c r="S85" s="20"/>
      <c r="T85" s="21"/>
      <c r="U85" s="22"/>
    </row>
    <row r="86" s="2" customFormat="1" spans="7:21">
      <c r="G86" s="9" t="s">
        <v>143</v>
      </c>
      <c r="H86" s="9" t="str">
        <f>_xlfn.DISPIMG("ID_82D30F886C01462B96ECE8AE0BE94D8B",1)</f>
        <v>=DISPIMG("ID_82D30F886C01462B96ECE8AE0BE94D8B",1)</v>
      </c>
      <c r="I86" s="9"/>
      <c r="J86" s="9"/>
      <c r="K86" s="9"/>
      <c r="L86" s="9"/>
      <c r="M86" s="9"/>
      <c r="N86" s="15"/>
      <c r="O86" s="11"/>
      <c r="P86" s="11"/>
      <c r="Q86" s="11"/>
      <c r="R86" s="12"/>
      <c r="S86" s="13"/>
      <c r="T86" s="14"/>
      <c r="U86" s="22"/>
    </row>
    <row r="87" s="2" customFormat="1" spans="7:21">
      <c r="G87" s="9"/>
      <c r="H87" s="9"/>
      <c r="I87" s="9"/>
      <c r="J87" s="9"/>
      <c r="K87" s="9"/>
      <c r="L87" s="9"/>
      <c r="M87" s="9"/>
      <c r="N87" s="15"/>
      <c r="O87" s="11"/>
      <c r="P87" s="11"/>
      <c r="Q87" s="11"/>
      <c r="R87" s="16"/>
      <c r="S87" s="17"/>
      <c r="T87" s="18"/>
      <c r="U87" s="22"/>
    </row>
    <row r="88" s="2" customFormat="1" spans="7:21">
      <c r="G88" s="9"/>
      <c r="H88" s="9"/>
      <c r="I88" s="9"/>
      <c r="J88" s="9"/>
      <c r="K88" s="9"/>
      <c r="L88" s="9"/>
      <c r="M88" s="9"/>
      <c r="N88" s="15"/>
      <c r="O88" s="11"/>
      <c r="P88" s="11"/>
      <c r="Q88" s="11"/>
      <c r="R88" s="16"/>
      <c r="S88" s="17"/>
      <c r="T88" s="18"/>
      <c r="U88" s="22"/>
    </row>
    <row r="89" s="2" customFormat="1" spans="7:21">
      <c r="G89" s="9"/>
      <c r="H89" s="9"/>
      <c r="I89" s="9"/>
      <c r="J89" s="9"/>
      <c r="K89" s="9"/>
      <c r="L89" s="9"/>
      <c r="M89" s="9"/>
      <c r="N89" s="15"/>
      <c r="O89" s="11"/>
      <c r="P89" s="11"/>
      <c r="Q89" s="11"/>
      <c r="R89" s="16"/>
      <c r="S89" s="17"/>
      <c r="T89" s="18"/>
      <c r="U89" s="22"/>
    </row>
    <row r="90" s="2" customFormat="1" spans="7:21">
      <c r="G90" s="9"/>
      <c r="H90" s="9"/>
      <c r="I90" s="9"/>
      <c r="J90" s="9"/>
      <c r="K90" s="9"/>
      <c r="L90" s="9"/>
      <c r="M90" s="9"/>
      <c r="N90" s="15"/>
      <c r="O90" s="11"/>
      <c r="P90" s="11"/>
      <c r="Q90" s="11"/>
      <c r="R90" s="16"/>
      <c r="S90" s="17"/>
      <c r="T90" s="18"/>
      <c r="U90" s="22"/>
    </row>
    <row r="91" s="2" customFormat="1" spans="7:21">
      <c r="G91" s="9"/>
      <c r="H91" s="9"/>
      <c r="I91" s="9"/>
      <c r="J91" s="9"/>
      <c r="K91" s="9"/>
      <c r="L91" s="9"/>
      <c r="M91" s="9"/>
      <c r="N91" s="15"/>
      <c r="O91" s="11"/>
      <c r="P91" s="11"/>
      <c r="Q91" s="11"/>
      <c r="R91" s="16"/>
      <c r="S91" s="17"/>
      <c r="T91" s="18"/>
      <c r="U91" s="22"/>
    </row>
    <row r="92" s="2" customFormat="1" spans="7:21">
      <c r="G92" s="9"/>
      <c r="H92" s="9"/>
      <c r="I92" s="9"/>
      <c r="J92" s="9"/>
      <c r="K92" s="9"/>
      <c r="L92" s="9"/>
      <c r="M92" s="9"/>
      <c r="N92" s="15"/>
      <c r="O92" s="11"/>
      <c r="P92" s="11"/>
      <c r="Q92" s="11"/>
      <c r="R92" s="19"/>
      <c r="S92" s="20"/>
      <c r="T92" s="21"/>
      <c r="U92" s="22"/>
    </row>
    <row r="93" s="2" customFormat="1" spans="7:21">
      <c r="G93" s="9" t="s">
        <v>146</v>
      </c>
      <c r="H93" s="9" t="str">
        <f>_xlfn.DISPIMG("ID_ECCCAB92802A4F959C9BCDD8A801617A",1)</f>
        <v>=DISPIMG("ID_ECCCAB92802A4F959C9BCDD8A801617A",1)</v>
      </c>
      <c r="I93" s="9"/>
      <c r="J93" s="9"/>
      <c r="K93" s="9"/>
      <c r="L93" s="9"/>
      <c r="M93" s="9"/>
      <c r="N93" s="15" t="inlineStr">
        <is>
          <t xml:space="preserve">正确</t>
        </is>
      </c>
      <c r="O93" s="11"/>
      <c r="P93" s="11"/>
      <c r="Q93" s="11"/>
      <c r="R93" s="12"/>
      <c r="S93" s="13"/>
      <c r="T93" s="14"/>
      <c r="U93" s="22"/>
    </row>
    <row r="94" s="2" customFormat="1" spans="7:21">
      <c r="G94" s="9"/>
      <c r="H94" s="9"/>
      <c r="I94" s="9"/>
      <c r="J94" s="9"/>
      <c r="K94" s="9"/>
      <c r="L94" s="9"/>
      <c r="M94" s="9"/>
      <c r="N94" s="15"/>
      <c r="O94" s="11"/>
      <c r="P94" s="11"/>
      <c r="Q94" s="11"/>
      <c r="R94" s="16"/>
      <c r="S94" s="17"/>
      <c r="T94" s="18"/>
      <c r="U94" s="22"/>
    </row>
    <row r="95" s="2" customFormat="1" spans="7:21">
      <c r="G95" s="9"/>
      <c r="H95" s="9"/>
      <c r="I95" s="9"/>
      <c r="J95" s="9"/>
      <c r="K95" s="9"/>
      <c r="L95" s="9"/>
      <c r="M95" s="9"/>
      <c r="N95" s="15"/>
      <c r="O95" s="11"/>
      <c r="P95" s="11"/>
      <c r="Q95" s="11"/>
      <c r="R95" s="16"/>
      <c r="S95" s="17"/>
      <c r="T95" s="18"/>
      <c r="U95" s="22"/>
    </row>
    <row r="96" s="2" customFormat="1" spans="7:21">
      <c r="G96" s="9"/>
      <c r="H96" s="9"/>
      <c r="I96" s="9"/>
      <c r="J96" s="9"/>
      <c r="K96" s="9"/>
      <c r="L96" s="9"/>
      <c r="M96" s="9"/>
      <c r="N96" s="15"/>
      <c r="O96" s="11"/>
      <c r="P96" s="11"/>
      <c r="Q96" s="11"/>
      <c r="R96" s="16"/>
      <c r="S96" s="17"/>
      <c r="T96" s="18"/>
      <c r="U96" s="22"/>
    </row>
    <row r="97" s="2" customFormat="1" spans="7:21">
      <c r="G97" s="9"/>
      <c r="H97" s="9"/>
      <c r="I97" s="9"/>
      <c r="J97" s="9"/>
      <c r="K97" s="9"/>
      <c r="L97" s="9"/>
      <c r="M97" s="9"/>
      <c r="N97" s="15"/>
      <c r="O97" s="11"/>
      <c r="P97" s="11"/>
      <c r="Q97" s="11"/>
      <c r="R97" s="16"/>
      <c r="S97" s="17"/>
      <c r="T97" s="18"/>
      <c r="U97" s="22"/>
    </row>
    <row r="98" s="2" customFormat="1" spans="7:21">
      <c r="G98" s="9"/>
      <c r="H98" s="9"/>
      <c r="I98" s="9"/>
      <c r="J98" s="9"/>
      <c r="K98" s="9"/>
      <c r="L98" s="9"/>
      <c r="M98" s="9"/>
      <c r="N98" s="15"/>
      <c r="O98" s="11"/>
      <c r="P98" s="11"/>
      <c r="Q98" s="11"/>
      <c r="R98" s="16"/>
      <c r="S98" s="17"/>
      <c r="T98" s="18"/>
      <c r="U98" s="22"/>
    </row>
    <row r="99" s="2" customFormat="1" spans="7:21">
      <c r="G99" s="9"/>
      <c r="H99" s="9"/>
      <c r="I99" s="9"/>
      <c r="J99" s="9"/>
      <c r="K99" s="9"/>
      <c r="L99" s="9"/>
      <c r="M99" s="9"/>
      <c r="N99" s="15"/>
      <c r="O99" s="11"/>
      <c r="P99" s="11"/>
      <c r="Q99" s="11"/>
      <c r="R99" s="19"/>
      <c r="S99" s="20"/>
      <c r="T99" s="21"/>
      <c r="U99" s="22"/>
    </row>
    <row r="100" s="2" customFormat="1" spans="7:21">
      <c r="G100" s="9" t="s">
        <v>147</v>
      </c>
      <c r="H100" s="9" t="str">
        <f>_xlfn.DISPIMG("ID_2692E7E89DAD436EB191065B586200DD",1)</f>
        <v>=DISPIMG("ID_2692E7E89DAD436EB191065B586200DD",1)</v>
      </c>
      <c r="I100" s="9"/>
      <c r="J100" s="9"/>
      <c r="K100" s="9"/>
      <c r="L100" s="9"/>
      <c r="M100" s="9"/>
      <c r="N100" s="15"/>
      <c r="O100" s="11"/>
      <c r="P100" s="11"/>
      <c r="Q100" s="11"/>
      <c r="R100" s="12"/>
      <c r="S100" s="13"/>
      <c r="T100" s="14"/>
      <c r="U100" s="22"/>
    </row>
    <row r="101" s="2" customFormat="1" spans="7:21">
      <c r="G101" s="9"/>
      <c r="H101" s="9"/>
      <c r="I101" s="9"/>
      <c r="J101" s="9"/>
      <c r="K101" s="9"/>
      <c r="L101" s="9"/>
      <c r="M101" s="9"/>
      <c r="N101" s="15"/>
      <c r="O101" s="11"/>
      <c r="P101" s="11"/>
      <c r="Q101" s="11"/>
      <c r="R101" s="16"/>
      <c r="S101" s="17"/>
      <c r="T101" s="18"/>
      <c r="U101" s="22"/>
    </row>
    <row r="102" s="2" customFormat="1" spans="7:21">
      <c r="G102" s="9"/>
      <c r="H102" s="9"/>
      <c r="I102" s="9"/>
      <c r="J102" s="9"/>
      <c r="K102" s="9"/>
      <c r="L102" s="9"/>
      <c r="M102" s="9"/>
      <c r="N102" s="15"/>
      <c r="O102" s="11"/>
      <c r="P102" s="11"/>
      <c r="Q102" s="11"/>
      <c r="R102" s="16"/>
      <c r="S102" s="17"/>
      <c r="T102" s="18"/>
      <c r="U102" s="22"/>
    </row>
    <row r="103" s="2" customFormat="1" spans="7:21">
      <c r="G103" s="9"/>
      <c r="H103" s="9"/>
      <c r="I103" s="9"/>
      <c r="J103" s="9"/>
      <c r="K103" s="9"/>
      <c r="L103" s="9"/>
      <c r="M103" s="9"/>
      <c r="N103" s="15"/>
      <c r="O103" s="11"/>
      <c r="P103" s="11"/>
      <c r="Q103" s="11"/>
      <c r="R103" s="16"/>
      <c r="S103" s="17"/>
      <c r="T103" s="18"/>
      <c r="U103" s="22"/>
    </row>
    <row r="104" s="2" customFormat="1" spans="7:21">
      <c r="G104" s="9"/>
      <c r="H104" s="9"/>
      <c r="I104" s="9"/>
      <c r="J104" s="9"/>
      <c r="K104" s="9"/>
      <c r="L104" s="9"/>
      <c r="M104" s="9"/>
      <c r="N104" s="15"/>
      <c r="O104" s="11"/>
      <c r="P104" s="11"/>
      <c r="Q104" s="11"/>
      <c r="R104" s="16"/>
      <c r="S104" s="17"/>
      <c r="T104" s="18"/>
      <c r="U104" s="22"/>
    </row>
    <row r="105" s="2" customFormat="1" spans="7:21">
      <c r="G105" s="9"/>
      <c r="H105" s="9"/>
      <c r="I105" s="9"/>
      <c r="J105" s="9"/>
      <c r="K105" s="9"/>
      <c r="L105" s="9"/>
      <c r="M105" s="9"/>
      <c r="N105" s="15"/>
      <c r="O105" s="11"/>
      <c r="P105" s="11"/>
      <c r="Q105" s="11"/>
      <c r="R105" s="16"/>
      <c r="S105" s="17"/>
      <c r="T105" s="18"/>
      <c r="U105" s="22"/>
    </row>
    <row r="106" s="2" customFormat="1" spans="7:21">
      <c r="G106" s="9"/>
      <c r="H106" s="9"/>
      <c r="I106" s="9"/>
      <c r="J106" s="9"/>
      <c r="K106" s="9"/>
      <c r="L106" s="9"/>
      <c r="M106" s="9"/>
      <c r="N106" s="15"/>
      <c r="O106" s="11"/>
      <c r="P106" s="11"/>
      <c r="Q106" s="11"/>
      <c r="R106" s="19"/>
      <c r="S106" s="20"/>
      <c r="T106" s="21"/>
      <c r="U106" s="22"/>
    </row>
    <row r="107" s="2" customFormat="1" spans="7:21">
      <c r="G107" s="9" t="s">
        <v>148</v>
      </c>
      <c r="H107" s="9" t="str">
        <f>_xlfn.DISPIMG("ID_20C435009EAF47AA8B58CEF4E9BBC00D",1)</f>
        <v>=DISPIMG("ID_20C435009EAF47AA8B58CEF4E9BBC00D",1)</v>
      </c>
      <c r="I107" s="9"/>
      <c r="J107" s="9"/>
      <c r="K107" s="9"/>
      <c r="L107" s="9"/>
      <c r="M107" s="9"/>
      <c r="N107" s="15"/>
      <c r="O107" s="11"/>
      <c r="P107" s="11"/>
      <c r="Q107" s="11"/>
      <c r="R107" s="12"/>
      <c r="S107" s="13"/>
      <c r="T107" s="14"/>
    </row>
    <row r="108" s="2" customFormat="1" spans="7:21">
      <c r="G108" s="9"/>
      <c r="H108" s="9"/>
      <c r="I108" s="9"/>
      <c r="J108" s="9"/>
      <c r="K108" s="9"/>
      <c r="L108" s="9"/>
      <c r="M108" s="9"/>
      <c r="N108" s="15"/>
      <c r="O108" s="11"/>
      <c r="P108" s="11"/>
      <c r="Q108" s="11"/>
      <c r="R108" s="16"/>
      <c r="S108" s="17"/>
      <c r="T108" s="18"/>
    </row>
    <row r="109" s="2" customFormat="1" spans="7:21">
      <c r="G109" s="9"/>
      <c r="H109" s="9"/>
      <c r="I109" s="9"/>
      <c r="J109" s="9"/>
      <c r="K109" s="9"/>
      <c r="L109" s="9"/>
      <c r="M109" s="9"/>
      <c r="N109" s="15"/>
      <c r="O109" s="11"/>
      <c r="P109" s="11"/>
      <c r="Q109" s="11"/>
      <c r="R109" s="16"/>
      <c r="S109" s="17"/>
      <c r="T109" s="18"/>
    </row>
    <row r="110" s="2" customFormat="1" spans="7:21">
      <c r="G110" s="9"/>
      <c r="H110" s="9"/>
      <c r="I110" s="9"/>
      <c r="J110" s="9"/>
      <c r="K110" s="9"/>
      <c r="L110" s="9"/>
      <c r="M110" s="9"/>
      <c r="N110" s="15"/>
      <c r="O110" s="11"/>
      <c r="P110" s="11"/>
      <c r="Q110" s="11"/>
      <c r="R110" s="16"/>
      <c r="S110" s="17"/>
      <c r="T110" s="18"/>
    </row>
    <row r="111" s="2" customFormat="1" spans="7:21">
      <c r="G111" s="9"/>
      <c r="H111" s="9"/>
      <c r="I111" s="9"/>
      <c r="J111" s="9"/>
      <c r="K111" s="9"/>
      <c r="L111" s="9"/>
      <c r="M111" s="9"/>
      <c r="N111" s="15"/>
      <c r="O111" s="11"/>
      <c r="P111" s="11"/>
      <c r="Q111" s="11"/>
      <c r="R111" s="16"/>
      <c r="S111" s="17"/>
      <c r="T111" s="18"/>
    </row>
    <row r="112" s="2" customFormat="1" spans="7:21">
      <c r="G112" s="9"/>
      <c r="H112" s="9"/>
      <c r="I112" s="9"/>
      <c r="J112" s="9"/>
      <c r="K112" s="9"/>
      <c r="L112" s="9"/>
      <c r="M112" s="9"/>
      <c r="N112" s="15"/>
      <c r="O112" s="11"/>
      <c r="P112" s="11"/>
      <c r="Q112" s="11"/>
      <c r="R112" s="16"/>
      <c r="S112" s="17"/>
      <c r="T112" s="18"/>
    </row>
    <row r="113" s="2" customFormat="1" spans="7:20">
      <c r="G113" s="9"/>
      <c r="H113" s="9"/>
      <c r="I113" s="9"/>
      <c r="J113" s="9"/>
      <c r="K113" s="9"/>
      <c r="L113" s="9"/>
      <c r="M113" s="9"/>
      <c r="N113" s="15"/>
      <c r="O113" s="11"/>
      <c r="P113" s="11"/>
      <c r="Q113" s="11"/>
      <c r="R113" s="19"/>
      <c r="S113" s="20"/>
      <c r="T113" s="21"/>
    </row>
    <row r="114" s="2" customFormat="1" spans="7:20">
      <c r="G114" s="9" t="s">
        <v>149</v>
      </c>
      <c r="H114" s="9" t="str">
        <f>_xlfn.DISPIMG("ID_620D39DD659A4449A16572D2A76FA8B7",1)</f>
        <v>=DISPIMG("ID_620D39DD659A4449A16572D2A76FA8B7",1)</v>
      </c>
      <c r="I114" s="9"/>
      <c r="J114" s="9"/>
      <c r="K114" s="9"/>
      <c r="L114" s="9"/>
      <c r="M114" s="9"/>
      <c r="N114" s="15"/>
      <c r="O114" s="11"/>
      <c r="P114" s="11"/>
      <c r="Q114" s="11"/>
      <c r="R114" s="12"/>
      <c r="S114" s="13"/>
      <c r="T114" s="14"/>
    </row>
    <row r="115" s="2" customFormat="1" spans="7:20">
      <c r="G115" s="9"/>
      <c r="H115" s="9"/>
      <c r="I115" s="9"/>
      <c r="J115" s="9"/>
      <c r="K115" s="9"/>
      <c r="L115" s="9"/>
      <c r="M115" s="9"/>
      <c r="N115" s="15"/>
      <c r="O115" s="11"/>
      <c r="P115" s="11"/>
      <c r="Q115" s="11"/>
      <c r="R115" s="16"/>
      <c r="S115" s="17"/>
      <c r="T115" s="18"/>
    </row>
    <row r="116" s="2" customFormat="1" spans="7:20">
      <c r="G116" s="9"/>
      <c r="H116" s="9"/>
      <c r="I116" s="9"/>
      <c r="J116" s="9"/>
      <c r="K116" s="9"/>
      <c r="L116" s="9"/>
      <c r="M116" s="9"/>
      <c r="N116" s="15"/>
      <c r="O116" s="11"/>
      <c r="P116" s="11"/>
      <c r="Q116" s="11"/>
      <c r="R116" s="16"/>
      <c r="S116" s="17"/>
      <c r="T116" s="18"/>
    </row>
    <row r="117" s="2" customFormat="1" spans="7:20">
      <c r="G117" s="9"/>
      <c r="H117" s="9"/>
      <c r="I117" s="9"/>
      <c r="J117" s="9"/>
      <c r="K117" s="9"/>
      <c r="L117" s="9"/>
      <c r="M117" s="9"/>
      <c r="N117" s="15"/>
      <c r="O117" s="11"/>
      <c r="P117" s="11"/>
      <c r="Q117" s="11"/>
      <c r="R117" s="16"/>
      <c r="S117" s="17"/>
      <c r="T117" s="18"/>
    </row>
    <row r="118" s="2" customFormat="1" spans="7:20">
      <c r="G118" s="9"/>
      <c r="H118" s="9"/>
      <c r="I118" s="9"/>
      <c r="J118" s="9"/>
      <c r="K118" s="9"/>
      <c r="L118" s="9"/>
      <c r="M118" s="9"/>
      <c r="N118" s="15"/>
      <c r="O118" s="11"/>
      <c r="P118" s="11"/>
      <c r="Q118" s="11"/>
      <c r="R118" s="16"/>
      <c r="S118" s="17"/>
      <c r="T118" s="18"/>
    </row>
    <row r="119" s="2" customFormat="1" spans="7:20">
      <c r="G119" s="9"/>
      <c r="H119" s="9"/>
      <c r="I119" s="9"/>
      <c r="J119" s="9"/>
      <c r="K119" s="9"/>
      <c r="L119" s="9"/>
      <c r="M119" s="9"/>
      <c r="N119" s="15"/>
      <c r="O119" s="11"/>
      <c r="P119" s="11"/>
      <c r="Q119" s="11"/>
      <c r="R119" s="16"/>
      <c r="S119" s="17"/>
      <c r="T119" s="18"/>
    </row>
    <row r="120" s="2" customFormat="1" spans="7:20">
      <c r="G120" s="9"/>
      <c r="H120" s="9"/>
      <c r="I120" s="9"/>
      <c r="J120" s="9"/>
      <c r="K120" s="9"/>
      <c r="L120" s="9"/>
      <c r="M120" s="9"/>
      <c r="N120" s="15"/>
      <c r="O120" s="11"/>
      <c r="P120" s="11"/>
      <c r="Q120" s="11"/>
      <c r="R120" s="19"/>
      <c r="S120" s="20"/>
      <c r="T120" s="21"/>
    </row>
    <row r="121" s="2" customFormat="1" spans="7:20">
      <c r="G121" s="9" t="s">
        <v>150</v>
      </c>
      <c r="H121" s="9" t="str">
        <f>_xlfn.DISPIMG("ID_99E3FA65535D4795BF7FA8D3CFEDA294",1)</f>
        <v>=DISPIMG("ID_99E3FA65535D4795BF7FA8D3CFEDA294",1)</v>
      </c>
      <c r="I121" s="9"/>
      <c r="J121" s="9"/>
      <c r="K121" s="9"/>
      <c r="L121" s="9"/>
      <c r="M121" s="9"/>
      <c r="N121" s="15"/>
      <c r="O121" s="11"/>
      <c r="P121" s="11"/>
      <c r="Q121" s="11"/>
      <c r="R121" s="12"/>
      <c r="S121" s="13"/>
      <c r="T121" s="14"/>
    </row>
    <row r="122" s="2" customFormat="1" spans="7:20">
      <c r="G122" s="9"/>
      <c r="H122" s="9"/>
      <c r="I122" s="9"/>
      <c r="J122" s="9"/>
      <c r="K122" s="9"/>
      <c r="L122" s="9"/>
      <c r="M122" s="9"/>
      <c r="N122" s="15"/>
      <c r="O122" s="11"/>
      <c r="P122" s="11"/>
      <c r="Q122" s="11"/>
      <c r="R122" s="16"/>
      <c r="S122" s="17"/>
      <c r="T122" s="18"/>
    </row>
    <row r="123" s="2" customFormat="1" spans="7:20">
      <c r="G123" s="9"/>
      <c r="H123" s="9"/>
      <c r="I123" s="9"/>
      <c r="J123" s="9"/>
      <c r="K123" s="9"/>
      <c r="L123" s="9"/>
      <c r="M123" s="9"/>
      <c r="N123" s="15"/>
      <c r="O123" s="11"/>
      <c r="P123" s="11"/>
      <c r="Q123" s="11"/>
      <c r="R123" s="16"/>
      <c r="S123" s="17"/>
      <c r="T123" s="18"/>
    </row>
    <row r="124" s="2" customFormat="1" spans="7:20">
      <c r="G124" s="9"/>
      <c r="H124" s="9"/>
      <c r="I124" s="9"/>
      <c r="J124" s="9"/>
      <c r="K124" s="9"/>
      <c r="L124" s="9"/>
      <c r="M124" s="9"/>
      <c r="N124" s="15"/>
      <c r="O124" s="11"/>
      <c r="P124" s="11"/>
      <c r="Q124" s="11"/>
      <c r="R124" s="16"/>
      <c r="S124" s="17"/>
      <c r="T124" s="18"/>
    </row>
    <row r="125" s="2" customFormat="1" spans="7:20">
      <c r="G125" s="9"/>
      <c r="H125" s="9"/>
      <c r="I125" s="9"/>
      <c r="J125" s="9"/>
      <c r="K125" s="9"/>
      <c r="L125" s="9"/>
      <c r="M125" s="9"/>
      <c r="N125" s="15"/>
      <c r="O125" s="11"/>
      <c r="P125" s="11"/>
      <c r="Q125" s="11"/>
      <c r="R125" s="16"/>
      <c r="S125" s="17"/>
      <c r="T125" s="18"/>
    </row>
    <row r="126" s="2" customFormat="1" spans="7:20">
      <c r="G126" s="9"/>
      <c r="H126" s="9"/>
      <c r="I126" s="9"/>
      <c r="J126" s="9"/>
      <c r="K126" s="9"/>
      <c r="L126" s="9"/>
      <c r="M126" s="9"/>
      <c r="N126" s="15"/>
      <c r="O126" s="11"/>
      <c r="P126" s="11"/>
      <c r="Q126" s="11"/>
      <c r="R126" s="16"/>
      <c r="S126" s="17"/>
      <c r="T126" s="18"/>
    </row>
    <row r="127" s="2" customFormat="1" spans="7:20">
      <c r="G127" s="9"/>
      <c r="H127" s="9"/>
      <c r="I127" s="9"/>
      <c r="J127" s="9"/>
      <c r="K127" s="9"/>
      <c r="L127" s="9"/>
      <c r="M127" s="9"/>
      <c r="N127" s="15"/>
      <c r="O127" s="11"/>
      <c r="P127" s="11"/>
      <c r="Q127" s="11"/>
      <c r="R127" s="19"/>
      <c r="S127" s="20"/>
      <c r="T127" s="21"/>
    </row>
    <row r="128" s="2" customFormat="1" spans="7:20">
      <c r="G128" s="9" t="s">
        <v>151</v>
      </c>
      <c r="H128" s="9" t="str">
        <f>_xlfn.DISPIMG("ID_478EA24DBEB64F0993F44A6221B37D2E",1)</f>
        <v>=DISPIMG("ID_478EA24DBEB64F0993F44A6221B37D2E",1)</v>
      </c>
      <c r="I128" s="9"/>
      <c r="J128" s="9"/>
      <c r="K128" s="9"/>
      <c r="L128" s="9"/>
      <c r="M128" s="9"/>
      <c r="N128" s="15"/>
      <c r="O128" s="11"/>
      <c r="P128" s="11"/>
      <c r="Q128" s="11"/>
      <c r="R128" s="12"/>
      <c r="S128" s="13"/>
      <c r="T128" s="14"/>
    </row>
    <row r="129" s="2" customFormat="1" spans="7:20">
      <c r="G129" s="9"/>
      <c r="H129" s="9"/>
      <c r="I129" s="9"/>
      <c r="J129" s="9"/>
      <c r="K129" s="9"/>
      <c r="L129" s="9"/>
      <c r="M129" s="9"/>
      <c r="N129" s="15"/>
      <c r="O129" s="11"/>
      <c r="P129" s="11"/>
      <c r="Q129" s="11"/>
      <c r="R129" s="16"/>
      <c r="S129" s="17"/>
      <c r="T129" s="18"/>
    </row>
    <row r="130" s="2" customFormat="1" spans="7:20">
      <c r="G130" s="9"/>
      <c r="H130" s="9"/>
      <c r="I130" s="9"/>
      <c r="J130" s="9"/>
      <c r="K130" s="9"/>
      <c r="L130" s="9"/>
      <c r="M130" s="9"/>
      <c r="N130" s="15"/>
      <c r="O130" s="11"/>
      <c r="P130" s="11"/>
      <c r="Q130" s="11"/>
      <c r="R130" s="16"/>
      <c r="S130" s="17"/>
      <c r="T130" s="18"/>
    </row>
    <row r="131" s="2" customFormat="1" spans="7:20">
      <c r="G131" s="9"/>
      <c r="H131" s="9"/>
      <c r="I131" s="9"/>
      <c r="J131" s="9"/>
      <c r="K131" s="9"/>
      <c r="L131" s="9"/>
      <c r="M131" s="9"/>
      <c r="N131" s="15"/>
      <c r="O131" s="11"/>
      <c r="P131" s="11"/>
      <c r="Q131" s="11"/>
      <c r="R131" s="16"/>
      <c r="S131" s="17"/>
      <c r="T131" s="18"/>
    </row>
    <row r="132" s="2" customFormat="1" spans="7:20">
      <c r="G132" s="9"/>
      <c r="H132" s="9"/>
      <c r="I132" s="9"/>
      <c r="J132" s="9"/>
      <c r="K132" s="9"/>
      <c r="L132" s="9"/>
      <c r="M132" s="9"/>
      <c r="N132" s="15"/>
      <c r="O132" s="11"/>
      <c r="P132" s="11"/>
      <c r="Q132" s="11"/>
      <c r="R132" s="16"/>
      <c r="S132" s="17"/>
      <c r="T132" s="18"/>
    </row>
    <row r="133" s="2" customFormat="1" spans="7:20">
      <c r="G133" s="9"/>
      <c r="H133" s="9"/>
      <c r="I133" s="9"/>
      <c r="J133" s="9"/>
      <c r="K133" s="9"/>
      <c r="L133" s="9"/>
      <c r="M133" s="9"/>
      <c r="N133" s="15"/>
      <c r="O133" s="11"/>
      <c r="P133" s="11"/>
      <c r="Q133" s="11"/>
      <c r="R133" s="16"/>
      <c r="S133" s="17"/>
      <c r="T133" s="18"/>
    </row>
    <row r="134" s="2" customFormat="1" spans="7:20">
      <c r="G134" s="9"/>
      <c r="H134" s="9"/>
      <c r="I134" s="9"/>
      <c r="J134" s="9"/>
      <c r="K134" s="9"/>
      <c r="L134" s="9"/>
      <c r="M134" s="9"/>
      <c r="N134" s="15"/>
      <c r="O134" s="11"/>
      <c r="P134" s="11"/>
      <c r="Q134" s="11"/>
      <c r="R134" s="19"/>
      <c r="S134" s="20"/>
      <c r="T134" s="21"/>
    </row>
    <row r="135" spans="7:20">
      <c r="G135" s="9" t="s">
        <v>152</v>
      </c>
      <c r="H135" s="9" t="str">
        <f>_xlfn.DISPIMG("ID_CA6A072679F7488E86324A1DF5B024CF",1)</f>
        <v>=DISPIMG("ID_CA6A072679F7488E86324A1DF5B024CF",1)</v>
      </c>
      <c r="I135" s="9"/>
      <c r="J135" s="9"/>
      <c r="K135" s="9"/>
      <c r="L135" s="9"/>
      <c r="M135" s="9"/>
      <c r="N135" s="15" t="inlineStr">
        <is>
          <t xml:space="preserve">错误</t>
        </is>
      </c>
      <c r="O135" s="11" t="inlineStr">
        <is>
          <t xml:space="preserve">平面方程建立错误；法向量计算错误；二面角余弦计算错误</t>
        </is>
      </c>
      <c r="P135" s="11"/>
      <c r="Q135" s="11"/>
      <c r="R135" s="12" t="inlineStr">
        <is>
          <t xml:space="preserve">平面EAC的向量方程沿用偏差坐标，法向量计算无法反映原平面。；法向量由前序偏差方程得到，平面夹角计算基础不稳定。；前序方程存在偏差，后续法向量结论缺少可靠依据。；法向量偏差传递至夹角计算，二面角余弦表达式失去可靠依据。</t>
        </is>
      </c>
      <c r="S135" s="13"/>
      <c r="T135" s="14"/>
    </row>
    <row r="136" spans="7:20">
      <c r="G136" s="9"/>
      <c r="H136" s="9"/>
      <c r="I136" s="9"/>
      <c r="J136" s="9"/>
      <c r="K136" s="9"/>
      <c r="L136" s="9"/>
      <c r="M136" s="9"/>
      <c r="N136" s="15"/>
      <c r="O136" s="11"/>
      <c r="P136" s="11"/>
      <c r="Q136" s="11"/>
      <c r="R136" s="16"/>
      <c r="S136" s="17"/>
      <c r="T136" s="18"/>
    </row>
    <row r="137" spans="7:20">
      <c r="G137" s="9"/>
      <c r="H137" s="9"/>
      <c r="I137" s="9"/>
      <c r="J137" s="9"/>
      <c r="K137" s="9"/>
      <c r="L137" s="9"/>
      <c r="M137" s="9"/>
      <c r="N137" s="15"/>
      <c r="O137" s="11"/>
      <c r="P137" s="11"/>
      <c r="Q137" s="11"/>
      <c r="R137" s="16"/>
      <c r="S137" s="17"/>
      <c r="T137" s="18"/>
    </row>
    <row r="138" spans="7:20">
      <c r="G138" s="9"/>
      <c r="H138" s="9"/>
      <c r="I138" s="9"/>
      <c r="J138" s="9"/>
      <c r="K138" s="9"/>
      <c r="L138" s="9"/>
      <c r="M138" s="9"/>
      <c r="N138" s="15"/>
      <c r="O138" s="11"/>
      <c r="P138" s="11"/>
      <c r="Q138" s="11"/>
      <c r="R138" s="16"/>
      <c r="S138" s="17"/>
      <c r="T138" s="18"/>
    </row>
    <row r="139" spans="7:20">
      <c r="G139" s="9"/>
      <c r="H139" s="9"/>
      <c r="I139" s="9"/>
      <c r="J139" s="9"/>
      <c r="K139" s="9"/>
      <c r="L139" s="9"/>
      <c r="M139" s="9"/>
      <c r="N139" s="15"/>
      <c r="O139" s="11"/>
      <c r="P139" s="11"/>
      <c r="Q139" s="11"/>
      <c r="R139" s="16"/>
      <c r="S139" s="17"/>
      <c r="T139" s="18"/>
    </row>
    <row r="140" spans="7:20">
      <c r="G140" s="9"/>
      <c r="H140" s="9"/>
      <c r="I140" s="9"/>
      <c r="J140" s="9"/>
      <c r="K140" s="9"/>
      <c r="L140" s="9"/>
      <c r="M140" s="9"/>
      <c r="N140" s="15"/>
      <c r="O140" s="11"/>
      <c r="P140" s="11"/>
      <c r="Q140" s="11"/>
      <c r="R140" s="16"/>
      <c r="S140" s="17"/>
      <c r="T140" s="18"/>
    </row>
    <row r="141" spans="7:20">
      <c r="G141" s="9"/>
      <c r="H141" s="9"/>
      <c r="I141" s="9"/>
      <c r="J141" s="9"/>
      <c r="K141" s="9"/>
      <c r="L141" s="9"/>
      <c r="M141" s="9"/>
      <c r="N141" s="15"/>
      <c r="O141" s="11"/>
      <c r="P141" s="11"/>
      <c r="Q141" s="11"/>
      <c r="R141" s="19"/>
      <c r="S141" s="20"/>
      <c r="T141" s="21"/>
    </row>
    <row r="142" spans="7:20">
      <c r="G142" s="9" t="s">
        <v>153</v>
      </c>
      <c r="H142" s="9" t="str">
        <f>_xlfn.DISPIMG("ID_03A449D1BB4D4CC6852424112A1568A4",1)</f>
        <v>=DISPIMG("ID_03A449D1BB4D4CC6852424112A1568A4",1)</v>
      </c>
      <c r="I142" s="9"/>
      <c r="J142" s="9"/>
      <c r="K142" s="9"/>
      <c r="L142" s="9"/>
      <c r="M142" s="9"/>
      <c r="N142" s="15"/>
      <c r="O142" s="11"/>
      <c r="P142" s="11"/>
      <c r="Q142" s="11"/>
      <c r="R142" s="12"/>
      <c r="S142" s="13"/>
      <c r="T142" s="14"/>
    </row>
    <row r="143" spans="7:20">
      <c r="G143" s="9"/>
      <c r="H143" s="9"/>
      <c r="I143" s="9"/>
      <c r="J143" s="9"/>
      <c r="K143" s="9"/>
      <c r="L143" s="9"/>
      <c r="M143" s="9"/>
      <c r="N143" s="15"/>
      <c r="O143" s="11"/>
      <c r="P143" s="11"/>
      <c r="Q143" s="11"/>
      <c r="R143" s="16"/>
      <c r="S143" s="17"/>
      <c r="T143" s="18"/>
    </row>
    <row r="144" spans="7:20">
      <c r="G144" s="9"/>
      <c r="H144" s="9"/>
      <c r="I144" s="9"/>
      <c r="J144" s="9"/>
      <c r="K144" s="9"/>
      <c r="L144" s="9"/>
      <c r="M144" s="9"/>
      <c r="N144" s="15"/>
      <c r="O144" s="11"/>
      <c r="P144" s="11"/>
      <c r="Q144" s="11"/>
      <c r="R144" s="16"/>
      <c r="S144" s="17"/>
      <c r="T144" s="18"/>
    </row>
    <row r="145" spans="7:20">
      <c r="G145" s="9"/>
      <c r="H145" s="9"/>
      <c r="I145" s="9"/>
      <c r="J145" s="9"/>
      <c r="K145" s="9"/>
      <c r="L145" s="9"/>
      <c r="M145" s="9"/>
      <c r="N145" s="15"/>
      <c r="O145" s="11"/>
      <c r="P145" s="11"/>
      <c r="Q145" s="11"/>
      <c r="R145" s="16"/>
      <c r="S145" s="17"/>
      <c r="T145" s="18"/>
    </row>
    <row r="146" spans="7:20">
      <c r="G146" s="9"/>
      <c r="H146" s="9"/>
      <c r="I146" s="9"/>
      <c r="J146" s="9"/>
      <c r="K146" s="9"/>
      <c r="L146" s="9"/>
      <c r="M146" s="9"/>
      <c r="N146" s="15"/>
      <c r="O146" s="11"/>
      <c r="P146" s="11"/>
      <c r="Q146" s="11"/>
      <c r="R146" s="16"/>
      <c r="S146" s="17"/>
      <c r="T146" s="18"/>
    </row>
    <row r="147" spans="7:20">
      <c r="G147" s="9"/>
      <c r="H147" s="9"/>
      <c r="I147" s="9"/>
      <c r="J147" s="9"/>
      <c r="K147" s="9"/>
      <c r="L147" s="9"/>
      <c r="M147" s="9"/>
      <c r="N147" s="15"/>
      <c r="O147" s="11"/>
      <c r="P147" s="11"/>
      <c r="Q147" s="11"/>
      <c r="R147" s="16"/>
      <c r="S147" s="17"/>
      <c r="T147" s="18"/>
    </row>
    <row r="148" spans="7:20">
      <c r="G148" s="9"/>
      <c r="H148" s="9"/>
      <c r="I148" s="9"/>
      <c r="J148" s="9"/>
      <c r="K148" s="9"/>
      <c r="L148" s="9"/>
      <c r="M148" s="9"/>
      <c r="N148" s="15"/>
      <c r="O148" s="11"/>
      <c r="P148" s="11"/>
      <c r="Q148" s="11"/>
      <c r="R148" s="19"/>
      <c r="S148" s="20"/>
      <c r="T148" s="21"/>
    </row>
    <row r="149" spans="7:20">
      <c r="G149" s="9" t="s">
        <v>154</v>
      </c>
      <c r="H149" s="9" t="str">
        <f>_xlfn.DISPIMG("ID_043636FB53814B47A75C79E600E464AA",1)</f>
        <v>=DISPIMG("ID_043636FB53814B47A75C79E600E464AA",1)</v>
      </c>
      <c r="I149" s="9"/>
      <c r="J149" s="9"/>
      <c r="K149" s="9"/>
      <c r="L149" s="9"/>
      <c r="M149" s="9"/>
      <c r="N149" s="15"/>
      <c r="O149" s="11"/>
      <c r="P149" s="11"/>
      <c r="Q149" s="11"/>
      <c r="R149" s="12"/>
      <c r="S149" s="13"/>
      <c r="T149" s="14"/>
    </row>
    <row r="150" spans="7:20">
      <c r="G150" s="9"/>
      <c r="H150" s="9"/>
      <c r="I150" s="9"/>
      <c r="J150" s="9"/>
      <c r="K150" s="9"/>
      <c r="L150" s="9"/>
      <c r="M150" s="9"/>
      <c r="N150" s="15"/>
      <c r="O150" s="11"/>
      <c r="P150" s="11"/>
      <c r="Q150" s="11"/>
      <c r="R150" s="16"/>
      <c r="S150" s="17"/>
      <c r="T150" s="18"/>
    </row>
    <row r="151" spans="7:20">
      <c r="G151" s="9"/>
      <c r="H151" s="9"/>
      <c r="I151" s="9"/>
      <c r="J151" s="9"/>
      <c r="K151" s="9"/>
      <c r="L151" s="9"/>
      <c r="M151" s="9"/>
      <c r="N151" s="15"/>
      <c r="O151" s="11"/>
      <c r="P151" s="11"/>
      <c r="Q151" s="11"/>
      <c r="R151" s="16"/>
      <c r="S151" s="17"/>
      <c r="T151" s="18"/>
    </row>
    <row r="152" spans="7:20">
      <c r="G152" s="9"/>
      <c r="H152" s="9"/>
      <c r="I152" s="9"/>
      <c r="J152" s="9"/>
      <c r="K152" s="9"/>
      <c r="L152" s="9"/>
      <c r="M152" s="9"/>
      <c r="N152" s="15"/>
      <c r="O152" s="11"/>
      <c r="P152" s="11"/>
      <c r="Q152" s="11"/>
      <c r="R152" s="16"/>
      <c r="S152" s="17"/>
      <c r="T152" s="18"/>
    </row>
    <row r="153" spans="7:20">
      <c r="G153" s="9"/>
      <c r="H153" s="9"/>
      <c r="I153" s="9"/>
      <c r="J153" s="9"/>
      <c r="K153" s="9"/>
      <c r="L153" s="9"/>
      <c r="M153" s="9"/>
      <c r="N153" s="15"/>
      <c r="O153" s="11"/>
      <c r="P153" s="11"/>
      <c r="Q153" s="11"/>
      <c r="R153" s="16"/>
      <c r="S153" s="17"/>
      <c r="T153" s="18"/>
    </row>
    <row r="154" spans="7:20">
      <c r="G154" s="9"/>
      <c r="H154" s="9"/>
      <c r="I154" s="9"/>
      <c r="J154" s="9"/>
      <c r="K154" s="9"/>
      <c r="L154" s="9"/>
      <c r="M154" s="9"/>
      <c r="N154" s="15"/>
      <c r="O154" s="11"/>
      <c r="P154" s="11"/>
      <c r="Q154" s="11"/>
      <c r="R154" s="16"/>
      <c r="S154" s="17"/>
      <c r="T154" s="18"/>
    </row>
    <row r="155" spans="7:20">
      <c r="G155" s="9"/>
      <c r="H155" s="9"/>
      <c r="I155" s="9"/>
      <c r="J155" s="9"/>
      <c r="K155" s="9"/>
      <c r="L155" s="9"/>
      <c r="M155" s="9"/>
      <c r="N155" s="15"/>
      <c r="O155" s="11"/>
      <c r="P155" s="11"/>
      <c r="Q155" s="11"/>
      <c r="R155" s="19"/>
      <c r="S155" s="20"/>
      <c r="T155" s="21"/>
    </row>
    <row r="156" spans="7:20">
      <c r="G156" s="9" t="s">
        <v>155</v>
      </c>
      <c r="H156" s="9" t="str">
        <f>_xlfn.DISPIMG("ID_45915BBA243244F3AC2738F43D0B80C5",1)</f>
        <v>=DISPIMG("ID_45915BBA243244F3AC2738F43D0B80C5",1)</v>
      </c>
      <c r="I156" s="9"/>
      <c r="J156" s="9"/>
      <c r="K156" s="9"/>
      <c r="L156" s="9"/>
      <c r="M156" s="9"/>
      <c r="N156" s="15"/>
      <c r="O156" s="11"/>
      <c r="P156" s="11"/>
      <c r="Q156" s="11"/>
      <c r="R156" s="12"/>
      <c r="S156" s="13"/>
      <c r="T156" s="14"/>
    </row>
    <row r="157" spans="7:20">
      <c r="G157" s="9"/>
      <c r="H157" s="9"/>
      <c r="I157" s="9"/>
      <c r="J157" s="9"/>
      <c r="K157" s="9"/>
      <c r="L157" s="9"/>
      <c r="M157" s="9"/>
      <c r="N157" s="15"/>
      <c r="O157" s="11"/>
      <c r="P157" s="11"/>
      <c r="Q157" s="11"/>
      <c r="R157" s="16"/>
      <c r="S157" s="17"/>
      <c r="T157" s="18"/>
    </row>
    <row r="158" spans="7:20">
      <c r="G158" s="9"/>
      <c r="H158" s="9"/>
      <c r="I158" s="9"/>
      <c r="J158" s="9"/>
      <c r="K158" s="9"/>
      <c r="L158" s="9"/>
      <c r="M158" s="9"/>
      <c r="N158" s="15"/>
      <c r="O158" s="11"/>
      <c r="P158" s="11"/>
      <c r="Q158" s="11"/>
      <c r="R158" s="16"/>
      <c r="S158" s="17"/>
      <c r="T158" s="18"/>
    </row>
    <row r="159" spans="7:20">
      <c r="G159" s="9"/>
      <c r="H159" s="9"/>
      <c r="I159" s="9"/>
      <c r="J159" s="9"/>
      <c r="K159" s="9"/>
      <c r="L159" s="9"/>
      <c r="M159" s="9"/>
      <c r="N159" s="15"/>
      <c r="O159" s="11"/>
      <c r="P159" s="11"/>
      <c r="Q159" s="11"/>
      <c r="R159" s="16"/>
      <c r="S159" s="17"/>
      <c r="T159" s="18"/>
    </row>
    <row r="160" spans="7:20">
      <c r="G160" s="9"/>
      <c r="H160" s="9"/>
      <c r="I160" s="9"/>
      <c r="J160" s="9"/>
      <c r="K160" s="9"/>
      <c r="L160" s="9"/>
      <c r="M160" s="9"/>
      <c r="N160" s="15"/>
      <c r="O160" s="11"/>
      <c r="P160" s="11"/>
      <c r="Q160" s="11"/>
      <c r="R160" s="16"/>
      <c r="S160" s="17"/>
      <c r="T160" s="18"/>
    </row>
    <row r="161" spans="7:20">
      <c r="G161" s="9"/>
      <c r="H161" s="9"/>
      <c r="I161" s="9"/>
      <c r="J161" s="9"/>
      <c r="K161" s="9"/>
      <c r="L161" s="9"/>
      <c r="M161" s="9"/>
      <c r="N161" s="15"/>
      <c r="O161" s="11"/>
      <c r="P161" s="11"/>
      <c r="Q161" s="11"/>
      <c r="R161" s="16"/>
      <c r="S161" s="17"/>
      <c r="T161" s="18"/>
    </row>
    <row r="162" spans="7:20">
      <c r="G162" s="9"/>
      <c r="H162" s="9"/>
      <c r="I162" s="9"/>
      <c r="J162" s="9"/>
      <c r="K162" s="9"/>
      <c r="L162" s="9"/>
      <c r="M162" s="9"/>
      <c r="N162" s="15"/>
      <c r="O162" s="11"/>
      <c r="P162" s="11"/>
      <c r="Q162" s="11"/>
      <c r="R162" s="19"/>
      <c r="S162" s="20"/>
      <c r="T162" s="21"/>
    </row>
  </sheetData>
  <mergeCells count="78">
    <mergeCell ref="A1:F1"/>
    <mergeCell ref="H1:M1"/>
    <mergeCell ref="O1:Q1"/>
    <mergeCell ref="R1:T1"/>
    <mergeCell ref="W1:AC1"/>
    <mergeCell ref="G2:G8"/>
    <mergeCell ref="G9:G15"/>
    <mergeCell ref="G16:G22"/>
    <mergeCell ref="G23:G29"/>
    <mergeCell ref="G30:G36"/>
    <mergeCell ref="G37:G43"/>
    <mergeCell ref="G44:G50"/>
    <mergeCell ref="G51:G57"/>
    <mergeCell ref="G58:G64"/>
    <mergeCell ref="G65:G71"/>
    <mergeCell ref="G72:G78"/>
    <mergeCell ref="G79:G85"/>
    <mergeCell ref="G86:G92"/>
    <mergeCell ref="G93:G99"/>
    <mergeCell ref="G100:G106"/>
    <mergeCell ref="G107:G113"/>
    <mergeCell ref="G114:G120"/>
    <mergeCell ref="G121:G127"/>
    <mergeCell ref="G128:G134"/>
    <mergeCell ref="G135:G141"/>
    <mergeCell ref="G142:G148"/>
    <mergeCell ref="G149:G155"/>
    <mergeCell ref="G156:G162"/>
    <mergeCell ref="U2:U8"/>
    <mergeCell ref="V2:V8"/>
    <mergeCell ref="W2:W8"/>
    <mergeCell ref="W9:W15"/>
    <mergeCell ref="A2:F8"/>
    <mergeCell ref="H2:M8"/>
    <mergeCell ref="A9:F11"/>
    <mergeCell ref="H9:M15"/>
    <mergeCell ref="H16:M22"/>
    <mergeCell ref="H23:M29"/>
    <mergeCell ref="H30:M36"/>
    <mergeCell ref="H37:M43"/>
    <mergeCell ref="H44:M50"/>
    <mergeCell ref="H51:M57"/>
    <mergeCell ref="H58:M64"/>
    <mergeCell ref="H65:M71"/>
    <mergeCell ref="H72:M78"/>
    <mergeCell ref="H79:M85"/>
    <mergeCell ref="H86:M92"/>
    <mergeCell ref="H93:M99"/>
    <mergeCell ref="H100:M106"/>
    <mergeCell ref="H107:M113"/>
    <mergeCell ref="H114:M120"/>
    <mergeCell ref="H121:M127"/>
    <mergeCell ref="H128:M134"/>
    <mergeCell ref="H135:M141"/>
    <mergeCell ref="H142:M148"/>
    <mergeCell ref="H149:M155"/>
    <mergeCell ref="H156:M162"/>
    <mergeCell ref="A12:F29"/>
    <mergeCell ref="A30:F32"/>
    <mergeCell ref="A33:F58"/>
    <mergeCell ref="AF50:AI51"/>
    <mergeCell ref="X2:AC8"/>
    <mergeCell ref="X9:AC15"/>
    <mergeCell ref="N2:N8"/>
    <mergeCell ref="O2:Q8"/>
    <mergeCell ref="R2:T8"/>
    <mergeCell ref="N9:N78"/>
    <mergeCell ref="O9:Q78"/>
    <mergeCell ref="R9:T78"/>
    <mergeCell ref="N79:N92"/>
    <mergeCell ref="O79:Q92"/>
    <mergeCell ref="R79:T92"/>
    <mergeCell ref="N93:N134"/>
    <mergeCell ref="O93:Q134"/>
    <mergeCell ref="R93:T134"/>
    <mergeCell ref="N135:N162"/>
    <mergeCell ref="O135:Q162"/>
    <mergeCell ref="R135:T162"/>
  </mergeCells>
  <dataValidations count="1">
    <dataValidation type="list" allowBlank="1" showInputMessage="1" showErrorMessage="1" sqref="N2:N162">
      <formula1>"正确,半对,错误"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34"/>
  <sheetViews>
    <sheetView topLeftCell="A78" workbookViewId="0">
      <selection activeCell="R2" sqref="R2:T113"/>
    </sheetView>
  </sheetViews>
  <sheetFormatPr defaultColWidth="8.89166666666667" defaultRowHeight="12"/>
  <cols>
    <col min="1" max="1" width="9" style="2" customWidth="1"/>
    <col min="2" max="5" width="8.89166666666667" style="2"/>
    <col min="6" max="6" width="13.8916666666667" style="2"/>
    <col min="7" max="7" width="19.1083333333333" style="2" customWidth="1"/>
    <col min="8" max="13" width="8.89166666666667" style="2"/>
    <col min="14" max="14" width="19.1083333333333" style="2" customWidth="1"/>
    <col min="15" max="17" width="8.89166666666667" style="3"/>
    <col min="18" max="21" width="8.89166666666667" style="2"/>
    <col min="22" max="22" width="11.25" style="2" customWidth="1"/>
    <col min="23" max="23" width="13.675" style="2"/>
    <col min="24" max="16384" width="8.89166666666667" style="2"/>
  </cols>
  <sheetData>
    <row r="1" s="1" customFormat="1" ht="40" customHeight="1" spans="1:35">
      <c r="A1" s="4" t="s">
        <v>113</v>
      </c>
      <c r="B1" s="4"/>
      <c r="C1" s="4"/>
      <c r="D1" s="4"/>
      <c r="E1" s="4"/>
      <c r="F1" s="5"/>
      <c r="G1" s="4" t="s">
        <v>114</v>
      </c>
      <c r="H1" s="4" t="s">
        <v>115</v>
      </c>
      <c r="I1" s="4"/>
      <c r="J1" s="4"/>
      <c r="K1" s="4"/>
      <c r="L1" s="4"/>
      <c r="M1" s="4"/>
      <c r="N1" s="4" t="s">
        <v>116</v>
      </c>
      <c r="O1" s="6" t="s">
        <v>117</v>
      </c>
      <c r="P1" s="6"/>
      <c r="Q1" s="6"/>
      <c r="R1" s="5" t="s">
        <v>118</v>
      </c>
      <c r="S1" s="7"/>
      <c r="T1" s="8"/>
      <c r="U1" s="4" t="s">
        <v>119</v>
      </c>
      <c r="V1" s="4" t="s">
        <v>120</v>
      </c>
      <c r="W1" s="4" t="s">
        <v>121</v>
      </c>
      <c r="X1" s="4"/>
      <c r="Y1" s="4"/>
      <c r="Z1" s="4"/>
      <c r="AA1" s="4"/>
      <c r="AB1" s="4"/>
      <c r="AC1" s="4"/>
    </row>
    <row r="2" s="2" customFormat="1" ht="13" customHeight="1" spans="1:35">
      <c r="A2" s="9" t="str">
        <f>_xlfn.DISPIMG("ID_7546D6F2FDC746FABF1AE77AE4D94EC4",1)</f>
        <v>=DISPIMG("ID_7546D6F2FDC746FABF1AE77AE4D94EC4",1)</v>
      </c>
      <c r="B2" s="9"/>
      <c r="C2" s="9"/>
      <c r="D2" s="9"/>
      <c r="E2" s="9"/>
      <c r="F2" s="10"/>
      <c r="G2" s="9" t="s">
        <v>122</v>
      </c>
      <c r="H2" s="9" t="str">
        <f>_xlfn.DISPIMG("ID_13C9507C67034550A179A97EA7F0BCF7",1)</f>
        <v>=DISPIMG("ID_13C9507C67034550A179A97EA7F0BCF7",1)</v>
      </c>
      <c r="I2" s="9"/>
      <c r="J2" s="9"/>
      <c r="K2" s="9"/>
      <c r="L2" s="9"/>
      <c r="M2" s="9"/>
      <c r="N2" s="9" t="inlineStr">
        <is>
          <t xml:space="preserve">正确</t>
        </is>
      </c>
      <c r="V2" s="14">
        <v>5</v>
      </c>
      <c r="X2" s="11" t="inlineStr">
        <is>
          <t xml:space="preserve">第（1）题围绕奇函数条件展开参数判断，过程较完整。</t>
        </is>
      </c>
      <c r="Y2" s="11"/>
      <c r="Z2" s="11"/>
      <c r="AA2" s="11"/>
      <c r="AB2" s="11"/>
      <c r="AC2" s="11"/>
    </row>
    <row r="3" s="2" customFormat="1" spans="1:35">
      <c r="A3" s="9"/>
      <c r="B3" s="9"/>
      <c r="C3" s="9"/>
      <c r="D3" s="9"/>
      <c r="E3" s="9"/>
      <c r="F3" s="10"/>
      <c r="G3" s="9"/>
      <c r="H3" s="9"/>
      <c r="I3" s="9"/>
      <c r="J3" s="9"/>
      <c r="K3" s="9"/>
      <c r="L3" s="9"/>
      <c r="M3" s="9"/>
      <c r="N3" s="9"/>
      <c r="O3" s="11"/>
      <c r="P3" s="11"/>
      <c r="Q3" s="11"/>
      <c r="R3" s="16"/>
      <c r="S3" s="17"/>
      <c r="T3" s="18"/>
      <c r="U3" s="9"/>
      <c r="V3" s="18"/>
      <c r="W3" s="15"/>
      <c r="X3" s="11"/>
      <c r="Y3" s="11"/>
      <c r="Z3" s="11"/>
      <c r="AA3" s="11"/>
      <c r="AB3" s="11"/>
      <c r="AC3" s="11"/>
    </row>
    <row r="4" s="2" customFormat="1" spans="1:35">
      <c r="A4" s="9"/>
      <c r="B4" s="9"/>
      <c r="C4" s="9"/>
      <c r="D4" s="9"/>
      <c r="E4" s="9"/>
      <c r="F4" s="10"/>
      <c r="G4" s="9"/>
      <c r="H4" s="9"/>
      <c r="I4" s="9"/>
      <c r="J4" s="9"/>
      <c r="K4" s="9"/>
      <c r="L4" s="9"/>
      <c r="M4" s="9"/>
      <c r="N4" s="9"/>
      <c r="O4" s="11"/>
      <c r="P4" s="11"/>
      <c r="Q4" s="11"/>
      <c r="R4" s="16"/>
      <c r="S4" s="17"/>
      <c r="T4" s="18"/>
      <c r="U4" s="9"/>
      <c r="V4" s="18"/>
      <c r="W4" s="15"/>
      <c r="X4" s="11"/>
      <c r="Y4" s="11"/>
      <c r="Z4" s="11"/>
      <c r="AA4" s="11"/>
      <c r="AB4" s="11"/>
      <c r="AC4" s="11"/>
    </row>
    <row r="5" s="2" customFormat="1" spans="1:35">
      <c r="A5" s="9"/>
      <c r="B5" s="9"/>
      <c r="C5" s="9"/>
      <c r="D5" s="9"/>
      <c r="E5" s="9"/>
      <c r="F5" s="10"/>
      <c r="G5" s="9"/>
      <c r="H5" s="9"/>
      <c r="I5" s="9"/>
      <c r="J5" s="9"/>
      <c r="K5" s="9"/>
      <c r="L5" s="9"/>
      <c r="M5" s="9"/>
      <c r="N5" s="9"/>
      <c r="O5" s="11"/>
      <c r="P5" s="11"/>
      <c r="Q5" s="11"/>
      <c r="R5" s="16"/>
      <c r="S5" s="17"/>
      <c r="T5" s="18"/>
      <c r="U5" s="9"/>
      <c r="V5" s="18"/>
      <c r="W5" s="15"/>
      <c r="X5" s="11"/>
      <c r="Y5" s="11"/>
      <c r="Z5" s="11"/>
      <c r="AA5" s="11"/>
      <c r="AB5" s="11"/>
      <c r="AC5" s="11"/>
    </row>
    <row r="6" s="2" customFormat="1" spans="1:35">
      <c r="A6" s="9"/>
      <c r="B6" s="9"/>
      <c r="C6" s="9"/>
      <c r="D6" s="9"/>
      <c r="E6" s="9"/>
      <c r="F6" s="10"/>
      <c r="G6" s="9"/>
      <c r="H6" s="9"/>
      <c r="I6" s="9"/>
      <c r="J6" s="9"/>
      <c r="K6" s="9"/>
      <c r="L6" s="9"/>
      <c r="M6" s="9"/>
      <c r="N6" s="9"/>
      <c r="O6" s="11"/>
      <c r="P6" s="11"/>
      <c r="Q6" s="11"/>
      <c r="R6" s="16"/>
      <c r="S6" s="17"/>
      <c r="T6" s="18"/>
      <c r="U6" s="9"/>
      <c r="V6" s="18"/>
      <c r="W6" s="15"/>
      <c r="X6" s="11"/>
      <c r="Y6" s="11"/>
      <c r="Z6" s="11"/>
      <c r="AA6" s="11"/>
      <c r="AB6" s="11"/>
      <c r="AC6" s="11"/>
    </row>
    <row r="7" s="2" customFormat="1" spans="1:35">
      <c r="A7" s="9"/>
      <c r="B7" s="9"/>
      <c r="C7" s="9"/>
      <c r="D7" s="9"/>
      <c r="E7" s="9"/>
      <c r="F7" s="10"/>
      <c r="G7" s="9"/>
      <c r="H7" s="9"/>
      <c r="I7" s="9"/>
      <c r="J7" s="9"/>
      <c r="K7" s="9"/>
      <c r="L7" s="9"/>
      <c r="M7" s="9"/>
      <c r="N7" s="9"/>
      <c r="O7" s="11"/>
      <c r="P7" s="11"/>
      <c r="Q7" s="11"/>
      <c r="R7" s="16"/>
      <c r="S7" s="17"/>
      <c r="T7" s="18"/>
      <c r="U7" s="9"/>
      <c r="V7" s="18"/>
      <c r="W7" s="15"/>
      <c r="X7" s="11"/>
      <c r="Y7" s="11"/>
      <c r="Z7" s="11"/>
      <c r="AA7" s="11"/>
      <c r="AB7" s="11"/>
      <c r="AC7" s="11"/>
    </row>
    <row r="8" s="2" customFormat="1" spans="1:35">
      <c r="A8" s="9"/>
      <c r="B8" s="9"/>
      <c r="C8" s="9"/>
      <c r="D8" s="9"/>
      <c r="E8" s="9"/>
      <c r="F8" s="10"/>
      <c r="G8" s="9"/>
      <c r="H8" s="9"/>
      <c r="I8" s="9"/>
      <c r="J8" s="9"/>
      <c r="K8" s="9"/>
      <c r="L8" s="9"/>
      <c r="M8" s="9"/>
      <c r="N8" s="9"/>
      <c r="O8" s="11"/>
      <c r="P8" s="11"/>
      <c r="Q8" s="11"/>
      <c r="R8" s="19"/>
      <c r="S8" s="20"/>
      <c r="T8" s="21"/>
      <c r="U8" s="9"/>
      <c r="V8" s="21"/>
      <c r="W8" s="15"/>
      <c r="X8" s="11"/>
      <c r="Y8" s="11"/>
      <c r="Z8" s="11"/>
      <c r="AA8" s="11"/>
      <c r="AB8" s="11"/>
      <c r="AC8" s="11"/>
    </row>
    <row r="9" s="2" customFormat="1" spans="1:35">
      <c r="A9" s="4" t="s">
        <v>128</v>
      </c>
      <c r="B9" s="4"/>
      <c r="C9" s="4"/>
      <c r="D9" s="4"/>
      <c r="E9" s="4"/>
      <c r="F9" s="5"/>
      <c r="G9" s="9" t="s">
        <v>129</v>
      </c>
      <c r="H9" s="9" t="str">
        <f>_xlfn.DISPIMG("ID_0DE3C84470CB4B5D9A8A6FBFBE6264A3",1)</f>
        <v>=DISPIMG("ID_0DE3C84470CB4B5D9A8A6FBFBE6264A3",1)</v>
      </c>
      <c r="I9" s="9"/>
      <c r="J9" s="9"/>
      <c r="K9" s="9"/>
      <c r="L9" s="9"/>
      <c r="M9" s="9"/>
      <c r="N9" s="28"/>
      <c r="X9" s="11" t="inlineStr">
        <is>
          <t xml:space="preserve">第（2）题采用区间内两点比较函数值，但差值化简存在因子遗漏，后续单调性判断依据不足。</t>
        </is>
      </c>
      <c r="Y9" s="11"/>
      <c r="Z9" s="11"/>
      <c r="AA9" s="11"/>
      <c r="AB9" s="11"/>
      <c r="AC9" s="11"/>
    </row>
    <row r="10" s="2" customFormat="1" spans="1:35">
      <c r="A10" s="4"/>
      <c r="B10" s="4"/>
      <c r="C10" s="4"/>
      <c r="D10" s="4"/>
      <c r="E10" s="4"/>
      <c r="F10" s="5"/>
      <c r="G10" s="9"/>
      <c r="H10" s="9"/>
      <c r="I10" s="9"/>
      <c r="J10" s="9"/>
      <c r="K10" s="9"/>
      <c r="L10" s="9"/>
      <c r="M10" s="9"/>
      <c r="N10" s="9"/>
      <c r="O10" s="11"/>
      <c r="P10" s="11"/>
      <c r="Q10" s="11"/>
      <c r="R10" s="16"/>
      <c r="S10" s="17"/>
      <c r="T10" s="18"/>
      <c r="U10" s="22"/>
      <c r="V10" s="17"/>
      <c r="W10" s="9"/>
      <c r="X10" s="11"/>
      <c r="Y10" s="11"/>
      <c r="Z10" s="11"/>
      <c r="AA10" s="11"/>
      <c r="AB10" s="11"/>
      <c r="AC10" s="11"/>
    </row>
    <row r="11" s="2" customFormat="1" customHeight="1" spans="1:35">
      <c r="A11" s="4"/>
      <c r="B11" s="4"/>
      <c r="C11" s="4"/>
      <c r="D11" s="4"/>
      <c r="E11" s="4"/>
      <c r="F11" s="5"/>
      <c r="G11" s="9"/>
      <c r="H11" s="9"/>
      <c r="I11" s="9"/>
      <c r="J11" s="9"/>
      <c r="K11" s="9"/>
      <c r="L11" s="9"/>
      <c r="M11" s="9"/>
      <c r="N11" s="9"/>
      <c r="O11" s="11"/>
      <c r="P11" s="11"/>
      <c r="Q11" s="11"/>
      <c r="R11" s="16"/>
      <c r="S11" s="17"/>
      <c r="T11" s="18"/>
      <c r="U11" s="22"/>
      <c r="V11" s="17"/>
      <c r="W11" s="9"/>
      <c r="X11" s="11"/>
      <c r="Y11" s="11"/>
      <c r="Z11" s="11"/>
      <c r="AA11" s="11"/>
      <c r="AB11" s="11"/>
      <c r="AC11" s="11"/>
      <c r="AD11" s="23"/>
      <c r="AE11" s="23"/>
      <c r="AF11" s="23"/>
      <c r="AG11" s="23"/>
      <c r="AH11" s="23"/>
      <c r="AI11" s="23"/>
    </row>
    <row r="12" s="2" customFormat="1" spans="1:35">
      <c r="A12" s="9" t="str">
        <f>_xlfn.DISPIMG("ID_039B2077B38640638002160B8FF5B2F6",1)</f>
        <v>=DISPIMG("ID_039B2077B38640638002160B8FF5B2F6",1)</v>
      </c>
      <c r="B12" s="9"/>
      <c r="C12" s="9"/>
      <c r="D12" s="9"/>
      <c r="E12" s="9"/>
      <c r="F12" s="10"/>
      <c r="G12" s="9"/>
      <c r="H12" s="9"/>
      <c r="I12" s="9"/>
      <c r="J12" s="9"/>
      <c r="K12" s="9"/>
      <c r="L12" s="9"/>
      <c r="M12" s="9"/>
      <c r="N12" s="9"/>
      <c r="O12" s="11"/>
      <c r="P12" s="11"/>
      <c r="Q12" s="11"/>
      <c r="R12" s="16"/>
      <c r="S12" s="17"/>
      <c r="T12" s="18"/>
      <c r="U12" s="22"/>
      <c r="V12" s="17"/>
      <c r="W12" s="9"/>
      <c r="X12" s="11"/>
      <c r="Y12" s="11"/>
      <c r="Z12" s="11"/>
      <c r="AA12" s="11"/>
      <c r="AB12" s="11"/>
      <c r="AC12" s="11"/>
    </row>
    <row r="13" s="2" customFormat="1" spans="1:35">
      <c r="A13" s="9"/>
      <c r="B13" s="9"/>
      <c r="C13" s="9"/>
      <c r="D13" s="9"/>
      <c r="E13" s="9"/>
      <c r="F13" s="10"/>
      <c r="G13" s="9"/>
      <c r="H13" s="9"/>
      <c r="I13" s="9"/>
      <c r="J13" s="9"/>
      <c r="K13" s="9"/>
      <c r="L13" s="9"/>
      <c r="M13" s="9"/>
      <c r="N13" s="9"/>
      <c r="O13" s="11"/>
      <c r="P13" s="11"/>
      <c r="Q13" s="11"/>
      <c r="R13" s="16"/>
      <c r="S13" s="17"/>
      <c r="T13" s="18"/>
      <c r="U13" s="22"/>
      <c r="V13" s="17"/>
      <c r="W13" s="9"/>
      <c r="X13" s="11"/>
      <c r="Y13" s="11"/>
      <c r="Z13" s="11"/>
      <c r="AA13" s="11"/>
      <c r="AB13" s="11"/>
      <c r="AC13" s="11"/>
    </row>
    <row r="14" s="2" customFormat="1" spans="1:35">
      <c r="A14" s="9"/>
      <c r="B14" s="9"/>
      <c r="C14" s="9"/>
      <c r="D14" s="9"/>
      <c r="E14" s="9"/>
      <c r="F14" s="10"/>
      <c r="G14" s="9"/>
      <c r="H14" s="9"/>
      <c r="I14" s="9"/>
      <c r="J14" s="9"/>
      <c r="K14" s="9"/>
      <c r="L14" s="9"/>
      <c r="M14" s="9"/>
      <c r="N14" s="9"/>
      <c r="O14" s="11"/>
      <c r="P14" s="11"/>
      <c r="Q14" s="11"/>
      <c r="R14" s="16"/>
      <c r="S14" s="17"/>
      <c r="T14" s="18"/>
      <c r="U14" s="22"/>
      <c r="V14" s="17"/>
      <c r="W14" s="9"/>
      <c r="X14" s="11"/>
      <c r="Y14" s="11"/>
      <c r="Z14" s="11"/>
      <c r="AA14" s="11"/>
      <c r="AB14" s="11"/>
      <c r="AC14" s="11"/>
    </row>
    <row r="15" s="2" customFormat="1" spans="1:35">
      <c r="A15" s="9"/>
      <c r="B15" s="9"/>
      <c r="C15" s="9"/>
      <c r="D15" s="9"/>
      <c r="E15" s="9"/>
      <c r="F15" s="10"/>
      <c r="G15" s="9"/>
      <c r="H15" s="9"/>
      <c r="I15" s="9"/>
      <c r="J15" s="9"/>
      <c r="K15" s="9"/>
      <c r="L15" s="9"/>
      <c r="M15" s="9"/>
      <c r="N15" s="9"/>
      <c r="O15" s="11"/>
      <c r="P15" s="11"/>
      <c r="Q15" s="11"/>
      <c r="R15" s="19"/>
      <c r="S15" s="20"/>
      <c r="T15" s="21"/>
      <c r="U15" s="22"/>
      <c r="V15" s="17"/>
      <c r="W15" s="9"/>
      <c r="X15" s="11"/>
      <c r="Y15" s="11"/>
      <c r="Z15" s="11"/>
      <c r="AA15" s="11"/>
      <c r="AB15" s="11"/>
      <c r="AC15" s="11"/>
    </row>
    <row r="16" s="2" customFormat="1" spans="1:35">
      <c r="A16" s="9"/>
      <c r="B16" s="9"/>
      <c r="C16" s="9"/>
      <c r="D16" s="9"/>
      <c r="E16" s="9"/>
      <c r="F16" s="10"/>
      <c r="G16" s="9" t="s">
        <v>132</v>
      </c>
      <c r="H16" s="9" t="str">
        <f>_xlfn.DISPIMG("ID_C53978EB6D6044C1B989CCF17DEF59A6",1)</f>
        <v>=DISPIMG("ID_C53978EB6D6044C1B989CCF17DEF59A6",1)</v>
      </c>
      <c r="I16" s="9"/>
      <c r="J16" s="9"/>
      <c r="K16" s="9"/>
      <c r="L16" s="9"/>
      <c r="M16" s="9"/>
      <c r="N16" s="9"/>
      <c r="X16" s="11" t="inlineStr">
        <is>
          <t xml:space="preserve">第（3）题值域部分未展开。</t>
        </is>
      </c>
      <c r="Y16" s="11"/>
      <c r="Z16" s="11"/>
      <c r="AA16" s="11"/>
      <c r="AB16" s="11"/>
      <c r="AC16" s="11"/>
    </row>
    <row r="17" s="2" customFormat="1" spans="1:34">
      <c r="A17" s="9"/>
      <c r="B17" s="9"/>
      <c r="C17" s="9"/>
      <c r="D17" s="9"/>
      <c r="E17" s="9"/>
      <c r="F17" s="10"/>
      <c r="G17" s="9"/>
      <c r="H17" s="9"/>
      <c r="I17" s="9"/>
      <c r="J17" s="9"/>
      <c r="K17" s="9"/>
      <c r="L17" s="9"/>
      <c r="M17" s="9"/>
      <c r="N17" s="9"/>
      <c r="O17" s="11"/>
      <c r="P17" s="11"/>
      <c r="Q17" s="11"/>
      <c r="R17" s="16"/>
      <c r="S17" s="17"/>
      <c r="T17" s="18"/>
      <c r="U17" s="22"/>
      <c r="V17" s="2"/>
      <c r="W17" s="9"/>
      <c r="X17" s="11"/>
      <c r="Y17" s="11"/>
      <c r="Z17" s="11"/>
      <c r="AA17" s="11"/>
      <c r="AB17" s="11"/>
      <c r="AC17" s="11"/>
      <c r="AD17" s="23"/>
      <c r="AE17" s="23"/>
      <c r="AF17" s="23"/>
    </row>
    <row r="18" s="2" customFormat="1" spans="1:34">
      <c r="A18" s="9"/>
      <c r="B18" s="9"/>
      <c r="C18" s="9"/>
      <c r="D18" s="9"/>
      <c r="E18" s="9"/>
      <c r="F18" s="10"/>
      <c r="G18" s="9"/>
      <c r="H18" s="9"/>
      <c r="I18" s="9"/>
      <c r="J18" s="9"/>
      <c r="K18" s="9"/>
      <c r="L18" s="9"/>
      <c r="M18" s="9"/>
      <c r="N18" s="9"/>
      <c r="O18" s="11"/>
      <c r="P18" s="11"/>
      <c r="Q18" s="11"/>
      <c r="R18" s="16"/>
      <c r="S18" s="17"/>
      <c r="T18" s="18"/>
      <c r="U18" s="22"/>
      <c r="V18" s="2"/>
      <c r="W18" s="9"/>
      <c r="X18" s="11"/>
      <c r="Y18" s="11"/>
      <c r="Z18" s="11"/>
      <c r="AA18" s="11"/>
      <c r="AB18" s="11"/>
      <c r="AC18" s="11"/>
      <c r="AD18" s="23"/>
      <c r="AE18" s="23"/>
      <c r="AF18" s="23"/>
    </row>
    <row r="19" s="2" customFormat="1" spans="1:34">
      <c r="A19" s="9"/>
      <c r="B19" s="9"/>
      <c r="C19" s="9"/>
      <c r="D19" s="9"/>
      <c r="E19" s="9"/>
      <c r="F19" s="10"/>
      <c r="G19" s="9"/>
      <c r="H19" s="9"/>
      <c r="I19" s="9"/>
      <c r="J19" s="9"/>
      <c r="K19" s="9"/>
      <c r="L19" s="9"/>
      <c r="M19" s="9"/>
      <c r="N19" s="9"/>
      <c r="O19" s="11"/>
      <c r="P19" s="11"/>
      <c r="Q19" s="11"/>
      <c r="R19" s="16"/>
      <c r="S19" s="17"/>
      <c r="T19" s="18"/>
      <c r="U19" s="22"/>
      <c r="V19" s="2"/>
      <c r="W19" s="9"/>
      <c r="X19" s="11"/>
      <c r="Y19" s="11"/>
      <c r="Z19" s="11"/>
      <c r="AA19" s="11"/>
      <c r="AB19" s="11"/>
      <c r="AC19" s="11"/>
    </row>
    <row r="20" s="2" customFormat="1" spans="1:34">
      <c r="A20" s="9"/>
      <c r="B20" s="9"/>
      <c r="C20" s="9"/>
      <c r="D20" s="9"/>
      <c r="E20" s="9"/>
      <c r="F20" s="10"/>
      <c r="G20" s="9"/>
      <c r="H20" s="9"/>
      <c r="I20" s="9"/>
      <c r="J20" s="9"/>
      <c r="K20" s="9"/>
      <c r="L20" s="9"/>
      <c r="M20" s="9"/>
      <c r="N20" s="9"/>
      <c r="O20" s="11"/>
      <c r="P20" s="11"/>
      <c r="Q20" s="11"/>
      <c r="R20" s="16"/>
      <c r="S20" s="17"/>
      <c r="T20" s="18"/>
      <c r="U20" s="22"/>
      <c r="V20" s="2"/>
      <c r="W20" s="9"/>
      <c r="X20" s="11"/>
      <c r="Y20" s="11"/>
      <c r="Z20" s="11"/>
      <c r="AA20" s="11"/>
      <c r="AB20" s="11"/>
      <c r="AC20" s="11"/>
    </row>
    <row r="21" s="2" customFormat="1" spans="1:34">
      <c r="A21" s="9"/>
      <c r="B21" s="9"/>
      <c r="C21" s="9"/>
      <c r="D21" s="9"/>
      <c r="E21" s="9"/>
      <c r="F21" s="10"/>
      <c r="G21" s="9"/>
      <c r="H21" s="9"/>
      <c r="I21" s="9"/>
      <c r="J21" s="9"/>
      <c r="K21" s="9"/>
      <c r="L21" s="9"/>
      <c r="M21" s="9"/>
      <c r="N21" s="9"/>
      <c r="O21" s="11"/>
      <c r="P21" s="11"/>
      <c r="Q21" s="11"/>
      <c r="R21" s="16"/>
      <c r="S21" s="17"/>
      <c r="T21" s="18"/>
      <c r="U21" s="22"/>
      <c r="V21" s="2"/>
      <c r="W21" s="9"/>
      <c r="X21" s="11"/>
      <c r="Y21" s="11"/>
      <c r="Z21" s="11"/>
      <c r="AA21" s="11"/>
      <c r="AB21" s="11"/>
      <c r="AC21" s="11"/>
    </row>
    <row r="22" s="2" customFormat="1" spans="1:34">
      <c r="A22" s="9"/>
      <c r="B22" s="9"/>
      <c r="C22" s="9"/>
      <c r="D22" s="9"/>
      <c r="E22" s="9"/>
      <c r="F22" s="10"/>
      <c r="G22" s="9"/>
      <c r="H22" s="9"/>
      <c r="I22" s="9"/>
      <c r="J22" s="9"/>
      <c r="K22" s="9"/>
      <c r="L22" s="9"/>
      <c r="M22" s="9"/>
      <c r="N22" s="9"/>
      <c r="O22" s="11"/>
      <c r="P22" s="11"/>
      <c r="Q22" s="11"/>
      <c r="R22" s="19"/>
      <c r="S22" s="20"/>
      <c r="T22" s="21"/>
      <c r="U22" s="22"/>
      <c r="V22" s="2"/>
      <c r="W22" s="9"/>
      <c r="X22" s="11"/>
      <c r="Y22" s="11"/>
      <c r="Z22" s="11"/>
      <c r="AA22" s="11"/>
      <c r="AB22" s="11"/>
      <c r="AC22" s="11"/>
    </row>
    <row r="23" s="2" customFormat="1" ht="13" customHeight="1" spans="1:34">
      <c r="A23" s="9"/>
      <c r="B23" s="9"/>
      <c r="C23" s="9"/>
      <c r="D23" s="9"/>
      <c r="E23" s="9"/>
      <c r="F23" s="10"/>
      <c r="G23" s="9" t="s">
        <v>133</v>
      </c>
      <c r="H23" s="9" t="str">
        <f>_xlfn.DISPIMG("ID_32A29B78A0554C70A7E88162AC491FB4",1)</f>
        <v>=DISPIMG("ID_32A29B78A0554C70A7E88162AC491FB4",1)</v>
      </c>
      <c r="I23" s="9"/>
      <c r="J23" s="9"/>
      <c r="K23" s="9"/>
      <c r="L23" s="9"/>
      <c r="M23" s="9"/>
      <c r="N23" s="9"/>
      <c r="O23" s="11"/>
      <c r="P23" s="11"/>
      <c r="Q23" s="11"/>
      <c r="R23" s="12"/>
      <c r="S23" s="13"/>
      <c r="T23" s="14"/>
      <c r="U23" s="22"/>
    </row>
    <row r="24" s="2" customFormat="1" spans="1:34">
      <c r="A24" s="9"/>
      <c r="B24" s="9"/>
      <c r="C24" s="9"/>
      <c r="D24" s="9"/>
      <c r="E24" s="9"/>
      <c r="F24" s="10"/>
      <c r="G24" s="9"/>
      <c r="H24" s="9"/>
      <c r="I24" s="9"/>
      <c r="J24" s="9"/>
      <c r="K24" s="9"/>
      <c r="L24" s="9"/>
      <c r="M24" s="9"/>
      <c r="N24" s="9"/>
      <c r="O24" s="11"/>
      <c r="P24" s="11"/>
      <c r="Q24" s="11"/>
      <c r="R24" s="16"/>
      <c r="S24" s="17"/>
      <c r="T24" s="18"/>
      <c r="U24" s="22"/>
    </row>
    <row r="25" s="2" customFormat="1" spans="1:34">
      <c r="A25" s="9"/>
      <c r="B25" s="9"/>
      <c r="C25" s="9"/>
      <c r="D25" s="9"/>
      <c r="E25" s="9"/>
      <c r="F25" s="10"/>
      <c r="G25" s="9"/>
      <c r="H25" s="9"/>
      <c r="I25" s="9"/>
      <c r="J25" s="9"/>
      <c r="K25" s="9"/>
      <c r="L25" s="9"/>
      <c r="M25" s="9"/>
      <c r="N25" s="9"/>
      <c r="O25" s="11"/>
      <c r="P25" s="11"/>
      <c r="Q25" s="11"/>
      <c r="R25" s="16"/>
      <c r="S25" s="17"/>
      <c r="T25" s="18"/>
      <c r="U25" s="22"/>
    </row>
    <row r="26" s="2" customFormat="1" spans="1:34">
      <c r="A26" s="9"/>
      <c r="B26" s="9"/>
      <c r="C26" s="9"/>
      <c r="D26" s="9"/>
      <c r="E26" s="9"/>
      <c r="F26" s="10"/>
      <c r="G26" s="9"/>
      <c r="H26" s="9"/>
      <c r="I26" s="9"/>
      <c r="J26" s="9"/>
      <c r="K26" s="9"/>
      <c r="L26" s="9"/>
      <c r="M26" s="9"/>
      <c r="N26" s="9"/>
      <c r="O26" s="11"/>
      <c r="P26" s="11"/>
      <c r="Q26" s="11"/>
      <c r="R26" s="16"/>
      <c r="S26" s="17"/>
      <c r="T26" s="18"/>
      <c r="U26" s="22"/>
    </row>
    <row r="27" s="2" customFormat="1" spans="1:34">
      <c r="A27" s="9"/>
      <c r="B27" s="9"/>
      <c r="C27" s="9"/>
      <c r="D27" s="9"/>
      <c r="E27" s="9"/>
      <c r="F27" s="10"/>
      <c r="G27" s="9"/>
      <c r="H27" s="9"/>
      <c r="I27" s="9"/>
      <c r="J27" s="9"/>
      <c r="K27" s="9"/>
      <c r="L27" s="9"/>
      <c r="M27" s="9"/>
      <c r="N27" s="9"/>
      <c r="O27" s="11"/>
      <c r="P27" s="11"/>
      <c r="Q27" s="11"/>
      <c r="R27" s="16"/>
      <c r="S27" s="17"/>
      <c r="T27" s="18"/>
      <c r="U27" s="22"/>
    </row>
    <row r="28" s="2" customFormat="1" spans="1:34">
      <c r="A28" s="9"/>
      <c r="B28" s="9"/>
      <c r="C28" s="9"/>
      <c r="D28" s="9"/>
      <c r="E28" s="9"/>
      <c r="F28" s="10"/>
      <c r="G28" s="9"/>
      <c r="H28" s="9"/>
      <c r="I28" s="9"/>
      <c r="J28" s="9"/>
      <c r="K28" s="9"/>
      <c r="L28" s="9"/>
      <c r="M28" s="9"/>
      <c r="N28" s="9"/>
      <c r="O28" s="11"/>
      <c r="P28" s="11"/>
      <c r="Q28" s="11"/>
      <c r="R28" s="16"/>
      <c r="S28" s="17"/>
      <c r="T28" s="18"/>
      <c r="U28" s="22"/>
    </row>
    <row r="29" s="2" customFormat="1" spans="1:34">
      <c r="A29" s="9"/>
      <c r="B29" s="9"/>
      <c r="C29" s="9"/>
      <c r="D29" s="9"/>
      <c r="E29" s="9"/>
      <c r="F29" s="10"/>
      <c r="G29" s="9"/>
      <c r="H29" s="9"/>
      <c r="I29" s="9"/>
      <c r="J29" s="9"/>
      <c r="K29" s="9"/>
      <c r="L29" s="9"/>
      <c r="M29" s="9"/>
      <c r="N29" s="9"/>
      <c r="O29" s="11"/>
      <c r="P29" s="11"/>
      <c r="Q29" s="11"/>
      <c r="R29" s="19"/>
      <c r="S29" s="20"/>
      <c r="T29" s="21"/>
      <c r="U29" s="22"/>
    </row>
    <row r="30" s="2" customFormat="1" spans="1:34">
      <c r="A30" s="9"/>
      <c r="B30" s="9"/>
      <c r="C30" s="9"/>
      <c r="D30" s="9"/>
      <c r="E30" s="9"/>
      <c r="F30" s="10"/>
      <c r="G30" s="9" t="s">
        <v>135</v>
      </c>
      <c r="H30" s="9" t="str">
        <f>_xlfn.DISPIMG("ID_770AEBDF700448BE93CCAAF3CCC94132",1)</f>
        <v>=DISPIMG("ID_770AEBDF700448BE93CCAAF3CCC94132",1)</v>
      </c>
      <c r="I30" s="9"/>
      <c r="J30" s="9"/>
      <c r="K30" s="9"/>
      <c r="L30" s="9"/>
      <c r="M30" s="9"/>
      <c r="N30" s="9"/>
      <c r="O30" s="11"/>
      <c r="P30" s="11"/>
      <c r="Q30" s="11"/>
      <c r="R30" s="12"/>
      <c r="S30" s="13"/>
      <c r="T30" s="14"/>
      <c r="U30" s="22"/>
    </row>
    <row r="31" s="2" customFormat="1" spans="1:34">
      <c r="A31" s="9"/>
      <c r="B31" s="9"/>
      <c r="C31" s="9"/>
      <c r="D31" s="9"/>
      <c r="E31" s="9"/>
      <c r="F31" s="10"/>
      <c r="G31" s="9"/>
      <c r="H31" s="9"/>
      <c r="I31" s="9"/>
      <c r="J31" s="9"/>
      <c r="K31" s="9"/>
      <c r="L31" s="9"/>
      <c r="M31" s="9"/>
      <c r="N31" s="9"/>
      <c r="O31" s="11"/>
      <c r="P31" s="11"/>
      <c r="Q31" s="11"/>
      <c r="R31" s="16"/>
      <c r="S31" s="17"/>
      <c r="T31" s="18"/>
      <c r="U31" s="22"/>
      <c r="V31" s="2"/>
      <c r="W31" s="2"/>
      <c r="X31" s="2"/>
      <c r="Y31" s="2"/>
      <c r="Z31" s="2"/>
      <c r="AA31" s="2"/>
      <c r="AB31" s="2"/>
      <c r="AC31" s="2"/>
      <c r="AD31" s="24"/>
      <c r="AE31" s="24"/>
      <c r="AF31" s="24"/>
      <c r="AG31" s="24"/>
      <c r="AH31" s="24"/>
    </row>
    <row r="32" s="2" customFormat="1" spans="1:34">
      <c r="A32" s="9"/>
      <c r="B32" s="9"/>
      <c r="C32" s="9"/>
      <c r="D32" s="9"/>
      <c r="E32" s="9"/>
      <c r="F32" s="10"/>
      <c r="G32" s="9"/>
      <c r="H32" s="9"/>
      <c r="I32" s="9"/>
      <c r="J32" s="9"/>
      <c r="K32" s="9"/>
      <c r="L32" s="9"/>
      <c r="M32" s="9"/>
      <c r="N32" s="9"/>
      <c r="O32" s="11"/>
      <c r="P32" s="11"/>
      <c r="Q32" s="11"/>
      <c r="R32" s="16"/>
      <c r="S32" s="17"/>
      <c r="T32" s="18"/>
      <c r="U32" s="22"/>
      <c r="V32" s="2"/>
      <c r="W32" s="2"/>
      <c r="X32" s="2"/>
      <c r="Y32" s="2"/>
      <c r="Z32" s="2"/>
      <c r="AA32" s="2"/>
      <c r="AB32" s="2"/>
      <c r="AC32" s="2"/>
      <c r="AD32" s="24"/>
      <c r="AE32" s="24"/>
      <c r="AF32" s="24"/>
      <c r="AG32" s="24"/>
      <c r="AH32" s="24"/>
    </row>
    <row r="33" s="2" customFormat="1" spans="1:35">
      <c r="A33" s="9"/>
      <c r="B33" s="9"/>
      <c r="C33" s="9"/>
      <c r="D33" s="9"/>
      <c r="E33" s="9"/>
      <c r="F33" s="10"/>
      <c r="G33" s="9"/>
      <c r="H33" s="9"/>
      <c r="I33" s="9"/>
      <c r="J33" s="9"/>
      <c r="K33" s="9"/>
      <c r="L33" s="9"/>
      <c r="M33" s="9"/>
      <c r="N33" s="9"/>
      <c r="O33" s="11"/>
      <c r="P33" s="11"/>
      <c r="Q33" s="11"/>
      <c r="R33" s="16"/>
      <c r="S33" s="17"/>
      <c r="T33" s="18"/>
      <c r="U33" s="22"/>
      <c r="V33" s="2"/>
      <c r="W33" s="2"/>
      <c r="X33" s="2"/>
      <c r="Y33" s="2"/>
      <c r="Z33" s="2"/>
      <c r="AA33" s="2"/>
      <c r="AB33" s="2"/>
      <c r="AC33" s="2"/>
      <c r="AD33" s="24"/>
      <c r="AE33" s="24"/>
      <c r="AF33" s="24"/>
      <c r="AG33" s="24"/>
      <c r="AH33" s="24"/>
    </row>
    <row r="34" s="2" customFormat="1" spans="1:35">
      <c r="A34" s="9"/>
      <c r="B34" s="9"/>
      <c r="C34" s="9"/>
      <c r="D34" s="9"/>
      <c r="E34" s="9"/>
      <c r="F34" s="10"/>
      <c r="G34" s="9"/>
      <c r="H34" s="9"/>
      <c r="I34" s="9"/>
      <c r="J34" s="9"/>
      <c r="K34" s="9"/>
      <c r="L34" s="9"/>
      <c r="M34" s="9"/>
      <c r="N34" s="9"/>
      <c r="O34" s="11"/>
      <c r="P34" s="11"/>
      <c r="Q34" s="11"/>
      <c r="R34" s="16"/>
      <c r="S34" s="17"/>
      <c r="T34" s="18"/>
      <c r="U34" s="22"/>
      <c r="V34" s="2"/>
      <c r="W34" s="2"/>
      <c r="X34" s="2"/>
      <c r="Y34" s="2"/>
      <c r="Z34" s="2"/>
      <c r="AA34" s="2"/>
      <c r="AB34" s="2"/>
      <c r="AC34" s="2"/>
      <c r="AD34" s="24"/>
      <c r="AE34" s="24"/>
      <c r="AF34" s="24"/>
      <c r="AG34" s="24"/>
      <c r="AH34" s="24"/>
    </row>
    <row r="35" s="2" customFormat="1" spans="1:35">
      <c r="A35" s="9"/>
      <c r="B35" s="9"/>
      <c r="C35" s="9"/>
      <c r="D35" s="9"/>
      <c r="E35" s="9"/>
      <c r="F35" s="10"/>
      <c r="G35" s="9"/>
      <c r="H35" s="9"/>
      <c r="I35" s="9"/>
      <c r="J35" s="9"/>
      <c r="K35" s="9"/>
      <c r="L35" s="9"/>
      <c r="M35" s="9"/>
      <c r="N35" s="9"/>
      <c r="O35" s="11"/>
      <c r="P35" s="11"/>
      <c r="Q35" s="11"/>
      <c r="R35" s="16"/>
      <c r="S35" s="17"/>
      <c r="T35" s="18"/>
      <c r="U35" s="22"/>
      <c r="V35" s="2"/>
      <c r="W35" s="2"/>
      <c r="X35" s="2"/>
      <c r="Y35" s="2"/>
      <c r="Z35" s="2"/>
      <c r="AA35" s="2"/>
      <c r="AB35" s="2"/>
      <c r="AC35" s="2"/>
      <c r="AD35" s="24"/>
      <c r="AE35" s="24"/>
      <c r="AF35" s="24"/>
      <c r="AG35" s="24"/>
      <c r="AH35" s="24"/>
    </row>
    <row r="36" s="2" customFormat="1" spans="1:35">
      <c r="A36" s="9"/>
      <c r="B36" s="9"/>
      <c r="C36" s="9"/>
      <c r="D36" s="9"/>
      <c r="E36" s="9"/>
      <c r="F36" s="10"/>
      <c r="G36" s="9"/>
      <c r="H36" s="9"/>
      <c r="I36" s="9"/>
      <c r="J36" s="9"/>
      <c r="K36" s="9"/>
      <c r="L36" s="9"/>
      <c r="M36" s="9"/>
      <c r="N36" s="9"/>
      <c r="O36" s="11"/>
      <c r="P36" s="11"/>
      <c r="Q36" s="11"/>
      <c r="R36" s="19"/>
      <c r="S36" s="20"/>
      <c r="T36" s="21"/>
      <c r="U36" s="22"/>
    </row>
    <row r="37" s="2" customFormat="1" spans="1:35">
      <c r="A37" s="9"/>
      <c r="B37" s="9"/>
      <c r="C37" s="9"/>
      <c r="D37" s="9"/>
      <c r="E37" s="9"/>
      <c r="F37" s="10"/>
      <c r="G37" s="9" t="s">
        <v>136</v>
      </c>
      <c r="H37" s="9" t="str">
        <f>_xlfn.DISPIMG("ID_4701D55F9CC74B26A0EF3D9B4DC8EE98",1)</f>
        <v>=DISPIMG("ID_4701D55F9CC74B26A0EF3D9B4DC8EE98",1)</v>
      </c>
      <c r="I37" s="9"/>
      <c r="J37" s="9"/>
      <c r="K37" s="9"/>
      <c r="L37" s="9"/>
      <c r="M37" s="9"/>
      <c r="N37" s="9"/>
      <c r="O37" s="11"/>
      <c r="P37" s="11"/>
      <c r="Q37" s="11"/>
      <c r="R37" s="12"/>
      <c r="S37" s="13"/>
      <c r="T37" s="14"/>
      <c r="U37" s="22"/>
    </row>
    <row r="38" s="2" customFormat="1" spans="1:35">
      <c r="A38" s="9"/>
      <c r="B38" s="9"/>
      <c r="C38" s="9"/>
      <c r="D38" s="9"/>
      <c r="E38" s="9"/>
      <c r="F38" s="10"/>
      <c r="G38" s="9"/>
      <c r="H38" s="9"/>
      <c r="I38" s="9"/>
      <c r="J38" s="9"/>
      <c r="K38" s="9"/>
      <c r="L38" s="9"/>
      <c r="M38" s="9"/>
      <c r="N38" s="9"/>
      <c r="O38" s="11"/>
      <c r="P38" s="11"/>
      <c r="Q38" s="11"/>
      <c r="R38" s="16"/>
      <c r="S38" s="17"/>
      <c r="T38" s="18"/>
      <c r="U38" s="22"/>
    </row>
    <row r="39" s="2" customFormat="1" spans="1:35">
      <c r="A39" s="9"/>
      <c r="B39" s="9"/>
      <c r="C39" s="9"/>
      <c r="D39" s="9"/>
      <c r="E39" s="9"/>
      <c r="F39" s="10"/>
      <c r="G39" s="9"/>
      <c r="H39" s="9"/>
      <c r="I39" s="9"/>
      <c r="J39" s="9"/>
      <c r="K39" s="9"/>
      <c r="L39" s="9"/>
      <c r="M39" s="9"/>
      <c r="N39" s="9"/>
      <c r="O39" s="11"/>
      <c r="P39" s="11"/>
      <c r="Q39" s="11"/>
      <c r="R39" s="16"/>
      <c r="S39" s="17"/>
      <c r="T39" s="18"/>
      <c r="U39" s="22"/>
    </row>
    <row r="40" s="2" customFormat="1" spans="1:35">
      <c r="A40" s="9"/>
      <c r="B40" s="9"/>
      <c r="C40" s="9"/>
      <c r="D40" s="9"/>
      <c r="E40" s="9"/>
      <c r="F40" s="10"/>
      <c r="G40" s="9"/>
      <c r="H40" s="9"/>
      <c r="I40" s="9"/>
      <c r="J40" s="9"/>
      <c r="K40" s="9"/>
      <c r="L40" s="9"/>
      <c r="M40" s="9"/>
      <c r="N40" s="9"/>
      <c r="O40" s="11"/>
      <c r="P40" s="11"/>
      <c r="Q40" s="11"/>
      <c r="R40" s="16"/>
      <c r="S40" s="17"/>
      <c r="T40" s="18"/>
      <c r="U40" s="22"/>
      <c r="V40" s="2"/>
      <c r="W40" s="2"/>
      <c r="X40" s="2"/>
      <c r="Y40" s="2"/>
      <c r="Z40" s="2"/>
      <c r="AA40" s="2"/>
      <c r="AB40" s="2"/>
      <c r="AC40" s="2"/>
      <c r="AD40" s="24"/>
      <c r="AE40" s="24"/>
      <c r="AF40" s="24"/>
      <c r="AG40" s="24"/>
      <c r="AH40" s="24"/>
    </row>
    <row r="41" s="2" customFormat="1" spans="1:35">
      <c r="A41" s="9"/>
      <c r="B41" s="9"/>
      <c r="C41" s="9"/>
      <c r="D41" s="9"/>
      <c r="E41" s="9"/>
      <c r="F41" s="10"/>
      <c r="G41" s="9"/>
      <c r="H41" s="9"/>
      <c r="I41" s="9"/>
      <c r="J41" s="9"/>
      <c r="K41" s="9"/>
      <c r="L41" s="9"/>
      <c r="M41" s="9"/>
      <c r="N41" s="9"/>
      <c r="O41" s="11"/>
      <c r="P41" s="11"/>
      <c r="Q41" s="11"/>
      <c r="R41" s="16"/>
      <c r="S41" s="17"/>
      <c r="T41" s="18"/>
      <c r="U41" s="22"/>
      <c r="V41" s="2"/>
      <c r="W41" s="2"/>
      <c r="X41" s="2"/>
      <c r="Y41" s="2"/>
      <c r="Z41" s="2"/>
      <c r="AA41" s="2"/>
      <c r="AB41" s="2"/>
      <c r="AC41" s="2"/>
      <c r="AD41" s="24"/>
      <c r="AE41" s="24"/>
      <c r="AF41" s="24"/>
      <c r="AG41" s="24"/>
      <c r="AH41" s="24"/>
    </row>
    <row r="42" s="2" customFormat="1" spans="1:35">
      <c r="A42" s="9"/>
      <c r="B42" s="9"/>
      <c r="C42" s="9"/>
      <c r="D42" s="9"/>
      <c r="E42" s="9"/>
      <c r="F42" s="10"/>
      <c r="G42" s="9"/>
      <c r="H42" s="9"/>
      <c r="I42" s="9"/>
      <c r="J42" s="9"/>
      <c r="K42" s="9"/>
      <c r="L42" s="9"/>
      <c r="M42" s="9"/>
      <c r="N42" s="9"/>
      <c r="O42" s="11"/>
      <c r="P42" s="11"/>
      <c r="Q42" s="11"/>
      <c r="R42" s="16"/>
      <c r="S42" s="17"/>
      <c r="T42" s="18"/>
      <c r="U42" s="22"/>
      <c r="V42" s="2"/>
      <c r="W42" s="2"/>
      <c r="X42" s="2"/>
      <c r="Y42" s="2"/>
      <c r="Z42" s="2"/>
      <c r="AA42" s="2"/>
      <c r="AB42" s="2"/>
      <c r="AC42" s="2"/>
      <c r="AD42" s="24"/>
      <c r="AE42" s="24"/>
      <c r="AF42" s="24"/>
      <c r="AG42" s="24"/>
      <c r="AH42" s="24"/>
    </row>
    <row r="43" s="2" customFormat="1" spans="1:35">
      <c r="A43" s="9"/>
      <c r="B43" s="9"/>
      <c r="C43" s="9"/>
      <c r="D43" s="9"/>
      <c r="E43" s="9"/>
      <c r="F43" s="10"/>
      <c r="G43" s="9"/>
      <c r="H43" s="9"/>
      <c r="I43" s="9"/>
      <c r="J43" s="9"/>
      <c r="K43" s="9"/>
      <c r="L43" s="9"/>
      <c r="M43" s="9"/>
      <c r="N43" s="9"/>
      <c r="O43" s="11"/>
      <c r="P43" s="11"/>
      <c r="Q43" s="11"/>
      <c r="R43" s="19"/>
      <c r="S43" s="20"/>
      <c r="T43" s="21"/>
      <c r="U43" s="22"/>
      <c r="V43" s="2"/>
      <c r="W43" s="2"/>
      <c r="X43" s="2"/>
      <c r="Y43" s="2"/>
      <c r="Z43" s="2"/>
      <c r="AA43" s="2"/>
      <c r="AB43" s="2"/>
      <c r="AC43" s="2"/>
      <c r="AD43" s="24"/>
      <c r="AE43" s="24"/>
      <c r="AF43" s="24"/>
      <c r="AG43" s="24"/>
      <c r="AH43" s="24"/>
    </row>
    <row r="44" s="2" customFormat="1" spans="1:35">
      <c r="A44" s="4" t="s">
        <v>134</v>
      </c>
      <c r="B44" s="4"/>
      <c r="C44" s="4"/>
      <c r="D44" s="4"/>
      <c r="E44" s="4"/>
      <c r="F44" s="5"/>
      <c r="G44" s="9" t="s">
        <v>137</v>
      </c>
      <c r="H44" s="9" t="str">
        <f>_xlfn.DISPIMG("ID_A352AA88FF06448395B58593843799DD",1)</f>
        <v>=DISPIMG("ID_A352AA88FF06448395B58593843799DD",1)</v>
      </c>
      <c r="I44" s="9"/>
      <c r="J44" s="9"/>
      <c r="K44" s="9"/>
      <c r="L44" s="9"/>
      <c r="M44" s="9"/>
      <c r="N44" s="9"/>
      <c r="O44" s="11"/>
      <c r="P44" s="11"/>
      <c r="Q44" s="11"/>
      <c r="R44" s="12"/>
      <c r="S44" s="13"/>
      <c r="T44" s="14"/>
      <c r="U44" s="22"/>
    </row>
    <row r="45" s="2" customFormat="1" spans="1:35">
      <c r="A45" s="4"/>
      <c r="B45" s="4"/>
      <c r="C45" s="4"/>
      <c r="D45" s="4"/>
      <c r="E45" s="4"/>
      <c r="F45" s="5"/>
      <c r="G45" s="9"/>
      <c r="H45" s="9"/>
      <c r="I45" s="9"/>
      <c r="J45" s="9"/>
      <c r="K45" s="9"/>
      <c r="L45" s="9"/>
      <c r="M45" s="9"/>
      <c r="N45" s="9"/>
      <c r="O45" s="11"/>
      <c r="P45" s="11"/>
      <c r="Q45" s="11"/>
      <c r="R45" s="16"/>
      <c r="S45" s="17"/>
      <c r="T45" s="18"/>
      <c r="U45" s="22"/>
    </row>
    <row r="46" s="2" customFormat="1" spans="1:35">
      <c r="A46" s="4"/>
      <c r="B46" s="4"/>
      <c r="C46" s="4"/>
      <c r="D46" s="4"/>
      <c r="E46" s="4"/>
      <c r="F46" s="5"/>
      <c r="G46" s="9"/>
      <c r="H46" s="9"/>
      <c r="I46" s="9"/>
      <c r="J46" s="9"/>
      <c r="K46" s="9"/>
      <c r="L46" s="9"/>
      <c r="M46" s="9"/>
      <c r="N46" s="9"/>
      <c r="O46" s="11"/>
      <c r="P46" s="11"/>
      <c r="Q46" s="11"/>
      <c r="R46" s="16"/>
      <c r="S46" s="17"/>
      <c r="T46" s="18"/>
      <c r="U46" s="22"/>
    </row>
    <row r="47" s="2" customFormat="1" spans="1:35">
      <c r="A47" s="9" t="str">
        <f>_xlfn.DISPIMG("ID_0512681C26DF4C7BA1C482BBA26A8838",1)</f>
        <v>=DISPIMG("ID_0512681C26DF4C7BA1C482BBA26A8838",1)</v>
      </c>
      <c r="B47" s="9"/>
      <c r="C47" s="9"/>
      <c r="D47" s="9"/>
      <c r="E47" s="9"/>
      <c r="F47" s="10"/>
      <c r="G47" s="9"/>
      <c r="H47" s="9"/>
      <c r="I47" s="9"/>
      <c r="J47" s="9"/>
      <c r="K47" s="9"/>
      <c r="L47" s="9"/>
      <c r="M47" s="9"/>
      <c r="N47" s="9"/>
      <c r="O47" s="11"/>
      <c r="P47" s="11"/>
      <c r="Q47" s="11"/>
      <c r="R47" s="16"/>
      <c r="S47" s="17"/>
      <c r="T47" s="18"/>
      <c r="U47" s="22"/>
      <c r="V47" s="2"/>
      <c r="W47" s="2"/>
      <c r="X47" s="2"/>
      <c r="Y47" s="2"/>
      <c r="Z47" s="2"/>
      <c r="AA47" s="2"/>
      <c r="AB47" s="2"/>
      <c r="AC47" s="2"/>
      <c r="AD47" s="2"/>
      <c r="AF47" s="23"/>
      <c r="AG47" s="23"/>
      <c r="AH47" s="23"/>
      <c r="AI47" s="23"/>
    </row>
    <row r="48" s="2" customFormat="1" spans="1:35">
      <c r="A48" s="9"/>
      <c r="B48" s="9"/>
      <c r="C48" s="9"/>
      <c r="D48" s="9"/>
      <c r="E48" s="9"/>
      <c r="F48" s="10"/>
      <c r="G48" s="9"/>
      <c r="H48" s="9"/>
      <c r="I48" s="9"/>
      <c r="J48" s="9"/>
      <c r="K48" s="9"/>
      <c r="L48" s="9"/>
      <c r="M48" s="9"/>
      <c r="N48" s="9"/>
      <c r="O48" s="11"/>
      <c r="P48" s="11"/>
      <c r="Q48" s="11"/>
      <c r="R48" s="16"/>
      <c r="S48" s="17"/>
      <c r="T48" s="18"/>
      <c r="U48" s="22"/>
      <c r="V48" s="2"/>
      <c r="W48" s="2"/>
      <c r="X48" s="2"/>
      <c r="Y48" s="2"/>
      <c r="Z48" s="2"/>
      <c r="AA48" s="2"/>
      <c r="AB48" s="2"/>
      <c r="AC48" s="2"/>
      <c r="AD48" s="2"/>
      <c r="AF48" s="23"/>
      <c r="AG48" s="23"/>
      <c r="AH48" s="23"/>
      <c r="AI48" s="23"/>
    </row>
    <row r="49" s="2" customFormat="1" spans="1:35">
      <c r="A49" s="9"/>
      <c r="B49" s="9"/>
      <c r="C49" s="9"/>
      <c r="D49" s="9"/>
      <c r="E49" s="9"/>
      <c r="F49" s="10"/>
      <c r="G49" s="9"/>
      <c r="H49" s="9"/>
      <c r="I49" s="9"/>
      <c r="J49" s="9"/>
      <c r="K49" s="9"/>
      <c r="L49" s="9"/>
      <c r="M49" s="9"/>
      <c r="N49" s="9"/>
      <c r="O49" s="11"/>
      <c r="P49" s="11"/>
      <c r="Q49" s="11"/>
      <c r="R49" s="16"/>
      <c r="S49" s="17"/>
      <c r="T49" s="18"/>
      <c r="U49" s="22"/>
    </row>
    <row r="50" s="2" customFormat="1" spans="1:35">
      <c r="A50" s="9"/>
      <c r="B50" s="9"/>
      <c r="C50" s="9"/>
      <c r="D50" s="9"/>
      <c r="E50" s="9"/>
      <c r="F50" s="10"/>
      <c r="G50" s="9"/>
      <c r="H50" s="9"/>
      <c r="I50" s="9"/>
      <c r="J50" s="9"/>
      <c r="K50" s="9"/>
      <c r="L50" s="9"/>
      <c r="M50" s="9"/>
      <c r="N50" s="9"/>
      <c r="O50" s="11"/>
      <c r="P50" s="11"/>
      <c r="Q50" s="11"/>
      <c r="R50" s="19"/>
      <c r="S50" s="20"/>
      <c r="T50" s="21"/>
      <c r="U50" s="22"/>
      <c r="V50" s="2"/>
      <c r="W50" s="2"/>
      <c r="X50" s="2"/>
      <c r="Y50" s="2"/>
      <c r="Z50" s="2"/>
      <c r="AA50" s="2"/>
      <c r="AB50" s="2"/>
      <c r="AC50" s="2"/>
      <c r="AD50" s="2"/>
      <c r="AF50" s="25"/>
      <c r="AG50" s="25"/>
      <c r="AH50" s="25"/>
      <c r="AI50" s="25"/>
    </row>
    <row r="51" s="2" customFormat="1" spans="1:35">
      <c r="A51" s="9"/>
      <c r="B51" s="9"/>
      <c r="C51" s="9"/>
      <c r="D51" s="9"/>
      <c r="E51" s="9"/>
      <c r="F51" s="10"/>
      <c r="G51" s="9" t="s">
        <v>138</v>
      </c>
      <c r="H51" s="9" t="str">
        <f>_xlfn.DISPIMG("ID_6A360B175E1E44FC8686143A87D12F5E",1)</f>
        <v>=DISPIMG("ID_6A360B175E1E44FC8686143A87D12F5E",1)</v>
      </c>
      <c r="I51" s="9"/>
      <c r="J51" s="9"/>
      <c r="K51" s="9"/>
      <c r="L51" s="9"/>
      <c r="M51" s="9"/>
      <c r="N51" s="9"/>
      <c r="O51" s="11"/>
      <c r="P51" s="11"/>
      <c r="Q51" s="11"/>
      <c r="R51" s="12"/>
      <c r="S51" s="13"/>
      <c r="T51" s="14"/>
      <c r="U51" s="22"/>
      <c r="V51" s="2"/>
      <c r="W51" s="2"/>
      <c r="X51" s="2"/>
      <c r="Y51" s="2"/>
      <c r="Z51" s="2"/>
      <c r="AA51" s="2"/>
      <c r="AB51" s="2"/>
      <c r="AC51" s="2"/>
      <c r="AD51" s="2"/>
      <c r="AF51" s="25"/>
      <c r="AG51" s="25"/>
      <c r="AH51" s="25"/>
      <c r="AI51" s="25"/>
    </row>
    <row r="52" s="2" customFormat="1" spans="1:35">
      <c r="A52" s="9"/>
      <c r="B52" s="9"/>
      <c r="C52" s="9"/>
      <c r="D52" s="9"/>
      <c r="E52" s="9"/>
      <c r="F52" s="10"/>
      <c r="G52" s="9"/>
      <c r="H52" s="9"/>
      <c r="I52" s="9"/>
      <c r="J52" s="9"/>
      <c r="K52" s="9"/>
      <c r="L52" s="9"/>
      <c r="M52" s="9"/>
      <c r="N52" s="9"/>
      <c r="O52" s="11"/>
      <c r="P52" s="11"/>
      <c r="Q52" s="11"/>
      <c r="R52" s="16"/>
      <c r="S52" s="17"/>
      <c r="T52" s="18"/>
      <c r="U52" s="22"/>
    </row>
    <row r="53" s="2" customFormat="1" spans="1:35">
      <c r="A53" s="9"/>
      <c r="B53" s="9"/>
      <c r="C53" s="9"/>
      <c r="D53" s="9"/>
      <c r="E53" s="9"/>
      <c r="F53" s="10"/>
      <c r="G53" s="9"/>
      <c r="H53" s="9"/>
      <c r="I53" s="9"/>
      <c r="J53" s="9"/>
      <c r="K53" s="9"/>
      <c r="L53" s="9"/>
      <c r="M53" s="9"/>
      <c r="N53" s="9"/>
      <c r="O53" s="11"/>
      <c r="P53" s="11"/>
      <c r="Q53" s="11"/>
      <c r="R53" s="16"/>
      <c r="S53" s="17"/>
      <c r="T53" s="18"/>
      <c r="U53" s="22"/>
    </row>
    <row r="54" s="2" customFormat="1" spans="1:35">
      <c r="A54" s="9"/>
      <c r="B54" s="9"/>
      <c r="C54" s="9"/>
      <c r="D54" s="9"/>
      <c r="E54" s="9"/>
      <c r="F54" s="10"/>
      <c r="G54" s="9"/>
      <c r="H54" s="9"/>
      <c r="I54" s="9"/>
      <c r="J54" s="9"/>
      <c r="K54" s="9"/>
      <c r="L54" s="9"/>
      <c r="M54" s="9"/>
      <c r="N54" s="9"/>
      <c r="O54" s="11"/>
      <c r="P54" s="11"/>
      <c r="Q54" s="11"/>
      <c r="R54" s="16"/>
      <c r="S54" s="17"/>
      <c r="T54" s="18"/>
      <c r="U54" s="22"/>
    </row>
    <row r="55" s="2" customFormat="1" spans="1:35">
      <c r="A55" s="9"/>
      <c r="B55" s="9"/>
      <c r="C55" s="9"/>
      <c r="D55" s="9"/>
      <c r="E55" s="9"/>
      <c r="F55" s="10"/>
      <c r="G55" s="9"/>
      <c r="H55" s="9"/>
      <c r="I55" s="9"/>
      <c r="J55" s="9"/>
      <c r="K55" s="9"/>
      <c r="L55" s="9"/>
      <c r="M55" s="9"/>
      <c r="N55" s="9"/>
      <c r="O55" s="11"/>
      <c r="P55" s="11"/>
      <c r="Q55" s="11"/>
      <c r="R55" s="16"/>
      <c r="S55" s="17"/>
      <c r="T55" s="18"/>
      <c r="U55" s="22"/>
    </row>
    <row r="56" s="2" customFormat="1" spans="1:35">
      <c r="A56" s="9"/>
      <c r="B56" s="9"/>
      <c r="C56" s="9"/>
      <c r="D56" s="9"/>
      <c r="E56" s="9"/>
      <c r="F56" s="10"/>
      <c r="G56" s="9"/>
      <c r="H56" s="9"/>
      <c r="I56" s="9"/>
      <c r="J56" s="9"/>
      <c r="K56" s="9"/>
      <c r="L56" s="9"/>
      <c r="M56" s="9"/>
      <c r="N56" s="9"/>
      <c r="O56" s="11"/>
      <c r="P56" s="11"/>
      <c r="Q56" s="11"/>
      <c r="R56" s="16"/>
      <c r="S56" s="17"/>
      <c r="T56" s="18"/>
      <c r="U56" s="22"/>
    </row>
    <row r="57" s="2" customFormat="1" spans="1:35">
      <c r="A57" s="9"/>
      <c r="B57" s="9"/>
      <c r="C57" s="9"/>
      <c r="D57" s="9"/>
      <c r="E57" s="9"/>
      <c r="F57" s="10"/>
      <c r="G57" s="9"/>
      <c r="H57" s="9"/>
      <c r="I57" s="9"/>
      <c r="J57" s="9"/>
      <c r="K57" s="9"/>
      <c r="L57" s="9"/>
      <c r="M57" s="9"/>
      <c r="N57" s="9"/>
      <c r="O57" s="11"/>
      <c r="P57" s="11"/>
      <c r="Q57" s="11"/>
      <c r="R57" s="19"/>
      <c r="S57" s="20"/>
      <c r="T57" s="21"/>
      <c r="U57" s="22"/>
    </row>
    <row r="58" s="2" customFormat="1" spans="1:35">
      <c r="A58" s="9"/>
      <c r="B58" s="9"/>
      <c r="C58" s="9"/>
      <c r="D58" s="9"/>
      <c r="E58" s="9"/>
      <c r="F58" s="10"/>
      <c r="G58" s="9" t="s">
        <v>139</v>
      </c>
      <c r="H58" s="9" t="str">
        <f>_xlfn.DISPIMG("ID_C71B045F14414433954E98642D218F7E",1)</f>
        <v>=DISPIMG("ID_C71B045F14414433954E98642D218F7E",1)</v>
      </c>
      <c r="I58" s="9"/>
      <c r="J58" s="9"/>
      <c r="K58" s="9"/>
      <c r="L58" s="9"/>
      <c r="M58" s="9"/>
      <c r="N58" s="9"/>
      <c r="O58" s="11"/>
      <c r="P58" s="11"/>
      <c r="Q58" s="11"/>
      <c r="R58" s="12"/>
      <c r="S58" s="13"/>
      <c r="T58" s="14"/>
      <c r="U58" s="22"/>
    </row>
    <row r="59" s="2" customFormat="1" spans="1:35">
      <c r="A59" s="9"/>
      <c r="B59" s="9"/>
      <c r="C59" s="9"/>
      <c r="D59" s="9"/>
      <c r="E59" s="9"/>
      <c r="F59" s="10"/>
      <c r="G59" s="9"/>
      <c r="H59" s="9"/>
      <c r="I59" s="9"/>
      <c r="J59" s="9"/>
      <c r="K59" s="9"/>
      <c r="L59" s="9"/>
      <c r="M59" s="9"/>
      <c r="N59" s="9"/>
      <c r="O59" s="11"/>
      <c r="P59" s="11"/>
      <c r="Q59" s="11"/>
      <c r="R59" s="16"/>
      <c r="S59" s="17"/>
      <c r="T59" s="18"/>
      <c r="U59" s="22"/>
    </row>
    <row r="60" s="2" customFormat="1" spans="1:35">
      <c r="A60" s="9"/>
      <c r="B60" s="9"/>
      <c r="C60" s="9"/>
      <c r="D60" s="9"/>
      <c r="E60" s="9"/>
      <c r="F60" s="10"/>
      <c r="G60" s="9"/>
      <c r="H60" s="9"/>
      <c r="I60" s="9"/>
      <c r="J60" s="9"/>
      <c r="K60" s="9"/>
      <c r="L60" s="9"/>
      <c r="M60" s="9"/>
      <c r="N60" s="9"/>
      <c r="O60" s="11"/>
      <c r="P60" s="11"/>
      <c r="Q60" s="11"/>
      <c r="R60" s="16"/>
      <c r="S60" s="17"/>
      <c r="T60" s="18"/>
      <c r="U60" s="22"/>
    </row>
    <row r="61" s="2" customFormat="1" spans="1:35">
      <c r="A61" s="9"/>
      <c r="B61" s="9"/>
      <c r="C61" s="9"/>
      <c r="D61" s="9"/>
      <c r="E61" s="9"/>
      <c r="F61" s="10"/>
      <c r="G61" s="9"/>
      <c r="H61" s="9"/>
      <c r="I61" s="9"/>
      <c r="J61" s="9"/>
      <c r="K61" s="9"/>
      <c r="L61" s="9"/>
      <c r="M61" s="9"/>
      <c r="N61" s="9"/>
      <c r="O61" s="11"/>
      <c r="P61" s="11"/>
      <c r="Q61" s="11"/>
      <c r="R61" s="16"/>
      <c r="S61" s="17"/>
      <c r="T61" s="18"/>
      <c r="U61" s="22"/>
    </row>
    <row r="62" s="2" customFormat="1" spans="1:35">
      <c r="A62" s="9"/>
      <c r="B62" s="9"/>
      <c r="C62" s="9"/>
      <c r="D62" s="9"/>
      <c r="E62" s="9"/>
      <c r="F62" s="10"/>
      <c r="G62" s="9"/>
      <c r="H62" s="9"/>
      <c r="I62" s="9"/>
      <c r="J62" s="9"/>
      <c r="K62" s="9"/>
      <c r="L62" s="9"/>
      <c r="M62" s="9"/>
      <c r="N62" s="9"/>
      <c r="O62" s="11"/>
      <c r="P62" s="11"/>
      <c r="Q62" s="11"/>
      <c r="R62" s="16"/>
      <c r="S62" s="17"/>
      <c r="T62" s="18"/>
      <c r="U62" s="22"/>
    </row>
    <row r="63" s="2" customFormat="1" spans="1:35">
      <c r="A63" s="9"/>
      <c r="B63" s="9"/>
      <c r="C63" s="9"/>
      <c r="D63" s="9"/>
      <c r="E63" s="9"/>
      <c r="F63" s="10"/>
      <c r="G63" s="9"/>
      <c r="H63" s="9"/>
      <c r="I63" s="9"/>
      <c r="J63" s="9"/>
      <c r="K63" s="9"/>
      <c r="L63" s="9"/>
      <c r="M63" s="9"/>
      <c r="N63" s="9"/>
      <c r="O63" s="11"/>
      <c r="P63" s="11"/>
      <c r="Q63" s="11"/>
      <c r="R63" s="16"/>
      <c r="S63" s="17"/>
      <c r="T63" s="18"/>
      <c r="U63" s="22"/>
    </row>
    <row r="64" s="2" customFormat="1" spans="1:35">
      <c r="A64" s="9"/>
      <c r="B64" s="9"/>
      <c r="C64" s="9"/>
      <c r="D64" s="9"/>
      <c r="E64" s="9"/>
      <c r="F64" s="10"/>
      <c r="G64" s="9"/>
      <c r="H64" s="9"/>
      <c r="I64" s="9"/>
      <c r="J64" s="9"/>
      <c r="K64" s="9"/>
      <c r="L64" s="9"/>
      <c r="M64" s="9"/>
      <c r="N64" s="9"/>
      <c r="O64" s="11"/>
      <c r="P64" s="11"/>
      <c r="Q64" s="11"/>
      <c r="R64" s="19"/>
      <c r="S64" s="20"/>
      <c r="T64" s="21"/>
      <c r="U64" s="22"/>
    </row>
    <row r="65" s="2" customFormat="1" spans="1:21">
      <c r="A65" s="9"/>
      <c r="B65" s="9"/>
      <c r="C65" s="9"/>
      <c r="D65" s="9"/>
      <c r="E65" s="9"/>
      <c r="F65" s="10"/>
      <c r="G65" s="9" t="s">
        <v>140</v>
      </c>
      <c r="H65" s="9" t="str">
        <f>_xlfn.DISPIMG("ID_1F2F028FEF9E44C58EEDD7C79A008748",1)</f>
        <v>=DISPIMG("ID_1F2F028FEF9E44C58EEDD7C79A008748",1)</v>
      </c>
      <c r="I65" s="9"/>
      <c r="J65" s="9"/>
      <c r="K65" s="9"/>
      <c r="L65" s="9"/>
      <c r="M65" s="9"/>
      <c r="N65" s="9" t="inlineStr">
        <is>
          <t xml:space="preserve">错误</t>
        </is>
      </c>
      <c r="O65" s="11" t="inlineStr">
        <is>
          <t xml:space="preserve">差值化简因子遗漏</t>
        </is>
      </c>
      <c r="P65" s="11"/>
      <c r="Q65" s="11"/>
      <c r="R65" s="12" t="inlineStr">
        <is>
          <t xml:space="preserve">函数值差化简时约分不完整，遗漏因子后，后续单调性判断缺少完整依据。</t>
        </is>
      </c>
      <c r="S65" s="13"/>
      <c r="T65" s="14"/>
      <c r="U65" s="22"/>
    </row>
    <row r="66" s="2" customFormat="1" spans="1:21">
      <c r="A66" s="9"/>
      <c r="B66" s="9"/>
      <c r="C66" s="9"/>
      <c r="D66" s="9"/>
      <c r="E66" s="9"/>
      <c r="F66" s="10"/>
      <c r="G66" s="9"/>
      <c r="H66" s="9"/>
      <c r="I66" s="9"/>
      <c r="J66" s="9"/>
      <c r="K66" s="9"/>
      <c r="L66" s="9"/>
      <c r="M66" s="9"/>
      <c r="N66" s="9"/>
      <c r="O66" s="11"/>
      <c r="P66" s="11"/>
      <c r="Q66" s="11"/>
      <c r="R66" s="16"/>
      <c r="S66" s="17"/>
      <c r="T66" s="18"/>
      <c r="U66" s="22"/>
    </row>
    <row r="67" s="2" customFormat="1" spans="1:21">
      <c r="A67" s="9"/>
      <c r="B67" s="9"/>
      <c r="C67" s="9"/>
      <c r="D67" s="9"/>
      <c r="E67" s="9"/>
      <c r="F67" s="10"/>
      <c r="G67" s="9"/>
      <c r="H67" s="9"/>
      <c r="I67" s="9"/>
      <c r="J67" s="9"/>
      <c r="K67" s="9"/>
      <c r="L67" s="9"/>
      <c r="M67" s="9"/>
      <c r="N67" s="9"/>
      <c r="O67" s="11"/>
      <c r="P67" s="11"/>
      <c r="Q67" s="11"/>
      <c r="R67" s="16"/>
      <c r="S67" s="17"/>
      <c r="T67" s="18"/>
      <c r="U67" s="22"/>
    </row>
    <row r="68" s="2" customFormat="1" spans="1:21">
      <c r="A68" s="9"/>
      <c r="B68" s="9"/>
      <c r="C68" s="9"/>
      <c r="D68" s="9"/>
      <c r="E68" s="9"/>
      <c r="F68" s="10"/>
      <c r="G68" s="9"/>
      <c r="H68" s="9"/>
      <c r="I68" s="9"/>
      <c r="J68" s="9"/>
      <c r="K68" s="9"/>
      <c r="L68" s="9"/>
      <c r="M68" s="9"/>
      <c r="N68" s="9"/>
      <c r="O68" s="11"/>
      <c r="P68" s="11"/>
      <c r="Q68" s="11"/>
      <c r="R68" s="16"/>
      <c r="S68" s="17"/>
      <c r="T68" s="18"/>
      <c r="U68" s="22"/>
    </row>
    <row r="69" s="2" customFormat="1" spans="1:21">
      <c r="A69" s="9"/>
      <c r="B69" s="9"/>
      <c r="C69" s="9"/>
      <c r="D69" s="9"/>
      <c r="E69" s="9"/>
      <c r="F69" s="10"/>
      <c r="G69" s="9"/>
      <c r="H69" s="9"/>
      <c r="I69" s="9"/>
      <c r="J69" s="9"/>
      <c r="K69" s="9"/>
      <c r="L69" s="9"/>
      <c r="M69" s="9"/>
      <c r="N69" s="9"/>
      <c r="O69" s="11"/>
      <c r="P69" s="11"/>
      <c r="Q69" s="11"/>
      <c r="R69" s="16"/>
      <c r="S69" s="17"/>
      <c r="T69" s="18"/>
      <c r="U69" s="22"/>
    </row>
    <row r="70" s="2" customFormat="1" spans="1:21">
      <c r="A70" s="9"/>
      <c r="B70" s="9"/>
      <c r="C70" s="9"/>
      <c r="D70" s="9"/>
      <c r="E70" s="9"/>
      <c r="F70" s="10"/>
      <c r="G70" s="9"/>
      <c r="H70" s="9"/>
      <c r="I70" s="9"/>
      <c r="J70" s="9"/>
      <c r="K70" s="9"/>
      <c r="L70" s="9"/>
      <c r="M70" s="9"/>
      <c r="N70" s="9"/>
      <c r="O70" s="11"/>
      <c r="P70" s="11"/>
      <c r="Q70" s="11"/>
      <c r="R70" s="16"/>
      <c r="S70" s="17"/>
      <c r="T70" s="18"/>
      <c r="U70" s="22"/>
    </row>
    <row r="71" s="2" customFormat="1" spans="1:21">
      <c r="A71" s="9"/>
      <c r="B71" s="9"/>
      <c r="C71" s="9"/>
      <c r="D71" s="9"/>
      <c r="E71" s="9"/>
      <c r="F71" s="10"/>
      <c r="G71" s="9"/>
      <c r="H71" s="9"/>
      <c r="I71" s="9"/>
      <c r="J71" s="9"/>
      <c r="K71" s="9"/>
      <c r="L71" s="9"/>
      <c r="M71" s="9"/>
      <c r="N71" s="9"/>
      <c r="O71" s="11"/>
      <c r="P71" s="11"/>
      <c r="Q71" s="11"/>
      <c r="R71" s="19"/>
      <c r="S71" s="20"/>
      <c r="T71" s="21"/>
      <c r="U71" s="22"/>
    </row>
    <row r="72" s="2" customFormat="1" customHeight="1" spans="1:21">
      <c r="A72" s="9"/>
      <c r="B72" s="9"/>
      <c r="C72" s="9"/>
      <c r="D72" s="9"/>
      <c r="E72" s="9"/>
      <c r="F72" s="10"/>
      <c r="G72" s="9" t="s">
        <v>141</v>
      </c>
      <c r="H72" s="9" t="str">
        <f>_xlfn.DISPIMG("ID_1513281290134236839F4608655A98B9",1)</f>
        <v>=DISPIMG("ID_1513281290134236839F4608655A98B9",1)</v>
      </c>
      <c r="I72" s="9"/>
      <c r="J72" s="9"/>
      <c r="K72" s="9"/>
      <c r="L72" s="9"/>
      <c r="M72" s="9"/>
      <c r="N72" s="9" t="inlineStr">
        <is>
          <t xml:space="preserve">正确</t>
        </is>
      </c>
      <c r="O72" s="11"/>
      <c r="P72" s="11"/>
      <c r="Q72" s="11"/>
      <c r="R72" s="12"/>
      <c r="S72" s="13"/>
      <c r="T72" s="14"/>
      <c r="U72" s="22"/>
    </row>
    <row r="73" s="2" customFormat="1" spans="1:21">
      <c r="A73" s="9"/>
      <c r="B73" s="9"/>
      <c r="C73" s="9"/>
      <c r="D73" s="9"/>
      <c r="E73" s="9"/>
      <c r="F73" s="10"/>
      <c r="G73" s="9"/>
      <c r="H73" s="9"/>
      <c r="I73" s="9"/>
      <c r="J73" s="9"/>
      <c r="K73" s="9"/>
      <c r="L73" s="9"/>
      <c r="M73" s="9"/>
      <c r="N73" s="9"/>
      <c r="O73" s="11"/>
      <c r="P73" s="11"/>
      <c r="Q73" s="11"/>
      <c r="R73" s="16"/>
      <c r="S73" s="17"/>
      <c r="T73" s="18"/>
      <c r="U73" s="22"/>
    </row>
    <row r="74" s="2" customFormat="1" spans="1:21">
      <c r="A74" s="9"/>
      <c r="B74" s="9"/>
      <c r="C74" s="9"/>
      <c r="D74" s="9"/>
      <c r="E74" s="9"/>
      <c r="F74" s="10"/>
      <c r="G74" s="9"/>
      <c r="H74" s="9"/>
      <c r="I74" s="9"/>
      <c r="J74" s="9"/>
      <c r="K74" s="9"/>
      <c r="L74" s="9"/>
      <c r="M74" s="9"/>
      <c r="N74" s="9"/>
      <c r="O74" s="11"/>
      <c r="P74" s="11"/>
      <c r="Q74" s="11"/>
      <c r="R74" s="16"/>
      <c r="S74" s="17"/>
      <c r="T74" s="18"/>
      <c r="U74" s="22"/>
    </row>
    <row r="75" s="2" customFormat="1" spans="1:21">
      <c r="A75" s="9"/>
      <c r="B75" s="9"/>
      <c r="C75" s="9"/>
      <c r="D75" s="9"/>
      <c r="E75" s="9"/>
      <c r="F75" s="10"/>
      <c r="G75" s="9"/>
      <c r="H75" s="9"/>
      <c r="I75" s="9"/>
      <c r="J75" s="9"/>
      <c r="K75" s="9"/>
      <c r="L75" s="9"/>
      <c r="M75" s="9"/>
      <c r="N75" s="9"/>
      <c r="O75" s="11"/>
      <c r="P75" s="11"/>
      <c r="Q75" s="11"/>
      <c r="R75" s="16"/>
      <c r="S75" s="17"/>
      <c r="T75" s="18"/>
      <c r="U75" s="22"/>
    </row>
    <row r="76" s="2" customFormat="1" spans="1:21">
      <c r="A76" s="9"/>
      <c r="B76" s="9"/>
      <c r="C76" s="9"/>
      <c r="D76" s="9"/>
      <c r="E76" s="9"/>
      <c r="F76" s="10"/>
      <c r="G76" s="9"/>
      <c r="H76" s="9"/>
      <c r="I76" s="9"/>
      <c r="J76" s="9"/>
      <c r="K76" s="9"/>
      <c r="L76" s="9"/>
      <c r="M76" s="9"/>
      <c r="N76" s="9"/>
      <c r="O76" s="11"/>
      <c r="P76" s="11"/>
      <c r="Q76" s="11"/>
      <c r="R76" s="16"/>
      <c r="S76" s="17"/>
      <c r="T76" s="18"/>
      <c r="U76" s="22"/>
    </row>
    <row r="77" s="2" customFormat="1" spans="1:21">
      <c r="A77" s="9"/>
      <c r="B77" s="9"/>
      <c r="C77" s="9"/>
      <c r="D77" s="9"/>
      <c r="E77" s="9"/>
      <c r="F77" s="10"/>
      <c r="G77" s="9"/>
      <c r="H77" s="9"/>
      <c r="I77" s="9"/>
      <c r="J77" s="9"/>
      <c r="K77" s="9"/>
      <c r="L77" s="9"/>
      <c r="M77" s="9"/>
      <c r="N77" s="9"/>
      <c r="O77" s="11"/>
      <c r="P77" s="11"/>
      <c r="Q77" s="11"/>
      <c r="R77" s="16"/>
      <c r="S77" s="17"/>
      <c r="T77" s="18"/>
      <c r="U77" s="22"/>
    </row>
    <row r="78" s="2" customFormat="1" spans="1:21">
      <c r="A78" s="9"/>
      <c r="B78" s="9"/>
      <c r="C78" s="9"/>
      <c r="D78" s="9"/>
      <c r="E78" s="9"/>
      <c r="F78" s="10"/>
      <c r="G78" s="9"/>
      <c r="H78" s="9"/>
      <c r="I78" s="9"/>
      <c r="J78" s="9"/>
      <c r="K78" s="9"/>
      <c r="L78" s="9"/>
      <c r="M78" s="9"/>
      <c r="N78" s="9"/>
      <c r="O78" s="11"/>
      <c r="P78" s="11"/>
      <c r="Q78" s="11"/>
      <c r="R78" s="19"/>
      <c r="S78" s="20"/>
      <c r="T78" s="21"/>
      <c r="U78" s="22"/>
    </row>
    <row r="79" s="2" customFormat="1" spans="1:21">
      <c r="A79" s="9"/>
      <c r="B79" s="9"/>
      <c r="C79" s="9"/>
      <c r="D79" s="9"/>
      <c r="E79" s="9"/>
      <c r="F79" s="10"/>
      <c r="G79" s="9" t="s">
        <v>142</v>
      </c>
      <c r="H79" s="9" t="str">
        <f>_xlfn.DISPIMG("ID_9B276753D1044E6E85C1E44E8275AA23",1)</f>
        <v>=DISPIMG("ID_9B276753D1044E6E85C1E44E8275AA23",1)</v>
      </c>
      <c r="I79" s="9"/>
      <c r="J79" s="9"/>
      <c r="K79" s="9"/>
      <c r="L79" s="9"/>
      <c r="M79" s="9"/>
      <c r="N79" s="9"/>
      <c r="O79" s="11"/>
      <c r="P79" s="11"/>
      <c r="Q79" s="11"/>
      <c r="R79" s="12"/>
      <c r="S79" s="13"/>
      <c r="T79" s="14"/>
      <c r="U79" s="22"/>
    </row>
    <row r="80" s="2" customFormat="1" spans="1:21">
      <c r="A80" s="9"/>
      <c r="B80" s="9"/>
      <c r="C80" s="9"/>
      <c r="D80" s="9"/>
      <c r="E80" s="9"/>
      <c r="F80" s="10"/>
      <c r="G80" s="9"/>
      <c r="H80" s="9"/>
      <c r="I80" s="9"/>
      <c r="J80" s="9"/>
      <c r="K80" s="9"/>
      <c r="L80" s="9"/>
      <c r="M80" s="9"/>
      <c r="N80" s="9"/>
      <c r="O80" s="11"/>
      <c r="P80" s="11"/>
      <c r="Q80" s="11"/>
      <c r="R80" s="16"/>
      <c r="S80" s="17"/>
      <c r="T80" s="18"/>
      <c r="U80" s="22"/>
    </row>
    <row r="81" s="2" customFormat="1" spans="1:21">
      <c r="A81" s="9"/>
      <c r="B81" s="9"/>
      <c r="C81" s="9"/>
      <c r="D81" s="9"/>
      <c r="E81" s="9"/>
      <c r="F81" s="10"/>
      <c r="G81" s="9"/>
      <c r="H81" s="9"/>
      <c r="I81" s="9"/>
      <c r="J81" s="9"/>
      <c r="K81" s="9"/>
      <c r="L81" s="9"/>
      <c r="M81" s="9"/>
      <c r="N81" s="9"/>
      <c r="O81" s="11"/>
      <c r="P81" s="11"/>
      <c r="Q81" s="11"/>
      <c r="R81" s="16"/>
      <c r="S81" s="17"/>
      <c r="T81" s="18"/>
      <c r="U81" s="22"/>
    </row>
    <row r="82" s="2" customFormat="1" spans="1:21">
      <c r="A82" s="9"/>
      <c r="B82" s="9"/>
      <c r="C82" s="9"/>
      <c r="D82" s="9"/>
      <c r="E82" s="9"/>
      <c r="F82" s="10"/>
      <c r="G82" s="9"/>
      <c r="H82" s="9"/>
      <c r="I82" s="9"/>
      <c r="J82" s="9"/>
      <c r="K82" s="9"/>
      <c r="L82" s="9"/>
      <c r="M82" s="9"/>
      <c r="N82" s="9"/>
      <c r="O82" s="11"/>
      <c r="P82" s="11"/>
      <c r="Q82" s="11"/>
      <c r="R82" s="16"/>
      <c r="S82" s="17"/>
      <c r="T82" s="18"/>
      <c r="U82" s="22"/>
    </row>
    <row r="83" s="2" customFormat="1" spans="1:21">
      <c r="A83" s="9"/>
      <c r="B83" s="9"/>
      <c r="C83" s="9"/>
      <c r="D83" s="9"/>
      <c r="E83" s="9"/>
      <c r="F83" s="10"/>
      <c r="G83" s="9"/>
      <c r="H83" s="9"/>
      <c r="I83" s="9"/>
      <c r="J83" s="9"/>
      <c r="K83" s="9"/>
      <c r="L83" s="9"/>
      <c r="M83" s="9"/>
      <c r="N83" s="9"/>
      <c r="O83" s="11"/>
      <c r="P83" s="11"/>
      <c r="Q83" s="11"/>
      <c r="R83" s="16"/>
      <c r="S83" s="17"/>
      <c r="T83" s="18"/>
      <c r="U83" s="22"/>
    </row>
    <row r="84" s="2" customFormat="1" spans="1:21">
      <c r="A84" s="9"/>
      <c r="B84" s="9"/>
      <c r="C84" s="9"/>
      <c r="D84" s="9"/>
      <c r="E84" s="9"/>
      <c r="F84" s="10"/>
      <c r="G84" s="9"/>
      <c r="H84" s="9"/>
      <c r="I84" s="9"/>
      <c r="J84" s="9"/>
      <c r="K84" s="9"/>
      <c r="L84" s="9"/>
      <c r="M84" s="9"/>
      <c r="N84" s="9"/>
      <c r="O84" s="11"/>
      <c r="P84" s="11"/>
      <c r="Q84" s="11"/>
      <c r="R84" s="16"/>
      <c r="S84" s="17"/>
      <c r="T84" s="18"/>
      <c r="U84" s="22"/>
    </row>
    <row r="85" s="2" customFormat="1" spans="1:21">
      <c r="A85" s="9"/>
      <c r="B85" s="9"/>
      <c r="C85" s="9"/>
      <c r="D85" s="9"/>
      <c r="E85" s="9"/>
      <c r="F85" s="10"/>
      <c r="G85" s="9"/>
      <c r="H85" s="9"/>
      <c r="I85" s="9"/>
      <c r="J85" s="9"/>
      <c r="K85" s="9"/>
      <c r="L85" s="9"/>
      <c r="M85" s="9"/>
      <c r="N85" s="9"/>
      <c r="O85" s="11"/>
      <c r="P85" s="11"/>
      <c r="Q85" s="11"/>
      <c r="R85" s="19"/>
      <c r="S85" s="20"/>
      <c r="T85" s="21"/>
      <c r="U85" s="22"/>
    </row>
    <row r="86" s="2" customFormat="1" spans="1:21">
      <c r="G86" s="9" t="s">
        <v>143</v>
      </c>
      <c r="H86" s="9" t="str">
        <f>_xlfn.DISPIMG("ID_08B998BE27604A579E29EDB4F0FD7FEB",1)</f>
        <v>=DISPIMG("ID_08B998BE27604A579E29EDB4F0FD7FEB",1)</v>
      </c>
      <c r="I86" s="9"/>
      <c r="J86" s="9"/>
      <c r="K86" s="9"/>
      <c r="L86" s="9"/>
      <c r="M86" s="9"/>
      <c r="N86" s="9" t="inlineStr">
        <is>
          <t xml:space="preserve">错误</t>
        </is>
      </c>
      <c r="O86" s="11" t="inlineStr">
        <is>
          <t xml:space="preserve">不等号判断依据不足；函数值大小规律推导不完整；单调性结论依据不足；值域作答未完成</t>
        </is>
      </c>
      <c r="P86" s="11"/>
      <c r="Q86" s="11"/>
      <c r="R86" s="12" t="inlineStr">
        <is>
          <t xml:space="preserve">函数值大小规律建立在前序差值式上，差值表达式不完整导致判断依据不足。；函数值大小规律沿用了前序不完整差值，判断链条出现断点。；单调性判断依赖前序不完整差值式，论证链条未闭合。；值域部分仅保留题号，函数取值范围的分析未展开。</t>
        </is>
      </c>
      <c r="S86" s="13"/>
      <c r="T86" s="14"/>
      <c r="U86" s="22"/>
    </row>
    <row r="87" s="2" customFormat="1" spans="1:21">
      <c r="G87" s="9"/>
      <c r="H87" s="9"/>
      <c r="I87" s="9"/>
      <c r="J87" s="9"/>
      <c r="K87" s="9"/>
      <c r="L87" s="9"/>
      <c r="M87" s="9"/>
      <c r="N87" s="9"/>
      <c r="O87" s="11"/>
      <c r="P87" s="11"/>
      <c r="Q87" s="11"/>
      <c r="R87" s="16"/>
      <c r="S87" s="17"/>
      <c r="T87" s="18"/>
      <c r="U87" s="22"/>
    </row>
    <row r="88" s="2" customFormat="1" spans="1:21">
      <c r="G88" s="9"/>
      <c r="H88" s="9"/>
      <c r="I88" s="9"/>
      <c r="J88" s="9"/>
      <c r="K88" s="9"/>
      <c r="L88" s="9"/>
      <c r="M88" s="9"/>
      <c r="N88" s="9"/>
      <c r="O88" s="11"/>
      <c r="P88" s="11"/>
      <c r="Q88" s="11"/>
      <c r="R88" s="16"/>
      <c r="S88" s="17"/>
      <c r="T88" s="18"/>
      <c r="U88" s="22"/>
    </row>
    <row r="89" s="2" customFormat="1" spans="1:21">
      <c r="G89" s="9"/>
      <c r="H89" s="9"/>
      <c r="I89" s="9"/>
      <c r="J89" s="9"/>
      <c r="K89" s="9"/>
      <c r="L89" s="9"/>
      <c r="M89" s="9"/>
      <c r="N89" s="9"/>
      <c r="O89" s="11"/>
      <c r="P89" s="11"/>
      <c r="Q89" s="11"/>
      <c r="R89" s="16"/>
      <c r="S89" s="17"/>
      <c r="T89" s="18"/>
      <c r="U89" s="22"/>
    </row>
    <row r="90" s="2" customFormat="1" spans="1:21">
      <c r="G90" s="9"/>
      <c r="H90" s="9"/>
      <c r="I90" s="9"/>
      <c r="J90" s="9"/>
      <c r="K90" s="9"/>
      <c r="L90" s="9"/>
      <c r="M90" s="9"/>
      <c r="N90" s="9"/>
      <c r="O90" s="11"/>
      <c r="P90" s="11"/>
      <c r="Q90" s="11"/>
      <c r="R90" s="16"/>
      <c r="S90" s="17"/>
      <c r="T90" s="18"/>
      <c r="U90" s="22"/>
    </row>
    <row r="91" s="2" customFormat="1" spans="1:21">
      <c r="G91" s="9"/>
      <c r="H91" s="9"/>
      <c r="I91" s="9"/>
      <c r="J91" s="9"/>
      <c r="K91" s="9"/>
      <c r="L91" s="9"/>
      <c r="M91" s="9"/>
      <c r="N91" s="9"/>
      <c r="O91" s="11"/>
      <c r="P91" s="11"/>
      <c r="Q91" s="11"/>
      <c r="R91" s="16"/>
      <c r="S91" s="17"/>
      <c r="T91" s="18"/>
      <c r="U91" s="22"/>
    </row>
    <row r="92" s="2" customFormat="1" spans="1:21">
      <c r="G92" s="9"/>
      <c r="H92" s="9"/>
      <c r="I92" s="9"/>
      <c r="J92" s="9"/>
      <c r="K92" s="9"/>
      <c r="L92" s="9"/>
      <c r="M92" s="9"/>
      <c r="N92" s="9"/>
      <c r="O92" s="11"/>
      <c r="P92" s="11"/>
      <c r="Q92" s="11"/>
      <c r="R92" s="19"/>
      <c r="S92" s="20"/>
      <c r="T92" s="21"/>
      <c r="U92" s="22"/>
    </row>
    <row r="93" s="2" customFormat="1" spans="1:21">
      <c r="G93" s="9" t="s">
        <v>146</v>
      </c>
      <c r="H93" s="9" t="str">
        <f>_xlfn.DISPIMG("ID_C7D6412974A541E48FFDB55BF92B87F0",1)</f>
        <v>=DISPIMG("ID_C7D6412974A541E48FFDB55BF92B87F0",1)</v>
      </c>
      <c r="I93" s="9"/>
      <c r="J93" s="9"/>
      <c r="K93" s="9"/>
      <c r="L93" s="9"/>
      <c r="M93" s="9"/>
      <c r="N93" s="9"/>
      <c r="O93" s="11"/>
      <c r="P93" s="11"/>
      <c r="Q93" s="11"/>
      <c r="R93" s="12"/>
      <c r="S93" s="13"/>
      <c r="T93" s="14"/>
      <c r="U93" s="22"/>
    </row>
    <row r="94" s="2" customFormat="1" spans="1:21">
      <c r="G94" s="9"/>
      <c r="H94" s="9"/>
      <c r="I94" s="9"/>
      <c r="J94" s="9"/>
      <c r="K94" s="9"/>
      <c r="L94" s="9"/>
      <c r="M94" s="9"/>
      <c r="N94" s="9"/>
      <c r="O94" s="11"/>
      <c r="P94" s="11"/>
      <c r="Q94" s="11"/>
      <c r="R94" s="16"/>
      <c r="S94" s="17"/>
      <c r="T94" s="18"/>
      <c r="U94" s="22"/>
    </row>
    <row r="95" s="2" customFormat="1" spans="1:21">
      <c r="G95" s="9"/>
      <c r="H95" s="9"/>
      <c r="I95" s="9"/>
      <c r="J95" s="9"/>
      <c r="K95" s="9"/>
      <c r="L95" s="9"/>
      <c r="M95" s="9"/>
      <c r="N95" s="9"/>
      <c r="O95" s="11"/>
      <c r="P95" s="11"/>
      <c r="Q95" s="11"/>
      <c r="R95" s="16"/>
      <c r="S95" s="17"/>
      <c r="T95" s="18"/>
      <c r="U95" s="22"/>
    </row>
    <row r="96" s="2" customFormat="1" spans="1:21">
      <c r="G96" s="9"/>
      <c r="H96" s="9"/>
      <c r="I96" s="9"/>
      <c r="J96" s="9"/>
      <c r="K96" s="9"/>
      <c r="L96" s="9"/>
      <c r="M96" s="9"/>
      <c r="N96" s="9"/>
      <c r="O96" s="11"/>
      <c r="P96" s="11"/>
      <c r="Q96" s="11"/>
      <c r="R96" s="16"/>
      <c r="S96" s="17"/>
      <c r="T96" s="18"/>
      <c r="U96" s="22"/>
    </row>
    <row r="97" s="2" customFormat="1" spans="7:21">
      <c r="G97" s="9"/>
      <c r="H97" s="9"/>
      <c r="I97" s="9"/>
      <c r="J97" s="9"/>
      <c r="K97" s="9"/>
      <c r="L97" s="9"/>
      <c r="M97" s="9"/>
      <c r="N97" s="9"/>
      <c r="O97" s="11"/>
      <c r="P97" s="11"/>
      <c r="Q97" s="11"/>
      <c r="R97" s="16"/>
      <c r="S97" s="17"/>
      <c r="T97" s="18"/>
      <c r="U97" s="22"/>
    </row>
    <row r="98" s="2" customFormat="1" spans="7:21">
      <c r="G98" s="9"/>
      <c r="H98" s="9"/>
      <c r="I98" s="9"/>
      <c r="J98" s="9"/>
      <c r="K98" s="9"/>
      <c r="L98" s="9"/>
      <c r="M98" s="9"/>
      <c r="N98" s="9"/>
      <c r="O98" s="11"/>
      <c r="P98" s="11"/>
      <c r="Q98" s="11"/>
      <c r="R98" s="16"/>
      <c r="S98" s="17"/>
      <c r="T98" s="18"/>
      <c r="U98" s="22"/>
    </row>
    <row r="99" s="2" customFormat="1" spans="7:21">
      <c r="G99" s="9"/>
      <c r="H99" s="9"/>
      <c r="I99" s="9"/>
      <c r="J99" s="9"/>
      <c r="K99" s="9"/>
      <c r="L99" s="9"/>
      <c r="M99" s="9"/>
      <c r="N99" s="9"/>
      <c r="O99" s="11"/>
      <c r="P99" s="11"/>
      <c r="Q99" s="11"/>
      <c r="R99" s="19"/>
      <c r="S99" s="20"/>
      <c r="T99" s="21"/>
      <c r="U99" s="22"/>
    </row>
    <row r="100" s="2" customFormat="1" spans="7:21">
      <c r="G100" s="9" t="s">
        <v>147</v>
      </c>
      <c r="H100" s="9" t="str">
        <f>_xlfn.DISPIMG("ID_BAF8C771613543F99CBAB47A549D47AD",1)</f>
        <v>=DISPIMG("ID_BAF8C771613543F99CBAB47A549D47AD",1)</v>
      </c>
      <c r="I100" s="9"/>
      <c r="J100" s="9"/>
      <c r="K100" s="9"/>
      <c r="L100" s="9"/>
      <c r="M100" s="9"/>
      <c r="N100" s="9"/>
      <c r="O100" s="11"/>
      <c r="P100" s="11"/>
      <c r="Q100" s="11"/>
      <c r="R100" s="12"/>
      <c r="S100" s="13"/>
      <c r="T100" s="14"/>
      <c r="U100" s="22"/>
    </row>
    <row r="101" s="2" customFormat="1" spans="7:21">
      <c r="G101" s="9"/>
      <c r="H101" s="9"/>
      <c r="I101" s="9"/>
      <c r="J101" s="9"/>
      <c r="K101" s="9"/>
      <c r="L101" s="9"/>
      <c r="M101" s="9"/>
      <c r="N101" s="9"/>
      <c r="O101" s="11"/>
      <c r="P101" s="11"/>
      <c r="Q101" s="11"/>
      <c r="R101" s="16"/>
      <c r="S101" s="17"/>
      <c r="T101" s="18"/>
      <c r="U101" s="22"/>
    </row>
    <row r="102" s="2" customFormat="1" spans="7:21">
      <c r="G102" s="9"/>
      <c r="H102" s="9"/>
      <c r="I102" s="9"/>
      <c r="J102" s="9"/>
      <c r="K102" s="9"/>
      <c r="L102" s="9"/>
      <c r="M102" s="9"/>
      <c r="N102" s="9"/>
      <c r="O102" s="11"/>
      <c r="P102" s="11"/>
      <c r="Q102" s="11"/>
      <c r="R102" s="16"/>
      <c r="S102" s="17"/>
      <c r="T102" s="18"/>
      <c r="U102" s="22"/>
    </row>
    <row r="103" s="2" customFormat="1" spans="7:21">
      <c r="G103" s="9"/>
      <c r="H103" s="9"/>
      <c r="I103" s="9"/>
      <c r="J103" s="9"/>
      <c r="K103" s="9"/>
      <c r="L103" s="9"/>
      <c r="M103" s="9"/>
      <c r="N103" s="9"/>
      <c r="O103" s="11"/>
      <c r="P103" s="11"/>
      <c r="Q103" s="11"/>
      <c r="R103" s="16"/>
      <c r="S103" s="17"/>
      <c r="T103" s="18"/>
      <c r="U103" s="22"/>
    </row>
    <row r="104" s="2" customFormat="1" spans="7:21">
      <c r="G104" s="9"/>
      <c r="H104" s="9"/>
      <c r="I104" s="9"/>
      <c r="J104" s="9"/>
      <c r="K104" s="9"/>
      <c r="L104" s="9"/>
      <c r="M104" s="9"/>
      <c r="N104" s="9"/>
      <c r="O104" s="11"/>
      <c r="P104" s="11"/>
      <c r="Q104" s="11"/>
      <c r="R104" s="16"/>
      <c r="S104" s="17"/>
      <c r="T104" s="18"/>
      <c r="U104" s="22"/>
    </row>
    <row r="105" s="2" customFormat="1" spans="7:21">
      <c r="G105" s="9"/>
      <c r="H105" s="9"/>
      <c r="I105" s="9"/>
      <c r="J105" s="9"/>
      <c r="K105" s="9"/>
      <c r="L105" s="9"/>
      <c r="M105" s="9"/>
      <c r="N105" s="9"/>
      <c r="O105" s="11"/>
      <c r="P105" s="11"/>
      <c r="Q105" s="11"/>
      <c r="R105" s="16"/>
      <c r="S105" s="17"/>
      <c r="T105" s="18"/>
      <c r="U105" s="22"/>
    </row>
    <row r="106" s="2" customFormat="1" spans="7:21">
      <c r="G106" s="9"/>
      <c r="H106" s="9"/>
      <c r="I106" s="9"/>
      <c r="J106" s="9"/>
      <c r="K106" s="9"/>
      <c r="L106" s="9"/>
      <c r="M106" s="9"/>
      <c r="N106" s="9"/>
      <c r="O106" s="11"/>
      <c r="P106" s="11"/>
      <c r="Q106" s="11"/>
      <c r="R106" s="19"/>
      <c r="S106" s="20"/>
      <c r="T106" s="21"/>
      <c r="U106" s="22"/>
    </row>
    <row r="107" s="2" customFormat="1" spans="7:21">
      <c r="G107" s="9" t="s">
        <v>148</v>
      </c>
      <c r="H107" s="9" t="str">
        <f>_xlfn.DISPIMG("ID_34398378C5554F6FBB71B00B3FE34E00",1)</f>
        <v>=DISPIMG("ID_34398378C5554F6FBB71B00B3FE34E00",1)</v>
      </c>
      <c r="I107" s="9"/>
      <c r="J107" s="9"/>
      <c r="K107" s="9"/>
      <c r="L107" s="9"/>
      <c r="M107" s="9"/>
      <c r="N107" s="9"/>
      <c r="O107" s="11"/>
      <c r="P107" s="11"/>
      <c r="Q107" s="11"/>
      <c r="R107" s="12"/>
      <c r="S107" s="13"/>
      <c r="T107" s="14"/>
    </row>
    <row r="108" s="2" customFormat="1" spans="7:21">
      <c r="G108" s="9"/>
      <c r="H108" s="9"/>
      <c r="I108" s="9"/>
      <c r="J108" s="9"/>
      <c r="K108" s="9"/>
      <c r="L108" s="9"/>
      <c r="M108" s="9"/>
      <c r="N108" s="9"/>
      <c r="O108" s="11"/>
      <c r="P108" s="11"/>
      <c r="Q108" s="11"/>
      <c r="R108" s="16"/>
      <c r="S108" s="17"/>
      <c r="T108" s="18"/>
    </row>
    <row r="109" s="2" customFormat="1" spans="7:21">
      <c r="G109" s="9"/>
      <c r="H109" s="9"/>
      <c r="I109" s="9"/>
      <c r="J109" s="9"/>
      <c r="K109" s="9"/>
      <c r="L109" s="9"/>
      <c r="M109" s="9"/>
      <c r="N109" s="9"/>
      <c r="O109" s="11"/>
      <c r="P109" s="11"/>
      <c r="Q109" s="11"/>
      <c r="R109" s="16"/>
      <c r="S109" s="17"/>
      <c r="T109" s="18"/>
    </row>
    <row r="110" s="2" customFormat="1" spans="7:21">
      <c r="G110" s="9"/>
      <c r="H110" s="9"/>
      <c r="I110" s="9"/>
      <c r="J110" s="9"/>
      <c r="K110" s="9"/>
      <c r="L110" s="9"/>
      <c r="M110" s="9"/>
      <c r="N110" s="9"/>
      <c r="O110" s="11"/>
      <c r="P110" s="11"/>
      <c r="Q110" s="11"/>
      <c r="R110" s="16"/>
      <c r="S110" s="17"/>
      <c r="T110" s="18"/>
    </row>
    <row r="111" s="2" customFormat="1" spans="7:21">
      <c r="G111" s="9"/>
      <c r="H111" s="9"/>
      <c r="I111" s="9"/>
      <c r="J111" s="9"/>
      <c r="K111" s="9"/>
      <c r="L111" s="9"/>
      <c r="M111" s="9"/>
      <c r="N111" s="9"/>
      <c r="O111" s="11"/>
      <c r="P111" s="11"/>
      <c r="Q111" s="11"/>
      <c r="R111" s="16"/>
      <c r="S111" s="17"/>
      <c r="T111" s="18"/>
    </row>
    <row r="112" s="2" customFormat="1" spans="7:21">
      <c r="G112" s="9"/>
      <c r="H112" s="9"/>
      <c r="I112" s="9"/>
      <c r="J112" s="9"/>
      <c r="K112" s="9"/>
      <c r="L112" s="9"/>
      <c r="M112" s="9"/>
      <c r="N112" s="9"/>
      <c r="O112" s="11"/>
      <c r="P112" s="11"/>
      <c r="Q112" s="11"/>
      <c r="R112" s="16"/>
      <c r="S112" s="17"/>
      <c r="T112" s="18"/>
    </row>
    <row r="113" s="2" customFormat="1" spans="7:20">
      <c r="G113" s="9"/>
      <c r="H113" s="9"/>
      <c r="I113" s="9"/>
      <c r="J113" s="9"/>
      <c r="K113" s="9"/>
      <c r="L113" s="9"/>
      <c r="M113" s="9"/>
      <c r="N113" s="9"/>
      <c r="O113" s="11"/>
      <c r="P113" s="11"/>
      <c r="Q113" s="11"/>
      <c r="R113" s="19"/>
      <c r="S113" s="20"/>
      <c r="T113" s="21"/>
    </row>
    <row r="114" s="2" customFormat="1" spans="7:20">
      <c r="O114" s="3"/>
      <c r="P114" s="3"/>
      <c r="Q114" s="3"/>
    </row>
    <row r="115" s="2" customFormat="1" spans="7:20">
      <c r="O115" s="3"/>
      <c r="P115" s="3"/>
      <c r="Q115" s="3"/>
    </row>
    <row r="116" s="2" customFormat="1" spans="7:20">
      <c r="O116" s="3"/>
      <c r="P116" s="3"/>
      <c r="Q116" s="3"/>
    </row>
    <row r="117" s="2" customFormat="1" spans="7:20">
      <c r="O117" s="3"/>
      <c r="P117" s="3"/>
      <c r="Q117" s="3"/>
    </row>
    <row r="118" s="2" customFormat="1" spans="7:20">
      <c r="O118" s="3"/>
      <c r="P118" s="3"/>
      <c r="Q118" s="3"/>
    </row>
    <row r="119" s="2" customFormat="1" spans="7:20">
      <c r="O119" s="3"/>
      <c r="P119" s="3"/>
      <c r="Q119" s="3"/>
    </row>
    <row r="120" s="2" customFormat="1" spans="7:20">
      <c r="O120" s="3"/>
      <c r="P120" s="3"/>
      <c r="Q120" s="3"/>
    </row>
    <row r="121" s="2" customFormat="1" spans="7:20">
      <c r="O121" s="3"/>
      <c r="P121" s="3"/>
      <c r="Q121" s="3"/>
    </row>
    <row r="122" s="2" customFormat="1" spans="7:20">
      <c r="O122" s="3"/>
      <c r="P122" s="3"/>
      <c r="Q122" s="3"/>
    </row>
    <row r="123" s="2" customFormat="1" spans="7:20">
      <c r="O123" s="3"/>
      <c r="P123" s="3"/>
      <c r="Q123" s="3"/>
    </row>
    <row r="124" s="2" customFormat="1" spans="7:20">
      <c r="O124" s="3"/>
      <c r="P124" s="3"/>
      <c r="Q124" s="3"/>
    </row>
    <row r="125" s="2" customFormat="1" spans="7:20">
      <c r="O125" s="3"/>
      <c r="P125" s="3"/>
      <c r="Q125" s="3"/>
    </row>
    <row r="126" s="2" customFormat="1" spans="7:20">
      <c r="O126" s="3"/>
      <c r="P126" s="3"/>
      <c r="Q126" s="3"/>
    </row>
    <row r="127" s="2" customFormat="1" spans="7:20">
      <c r="O127" s="3"/>
      <c r="P127" s="3"/>
      <c r="Q127" s="3"/>
    </row>
    <row r="128" s="2" customFormat="1" spans="7:20">
      <c r="O128" s="3"/>
      <c r="P128" s="3"/>
      <c r="Q128" s="3"/>
    </row>
    <row r="129" s="2" customFormat="1" spans="15:17">
      <c r="O129" s="3"/>
      <c r="P129" s="3"/>
      <c r="Q129" s="3"/>
    </row>
    <row r="130" s="2" customFormat="1" spans="15:17">
      <c r="O130" s="3"/>
      <c r="P130" s="3"/>
      <c r="Q130" s="3"/>
    </row>
    <row r="131" s="2" customFormat="1" spans="15:17">
      <c r="O131" s="3"/>
      <c r="P131" s="3"/>
      <c r="Q131" s="3"/>
    </row>
    <row r="132" s="2" customFormat="1" spans="15:17">
      <c r="O132" s="3"/>
      <c r="P132" s="3"/>
      <c r="Q132" s="3"/>
    </row>
    <row r="133" s="2" customFormat="1" spans="15:17">
      <c r="O133" s="3"/>
      <c r="P133" s="3"/>
      <c r="Q133" s="3"/>
    </row>
    <row r="134" s="2" customFormat="1" spans="15:17">
      <c r="O134" s="3"/>
      <c r="P134" s="3"/>
      <c r="Q134" s="3"/>
    </row>
  </sheetData>
  <mergeCells count="63">
    <mergeCell ref="A1:F1"/>
    <mergeCell ref="H1:M1"/>
    <mergeCell ref="O1:Q1"/>
    <mergeCell ref="R1:T1"/>
    <mergeCell ref="W1:AC1"/>
    <mergeCell ref="G2:G8"/>
    <mergeCell ref="G9:G15"/>
    <mergeCell ref="G16:G22"/>
    <mergeCell ref="G23:G29"/>
    <mergeCell ref="G30:G36"/>
    <mergeCell ref="G37:G43"/>
    <mergeCell ref="G44:G50"/>
    <mergeCell ref="G51:G57"/>
    <mergeCell ref="G58:G64"/>
    <mergeCell ref="G65:G71"/>
    <mergeCell ref="G72:G78"/>
    <mergeCell ref="G79:G85"/>
    <mergeCell ref="G86:G92"/>
    <mergeCell ref="G93:G99"/>
    <mergeCell ref="G100:G106"/>
    <mergeCell ref="G107:G113"/>
    <mergeCell ref="U2:U8"/>
    <mergeCell ref="V2:V8"/>
    <mergeCell ref="W2:W8"/>
    <mergeCell ref="W9:W15"/>
    <mergeCell ref="W16:W22"/>
    <mergeCell ref="A2:F8"/>
    <mergeCell ref="H2:M8"/>
    <mergeCell ref="A9:F11"/>
    <mergeCell ref="H9:M15"/>
    <mergeCell ref="H16:M22"/>
    <mergeCell ref="H23:M29"/>
    <mergeCell ref="H30:M36"/>
    <mergeCell ref="H37:M43"/>
    <mergeCell ref="H44:M50"/>
    <mergeCell ref="H51:M57"/>
    <mergeCell ref="H58:M64"/>
    <mergeCell ref="H65:M71"/>
    <mergeCell ref="H72:M78"/>
    <mergeCell ref="H79:M85"/>
    <mergeCell ref="H86:M92"/>
    <mergeCell ref="H93:M99"/>
    <mergeCell ref="H100:M106"/>
    <mergeCell ref="H107:M113"/>
    <mergeCell ref="A12:F43"/>
    <mergeCell ref="A44:F46"/>
    <mergeCell ref="A47:F85"/>
    <mergeCell ref="AF50:AI51"/>
    <mergeCell ref="X2:AC8"/>
    <mergeCell ref="X9:AC15"/>
    <mergeCell ref="X16:AC22"/>
    <mergeCell ref="N2:N64"/>
    <mergeCell ref="O2:Q64"/>
    <mergeCell ref="R2:T64"/>
    <mergeCell ref="N65:N71"/>
    <mergeCell ref="O65:Q71"/>
    <mergeCell ref="R65:T71"/>
    <mergeCell ref="N72:N85"/>
    <mergeCell ref="O72:Q85"/>
    <mergeCell ref="R72:T85"/>
    <mergeCell ref="N86:N113"/>
    <mergeCell ref="O86:Q113"/>
    <mergeCell ref="R86:T113"/>
  </mergeCells>
  <dataValidations count="1">
    <dataValidation type="list" allowBlank="1" showInputMessage="1" showErrorMessage="1" sqref="N2:N134">
      <formula1>"正确,半对,错误"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34"/>
  <sheetViews>
    <sheetView topLeftCell="A92" workbookViewId="0">
      <selection activeCell="R2" sqref="R2:T120"/>
    </sheetView>
  </sheetViews>
  <sheetFormatPr defaultColWidth="8.89166666666667" defaultRowHeight="12"/>
  <cols>
    <col min="1" max="1" width="9" style="2" customWidth="1"/>
    <col min="2" max="5" width="8.89166666666667" style="2"/>
    <col min="6" max="6" width="13.8916666666667" style="2"/>
    <col min="7" max="7" width="19.1083333333333" style="2" customWidth="1"/>
    <col min="8" max="13" width="8.89166666666667" style="2"/>
    <col min="14" max="14" width="19.1083333333333" style="2" customWidth="1"/>
    <col min="15" max="17" width="8.89166666666667" style="3"/>
    <col min="18" max="21" width="8.89166666666667" style="2"/>
    <col min="22" max="22" width="11.25" style="2" customWidth="1"/>
    <col min="23" max="23" width="13.675" style="2"/>
    <col min="24" max="16384" width="8.89166666666667" style="2"/>
  </cols>
  <sheetData>
    <row r="1" s="1" customFormat="1" ht="40" customHeight="1" spans="1:35">
      <c r="A1" s="26" t="s">
        <v>113</v>
      </c>
      <c r="B1" s="26"/>
      <c r="C1" s="26"/>
      <c r="D1" s="26"/>
      <c r="E1" s="26"/>
      <c r="F1" s="26"/>
      <c r="G1" s="4" t="s">
        <v>114</v>
      </c>
      <c r="H1" s="4" t="s">
        <v>115</v>
      </c>
      <c r="I1" s="4"/>
      <c r="J1" s="4"/>
      <c r="K1" s="4"/>
      <c r="L1" s="4"/>
      <c r="M1" s="4"/>
      <c r="N1" s="8" t="s">
        <v>116</v>
      </c>
      <c r="O1" s="6" t="s">
        <v>117</v>
      </c>
      <c r="P1" s="6"/>
      <c r="Q1" s="6"/>
      <c r="R1" s="5" t="s">
        <v>118</v>
      </c>
      <c r="S1" s="7"/>
      <c r="T1" s="8"/>
      <c r="U1" s="4" t="s">
        <v>119</v>
      </c>
      <c r="V1" s="4" t="s">
        <v>120</v>
      </c>
      <c r="W1" s="4" t="s">
        <v>121</v>
      </c>
      <c r="X1" s="4"/>
      <c r="Y1" s="4"/>
      <c r="Z1" s="4"/>
      <c r="AA1" s="4"/>
      <c r="AB1" s="4"/>
      <c r="AC1" s="4"/>
    </row>
    <row r="2" s="2" customFormat="1" ht="13" customHeight="1" spans="1:35">
      <c r="A2" s="17" t="str">
        <f>_xlfn.DISPIMG("ID_95812D18D66641C7A43396DD29B487BB",1)</f>
        <v>=DISPIMG("ID_95812D18D66641C7A43396DD29B487BB",1)</v>
      </c>
      <c r="B2" s="17"/>
      <c r="C2" s="17"/>
      <c r="D2" s="17"/>
      <c r="E2" s="17"/>
      <c r="F2" s="17"/>
      <c r="G2" s="9" t="s">
        <v>122</v>
      </c>
      <c r="H2" s="9" t="str">
        <f>_xlfn.DISPIMG("ID_1BCB146818A74D6FB62A09020E8C1A23",1)</f>
        <v>=DISPIMG("ID_1BCB146818A74D6FB62A09020E8C1A23",1)</v>
      </c>
      <c r="I2" s="9"/>
      <c r="J2" s="9"/>
      <c r="K2" s="9"/>
      <c r="L2" s="9"/>
      <c r="M2" s="9"/>
      <c r="N2" s="15" t="inlineStr">
        <is>
          <t xml:space="preserve">正确</t>
        </is>
      </c>
      <c r="V2" s="14">
        <v>8</v>
      </c>
      <c r="X2" s="11" t="inlineStr">
        <is>
          <t xml:space="preserve">第（1）题围绕导数和单调性展开函数最值分析，论证较完整。</t>
        </is>
      </c>
      <c r="Y2" s="11"/>
      <c r="Z2" s="11"/>
      <c r="AA2" s="11"/>
      <c r="AB2" s="11"/>
      <c r="AC2" s="11"/>
    </row>
    <row r="3" s="2" customFormat="1" spans="1:35">
      <c r="A3" s="17"/>
      <c r="B3" s="17"/>
      <c r="C3" s="17"/>
      <c r="D3" s="17"/>
      <c r="E3" s="17"/>
      <c r="F3" s="17"/>
      <c r="G3" s="9"/>
      <c r="H3" s="9"/>
      <c r="I3" s="9"/>
      <c r="J3" s="9"/>
      <c r="K3" s="9"/>
      <c r="L3" s="9"/>
      <c r="M3" s="9"/>
      <c r="N3" s="15"/>
      <c r="O3" s="11"/>
      <c r="P3" s="11"/>
      <c r="Q3" s="11"/>
      <c r="R3" s="16"/>
      <c r="S3" s="17"/>
      <c r="T3" s="18"/>
      <c r="U3" s="9"/>
      <c r="V3" s="18"/>
      <c r="W3" s="15"/>
      <c r="X3" s="11"/>
      <c r="Y3" s="11"/>
      <c r="Z3" s="11"/>
      <c r="AA3" s="11"/>
      <c r="AB3" s="11"/>
      <c r="AC3" s="11"/>
    </row>
    <row r="4" s="2" customFormat="1" spans="1:35">
      <c r="A4" s="17"/>
      <c r="B4" s="17"/>
      <c r="C4" s="17"/>
      <c r="D4" s="17"/>
      <c r="E4" s="17"/>
      <c r="F4" s="17"/>
      <c r="G4" s="9"/>
      <c r="H4" s="9"/>
      <c r="I4" s="9"/>
      <c r="J4" s="9"/>
      <c r="K4" s="9"/>
      <c r="L4" s="9"/>
      <c r="M4" s="9"/>
      <c r="N4" s="15"/>
      <c r="O4" s="11"/>
      <c r="P4" s="11"/>
      <c r="Q4" s="11"/>
      <c r="R4" s="16"/>
      <c r="S4" s="17"/>
      <c r="T4" s="18"/>
      <c r="U4" s="9"/>
      <c r="V4" s="18"/>
      <c r="W4" s="15"/>
      <c r="X4" s="11"/>
      <c r="Y4" s="11"/>
      <c r="Z4" s="11"/>
      <c r="AA4" s="11"/>
      <c r="AB4" s="11"/>
      <c r="AC4" s="11"/>
    </row>
    <row r="5" s="2" customFormat="1" spans="1:35">
      <c r="A5" s="17"/>
      <c r="B5" s="17"/>
      <c r="C5" s="17"/>
      <c r="D5" s="17"/>
      <c r="E5" s="17"/>
      <c r="F5" s="17"/>
      <c r="G5" s="9"/>
      <c r="H5" s="9"/>
      <c r="I5" s="9"/>
      <c r="J5" s="9"/>
      <c r="K5" s="9"/>
      <c r="L5" s="9"/>
      <c r="M5" s="9"/>
      <c r="N5" s="15"/>
      <c r="O5" s="11"/>
      <c r="P5" s="11"/>
      <c r="Q5" s="11"/>
      <c r="R5" s="16"/>
      <c r="S5" s="17"/>
      <c r="T5" s="18"/>
      <c r="U5" s="9"/>
      <c r="V5" s="18"/>
      <c r="W5" s="15"/>
      <c r="X5" s="11"/>
      <c r="Y5" s="11"/>
      <c r="Z5" s="11"/>
      <c r="AA5" s="11"/>
      <c r="AB5" s="11"/>
      <c r="AC5" s="11"/>
    </row>
    <row r="6" s="2" customFormat="1" spans="1:35">
      <c r="A6" s="17"/>
      <c r="B6" s="17"/>
      <c r="C6" s="17"/>
      <c r="D6" s="17"/>
      <c r="E6" s="17"/>
      <c r="F6" s="17"/>
      <c r="G6" s="9"/>
      <c r="H6" s="9"/>
      <c r="I6" s="9"/>
      <c r="J6" s="9"/>
      <c r="K6" s="9"/>
      <c r="L6" s="9"/>
      <c r="M6" s="9"/>
      <c r="N6" s="15"/>
      <c r="O6" s="11"/>
      <c r="P6" s="11"/>
      <c r="Q6" s="11"/>
      <c r="R6" s="16"/>
      <c r="S6" s="17"/>
      <c r="T6" s="18"/>
      <c r="U6" s="9"/>
      <c r="V6" s="18"/>
      <c r="W6" s="15"/>
      <c r="X6" s="11"/>
      <c r="Y6" s="11"/>
      <c r="Z6" s="11"/>
      <c r="AA6" s="11"/>
      <c r="AB6" s="11"/>
      <c r="AC6" s="11"/>
    </row>
    <row r="7" s="2" customFormat="1" spans="1:35">
      <c r="A7" s="17"/>
      <c r="B7" s="17"/>
      <c r="C7" s="17"/>
      <c r="D7" s="17"/>
      <c r="E7" s="17"/>
      <c r="F7" s="17"/>
      <c r="G7" s="9"/>
      <c r="H7" s="9"/>
      <c r="I7" s="9"/>
      <c r="J7" s="9"/>
      <c r="K7" s="9"/>
      <c r="L7" s="9"/>
      <c r="M7" s="9"/>
      <c r="N7" s="15"/>
      <c r="O7" s="11"/>
      <c r="P7" s="11"/>
      <c r="Q7" s="11"/>
      <c r="R7" s="16"/>
      <c r="S7" s="17"/>
      <c r="T7" s="18"/>
      <c r="U7" s="9"/>
      <c r="V7" s="18"/>
      <c r="W7" s="15"/>
      <c r="X7" s="11"/>
      <c r="Y7" s="11"/>
      <c r="Z7" s="11"/>
      <c r="AA7" s="11"/>
      <c r="AB7" s="11"/>
      <c r="AC7" s="11"/>
    </row>
    <row r="8" s="2" customFormat="1" spans="1:35">
      <c r="A8" s="17"/>
      <c r="B8" s="17"/>
      <c r="C8" s="17"/>
      <c r="D8" s="17"/>
      <c r="E8" s="17"/>
      <c r="F8" s="17"/>
      <c r="G8" s="9"/>
      <c r="H8" s="9"/>
      <c r="I8" s="9"/>
      <c r="J8" s="9"/>
      <c r="K8" s="9"/>
      <c r="L8" s="9"/>
      <c r="M8" s="9"/>
      <c r="N8" s="15"/>
      <c r="O8" s="11"/>
      <c r="P8" s="11"/>
      <c r="Q8" s="11"/>
      <c r="R8" s="19"/>
      <c r="S8" s="20"/>
      <c r="T8" s="21"/>
      <c r="U8" s="9"/>
      <c r="V8" s="21"/>
      <c r="W8" s="15"/>
      <c r="X8" s="11"/>
      <c r="Y8" s="11"/>
      <c r="Z8" s="11"/>
      <c r="AA8" s="11"/>
      <c r="AB8" s="11"/>
      <c r="AC8" s="11"/>
    </row>
    <row r="9" s="2" customFormat="1" spans="1:35">
      <c r="A9" s="27" t="s">
        <v>128</v>
      </c>
      <c r="B9" s="27"/>
      <c r="C9" s="27"/>
      <c r="D9" s="27"/>
      <c r="E9" s="27"/>
      <c r="F9" s="27"/>
      <c r="G9" s="9" t="s">
        <v>129</v>
      </c>
      <c r="H9" s="9" t="str">
        <f>_xlfn.DISPIMG("ID_409F448ED5C240FAB0DFB4028E33D70D",1)</f>
        <v>=DISPIMG("ID_409F448ED5C240FAB0DFB4028E33D70D",1)</v>
      </c>
      <c r="I9" s="9"/>
      <c r="J9" s="9"/>
      <c r="K9" s="9"/>
      <c r="L9" s="9"/>
      <c r="M9" s="9"/>
      <c r="N9" s="21"/>
      <c r="X9" s="11" t="inlineStr">
        <is>
          <t xml:space="preserve">第（2）题已将恒成立条件转化为参数上界，但上界函数的最值分析未完成，参数范围论证不完整。</t>
        </is>
      </c>
      <c r="Y9" s="11"/>
      <c r="Z9" s="11"/>
      <c r="AA9" s="11"/>
      <c r="AB9" s="11"/>
      <c r="AC9" s="11"/>
    </row>
    <row r="10" s="2" customFormat="1" spans="1:35">
      <c r="A10" s="27"/>
      <c r="B10" s="27"/>
      <c r="C10" s="27"/>
      <c r="D10" s="27"/>
      <c r="E10" s="27"/>
      <c r="F10" s="27"/>
      <c r="G10" s="9"/>
      <c r="H10" s="9"/>
      <c r="I10" s="9"/>
      <c r="J10" s="9"/>
      <c r="K10" s="9"/>
      <c r="L10" s="9"/>
      <c r="M10" s="9"/>
      <c r="N10" s="15"/>
      <c r="O10" s="11"/>
      <c r="P10" s="11"/>
      <c r="Q10" s="11"/>
      <c r="R10" s="16"/>
      <c r="S10" s="17"/>
      <c r="T10" s="18"/>
      <c r="U10" s="22"/>
      <c r="V10" s="17"/>
      <c r="W10" s="9"/>
      <c r="X10" s="11"/>
      <c r="Y10" s="11"/>
      <c r="Z10" s="11"/>
      <c r="AA10" s="11"/>
      <c r="AB10" s="11"/>
      <c r="AC10" s="11"/>
    </row>
    <row r="11" s="2" customFormat="1" customHeight="1" spans="1:35">
      <c r="A11" s="27"/>
      <c r="B11" s="27"/>
      <c r="C11" s="27"/>
      <c r="D11" s="27"/>
      <c r="E11" s="27"/>
      <c r="F11" s="27"/>
      <c r="G11" s="9"/>
      <c r="H11" s="9"/>
      <c r="I11" s="9"/>
      <c r="J11" s="9"/>
      <c r="K11" s="9"/>
      <c r="L11" s="9"/>
      <c r="M11" s="9"/>
      <c r="N11" s="15"/>
      <c r="O11" s="11"/>
      <c r="P11" s="11"/>
      <c r="Q11" s="11"/>
      <c r="R11" s="16"/>
      <c r="S11" s="17"/>
      <c r="T11" s="18"/>
      <c r="U11" s="22"/>
      <c r="V11" s="17"/>
      <c r="W11" s="9"/>
      <c r="X11" s="11"/>
      <c r="Y11" s="11"/>
      <c r="Z11" s="11"/>
      <c r="AA11" s="11"/>
      <c r="AB11" s="11"/>
      <c r="AC11" s="11"/>
      <c r="AD11" s="23"/>
      <c r="AE11" s="23"/>
      <c r="AF11" s="23"/>
      <c r="AG11" s="23"/>
      <c r="AH11" s="23"/>
      <c r="AI11" s="23"/>
    </row>
    <row r="12" s="2" customFormat="1" spans="1:35">
      <c r="A12" s="17" t="str">
        <f>_xlfn.DISPIMG("ID_0E3011B6381148D9B8A25B4928F0C18B",1)</f>
        <v>=DISPIMG("ID_0E3011B6381148D9B8A25B4928F0C18B",1)</v>
      </c>
      <c r="B12" s="17"/>
      <c r="C12" s="17"/>
      <c r="D12" s="17"/>
      <c r="E12" s="17"/>
      <c r="F12" s="17"/>
      <c r="G12" s="9"/>
      <c r="H12" s="9"/>
      <c r="I12" s="9"/>
      <c r="J12" s="9"/>
      <c r="K12" s="9"/>
      <c r="L12" s="9"/>
      <c r="M12" s="9"/>
      <c r="N12" s="15"/>
      <c r="O12" s="11"/>
      <c r="P12" s="11"/>
      <c r="Q12" s="11"/>
      <c r="R12" s="16"/>
      <c r="S12" s="17"/>
      <c r="T12" s="18"/>
      <c r="U12" s="22"/>
      <c r="V12" s="17"/>
      <c r="W12" s="9"/>
      <c r="X12" s="11"/>
      <c r="Y12" s="11"/>
      <c r="Z12" s="11"/>
      <c r="AA12" s="11"/>
      <c r="AB12" s="11"/>
      <c r="AC12" s="11"/>
    </row>
    <row r="13" s="2" customFormat="1" spans="1:35">
      <c r="A13" s="17"/>
      <c r="B13" s="17"/>
      <c r="C13" s="17"/>
      <c r="D13" s="17"/>
      <c r="E13" s="17"/>
      <c r="F13" s="17"/>
      <c r="G13" s="9"/>
      <c r="H13" s="9"/>
      <c r="I13" s="9"/>
      <c r="J13" s="9"/>
      <c r="K13" s="9"/>
      <c r="L13" s="9"/>
      <c r="M13" s="9"/>
      <c r="N13" s="15"/>
      <c r="O13" s="11"/>
      <c r="P13" s="11"/>
      <c r="Q13" s="11"/>
      <c r="R13" s="16"/>
      <c r="S13" s="17"/>
      <c r="T13" s="18"/>
      <c r="U13" s="22"/>
      <c r="V13" s="17"/>
      <c r="W13" s="9"/>
      <c r="X13" s="11"/>
      <c r="Y13" s="11"/>
      <c r="Z13" s="11"/>
      <c r="AA13" s="11"/>
      <c r="AB13" s="11"/>
      <c r="AC13" s="11"/>
    </row>
    <row r="14" s="2" customFormat="1" spans="1:35">
      <c r="A14" s="17"/>
      <c r="B14" s="17"/>
      <c r="C14" s="17"/>
      <c r="D14" s="17"/>
      <c r="E14" s="17"/>
      <c r="F14" s="17"/>
      <c r="G14" s="9"/>
      <c r="H14" s="9"/>
      <c r="I14" s="9"/>
      <c r="J14" s="9"/>
      <c r="K14" s="9"/>
      <c r="L14" s="9"/>
      <c r="M14" s="9"/>
      <c r="N14" s="15"/>
      <c r="O14" s="11"/>
      <c r="P14" s="11"/>
      <c r="Q14" s="11"/>
      <c r="R14" s="16"/>
      <c r="S14" s="17"/>
      <c r="T14" s="18"/>
      <c r="U14" s="22"/>
      <c r="V14" s="17"/>
      <c r="W14" s="9"/>
      <c r="X14" s="11"/>
      <c r="Y14" s="11"/>
      <c r="Z14" s="11"/>
      <c r="AA14" s="11"/>
      <c r="AB14" s="11"/>
      <c r="AC14" s="11"/>
    </row>
    <row r="15" s="2" customFormat="1" spans="1:35">
      <c r="A15" s="17"/>
      <c r="B15" s="17"/>
      <c r="C15" s="17"/>
      <c r="D15" s="17"/>
      <c r="E15" s="17"/>
      <c r="F15" s="17"/>
      <c r="G15" s="9"/>
      <c r="H15" s="9"/>
      <c r="I15" s="9"/>
      <c r="J15" s="9"/>
      <c r="K15" s="9"/>
      <c r="L15" s="9"/>
      <c r="M15" s="9"/>
      <c r="N15" s="15"/>
      <c r="O15" s="11"/>
      <c r="P15" s="11"/>
      <c r="Q15" s="11"/>
      <c r="R15" s="19"/>
      <c r="S15" s="20"/>
      <c r="T15" s="21"/>
      <c r="U15" s="22"/>
      <c r="V15" s="17"/>
      <c r="W15" s="9"/>
      <c r="X15" s="11"/>
      <c r="Y15" s="11"/>
      <c r="Z15" s="11"/>
      <c r="AA15" s="11"/>
      <c r="AB15" s="11"/>
      <c r="AC15" s="11"/>
    </row>
    <row r="16" s="2" customFormat="1" spans="1:35">
      <c r="A16" s="17"/>
      <c r="B16" s="17"/>
      <c r="C16" s="17"/>
      <c r="D16" s="17"/>
      <c r="E16" s="17"/>
      <c r="F16" s="17"/>
      <c r="G16" s="9" t="s">
        <v>132</v>
      </c>
      <c r="H16" s="9" t="str">
        <f>_xlfn.DISPIMG("ID_C3B36D0D4D834A5BB625042FD5B6D80F",1)</f>
        <v>=DISPIMG("ID_C3B36D0D4D834A5BB625042FD5B6D80F",1)</v>
      </c>
      <c r="I16" s="9"/>
      <c r="J16" s="9"/>
      <c r="K16" s="9"/>
      <c r="L16" s="9"/>
      <c r="M16" s="9"/>
      <c r="N16" s="15"/>
      <c r="O16" s="11"/>
      <c r="P16" s="11"/>
      <c r="Q16" s="11"/>
      <c r="R16" s="12"/>
      <c r="S16" s="13"/>
      <c r="T16" s="14"/>
      <c r="U16" s="22"/>
    </row>
    <row r="17" s="2" customFormat="1" spans="1:34">
      <c r="A17" s="17"/>
      <c r="B17" s="17"/>
      <c r="C17" s="17"/>
      <c r="D17" s="17"/>
      <c r="E17" s="17"/>
      <c r="F17" s="17"/>
      <c r="G17" s="9"/>
      <c r="H17" s="9"/>
      <c r="I17" s="9"/>
      <c r="J17" s="9"/>
      <c r="K17" s="9"/>
      <c r="L17" s="9"/>
      <c r="M17" s="9"/>
      <c r="N17" s="15"/>
      <c r="O17" s="11"/>
      <c r="P17" s="11"/>
      <c r="Q17" s="11"/>
      <c r="R17" s="16"/>
      <c r="S17" s="17"/>
      <c r="T17" s="18"/>
      <c r="U17" s="22"/>
      <c r="V17" s="2"/>
      <c r="W17" s="2"/>
      <c r="X17" s="2"/>
      <c r="Y17" s="2"/>
      <c r="Z17" s="2"/>
      <c r="AA17" s="2"/>
      <c r="AB17" s="2"/>
      <c r="AC17" s="2"/>
      <c r="AD17" s="23"/>
      <c r="AE17" s="23"/>
      <c r="AF17" s="23"/>
    </row>
    <row r="18" s="2" customFormat="1" spans="1:34">
      <c r="A18" s="17"/>
      <c r="B18" s="17"/>
      <c r="C18" s="17"/>
      <c r="D18" s="17"/>
      <c r="E18" s="17"/>
      <c r="F18" s="17"/>
      <c r="G18" s="9"/>
      <c r="H18" s="9"/>
      <c r="I18" s="9"/>
      <c r="J18" s="9"/>
      <c r="K18" s="9"/>
      <c r="L18" s="9"/>
      <c r="M18" s="9"/>
      <c r="N18" s="15"/>
      <c r="O18" s="11"/>
      <c r="P18" s="11"/>
      <c r="Q18" s="11"/>
      <c r="R18" s="16"/>
      <c r="S18" s="17"/>
      <c r="T18" s="18"/>
      <c r="U18" s="22"/>
      <c r="V18" s="2"/>
      <c r="W18" s="2"/>
      <c r="X18" s="2"/>
      <c r="Y18" s="2"/>
      <c r="Z18" s="2"/>
      <c r="AA18" s="2"/>
      <c r="AB18" s="2"/>
      <c r="AC18" s="2"/>
      <c r="AD18" s="23"/>
      <c r="AE18" s="23"/>
      <c r="AF18" s="23"/>
    </row>
    <row r="19" s="2" customFormat="1" spans="1:34">
      <c r="A19" s="17"/>
      <c r="B19" s="17"/>
      <c r="C19" s="17"/>
      <c r="D19" s="17"/>
      <c r="E19" s="17"/>
      <c r="F19" s="17"/>
      <c r="G19" s="9"/>
      <c r="H19" s="9"/>
      <c r="I19" s="9"/>
      <c r="J19" s="9"/>
      <c r="K19" s="9"/>
      <c r="L19" s="9"/>
      <c r="M19" s="9"/>
      <c r="N19" s="15"/>
      <c r="O19" s="11"/>
      <c r="P19" s="11"/>
      <c r="Q19" s="11"/>
      <c r="R19" s="16"/>
      <c r="S19" s="17"/>
      <c r="T19" s="18"/>
      <c r="U19" s="22"/>
    </row>
    <row r="20" s="2" customFormat="1" spans="1:34">
      <c r="A20" s="17"/>
      <c r="B20" s="17"/>
      <c r="C20" s="17"/>
      <c r="D20" s="17"/>
      <c r="E20" s="17"/>
      <c r="F20" s="17"/>
      <c r="G20" s="9"/>
      <c r="H20" s="9"/>
      <c r="I20" s="9"/>
      <c r="J20" s="9"/>
      <c r="K20" s="9"/>
      <c r="L20" s="9"/>
      <c r="M20" s="9"/>
      <c r="N20" s="15"/>
      <c r="O20" s="11"/>
      <c r="P20" s="11"/>
      <c r="Q20" s="11"/>
      <c r="R20" s="16"/>
      <c r="S20" s="17"/>
      <c r="T20" s="18"/>
      <c r="U20" s="22"/>
    </row>
    <row r="21" s="2" customFormat="1" spans="1:34">
      <c r="A21" s="17"/>
      <c r="B21" s="17"/>
      <c r="C21" s="17"/>
      <c r="D21" s="17"/>
      <c r="E21" s="17"/>
      <c r="F21" s="17"/>
      <c r="G21" s="9"/>
      <c r="H21" s="9"/>
      <c r="I21" s="9"/>
      <c r="J21" s="9"/>
      <c r="K21" s="9"/>
      <c r="L21" s="9"/>
      <c r="M21" s="9"/>
      <c r="N21" s="15"/>
      <c r="O21" s="11"/>
      <c r="P21" s="11"/>
      <c r="Q21" s="11"/>
      <c r="R21" s="16"/>
      <c r="S21" s="17"/>
      <c r="T21" s="18"/>
      <c r="U21" s="22"/>
    </row>
    <row r="22" s="2" customFormat="1" spans="1:34">
      <c r="A22" s="17"/>
      <c r="B22" s="17"/>
      <c r="C22" s="17"/>
      <c r="D22" s="17"/>
      <c r="E22" s="17"/>
      <c r="F22" s="17"/>
      <c r="G22" s="9"/>
      <c r="H22" s="9"/>
      <c r="I22" s="9"/>
      <c r="J22" s="9"/>
      <c r="K22" s="9"/>
      <c r="L22" s="9"/>
      <c r="M22" s="9"/>
      <c r="N22" s="15"/>
      <c r="O22" s="11"/>
      <c r="P22" s="11"/>
      <c r="Q22" s="11"/>
      <c r="R22" s="19"/>
      <c r="S22" s="20"/>
      <c r="T22" s="21"/>
      <c r="U22" s="22"/>
    </row>
    <row r="23" s="2" customFormat="1" ht="13" customHeight="1" spans="1:34">
      <c r="A23" s="17"/>
      <c r="B23" s="17"/>
      <c r="C23" s="17"/>
      <c r="D23" s="17"/>
      <c r="E23" s="17"/>
      <c r="F23" s="17"/>
      <c r="G23" s="9" t="s">
        <v>133</v>
      </c>
      <c r="H23" s="9" t="str">
        <f>_xlfn.DISPIMG("ID_93672F06F56642A4A110D35AC99E576A",1)</f>
        <v>=DISPIMG("ID_93672F06F56642A4A110D35AC99E576A",1)</v>
      </c>
      <c r="I23" s="9"/>
      <c r="J23" s="9"/>
      <c r="K23" s="9"/>
      <c r="L23" s="9"/>
      <c r="M23" s="9"/>
      <c r="N23" s="15"/>
      <c r="O23" s="11"/>
      <c r="P23" s="11"/>
      <c r="Q23" s="11"/>
      <c r="R23" s="12"/>
      <c r="S23" s="13"/>
      <c r="T23" s="14"/>
      <c r="U23" s="22"/>
    </row>
    <row r="24" s="2" customFormat="1" spans="1:34">
      <c r="A24" s="17"/>
      <c r="B24" s="17"/>
      <c r="C24" s="17"/>
      <c r="D24" s="17"/>
      <c r="E24" s="17"/>
      <c r="F24" s="17"/>
      <c r="G24" s="9"/>
      <c r="H24" s="9"/>
      <c r="I24" s="9"/>
      <c r="J24" s="9"/>
      <c r="K24" s="9"/>
      <c r="L24" s="9"/>
      <c r="M24" s="9"/>
      <c r="N24" s="15"/>
      <c r="O24" s="11"/>
      <c r="P24" s="11"/>
      <c r="Q24" s="11"/>
      <c r="R24" s="16"/>
      <c r="S24" s="17"/>
      <c r="T24" s="18"/>
      <c r="U24" s="22"/>
    </row>
    <row r="25" s="2" customFormat="1" spans="1:34">
      <c r="A25" s="17"/>
      <c r="B25" s="17"/>
      <c r="C25" s="17"/>
      <c r="D25" s="17"/>
      <c r="E25" s="17"/>
      <c r="F25" s="17"/>
      <c r="G25" s="9"/>
      <c r="H25" s="9"/>
      <c r="I25" s="9"/>
      <c r="J25" s="9"/>
      <c r="K25" s="9"/>
      <c r="L25" s="9"/>
      <c r="M25" s="9"/>
      <c r="N25" s="15"/>
      <c r="O25" s="11"/>
      <c r="P25" s="11"/>
      <c r="Q25" s="11"/>
      <c r="R25" s="16"/>
      <c r="S25" s="17"/>
      <c r="T25" s="18"/>
      <c r="U25" s="22"/>
    </row>
    <row r="26" s="2" customFormat="1" spans="1:34">
      <c r="A26" s="17"/>
      <c r="B26" s="17"/>
      <c r="C26" s="17"/>
      <c r="D26" s="17"/>
      <c r="E26" s="17"/>
      <c r="F26" s="17"/>
      <c r="G26" s="9"/>
      <c r="H26" s="9"/>
      <c r="I26" s="9"/>
      <c r="J26" s="9"/>
      <c r="K26" s="9"/>
      <c r="L26" s="9"/>
      <c r="M26" s="9"/>
      <c r="N26" s="15"/>
      <c r="O26" s="11"/>
      <c r="P26" s="11"/>
      <c r="Q26" s="11"/>
      <c r="R26" s="16"/>
      <c r="S26" s="17"/>
      <c r="T26" s="18"/>
      <c r="U26" s="22"/>
    </row>
    <row r="27" s="2" customFormat="1" spans="1:34">
      <c r="A27" s="17"/>
      <c r="B27" s="17"/>
      <c r="C27" s="17"/>
      <c r="D27" s="17"/>
      <c r="E27" s="17"/>
      <c r="F27" s="17"/>
      <c r="G27" s="9"/>
      <c r="H27" s="9"/>
      <c r="I27" s="9"/>
      <c r="J27" s="9"/>
      <c r="K27" s="9"/>
      <c r="L27" s="9"/>
      <c r="M27" s="9"/>
      <c r="N27" s="15"/>
      <c r="O27" s="11"/>
      <c r="P27" s="11"/>
      <c r="Q27" s="11"/>
      <c r="R27" s="16"/>
      <c r="S27" s="17"/>
      <c r="T27" s="18"/>
      <c r="U27" s="22"/>
    </row>
    <row r="28" s="2" customFormat="1" spans="1:34">
      <c r="A28" s="17"/>
      <c r="B28" s="17"/>
      <c r="C28" s="17"/>
      <c r="D28" s="17"/>
      <c r="E28" s="17"/>
      <c r="F28" s="17"/>
      <c r="G28" s="9"/>
      <c r="H28" s="9"/>
      <c r="I28" s="9"/>
      <c r="J28" s="9"/>
      <c r="K28" s="9"/>
      <c r="L28" s="9"/>
      <c r="M28" s="9"/>
      <c r="N28" s="15"/>
      <c r="O28" s="11"/>
      <c r="P28" s="11"/>
      <c r="Q28" s="11"/>
      <c r="R28" s="16"/>
      <c r="S28" s="17"/>
      <c r="T28" s="18"/>
      <c r="U28" s="22"/>
    </row>
    <row r="29" s="2" customFormat="1" spans="1:34">
      <c r="A29" s="17"/>
      <c r="B29" s="17"/>
      <c r="C29" s="17"/>
      <c r="D29" s="17"/>
      <c r="E29" s="17"/>
      <c r="F29" s="17"/>
      <c r="G29" s="9"/>
      <c r="H29" s="9"/>
      <c r="I29" s="9"/>
      <c r="J29" s="9"/>
      <c r="K29" s="9"/>
      <c r="L29" s="9"/>
      <c r="M29" s="9"/>
      <c r="N29" s="15"/>
      <c r="O29" s="11"/>
      <c r="P29" s="11"/>
      <c r="Q29" s="11"/>
      <c r="R29" s="19"/>
      <c r="S29" s="20"/>
      <c r="T29" s="21"/>
      <c r="U29" s="22"/>
    </row>
    <row r="30" s="2" customFormat="1" spans="1:34">
      <c r="A30" s="17"/>
      <c r="B30" s="17"/>
      <c r="C30" s="17"/>
      <c r="D30" s="17"/>
      <c r="E30" s="17"/>
      <c r="F30" s="17"/>
      <c r="G30" s="9" t="s">
        <v>135</v>
      </c>
      <c r="H30" s="9" t="str">
        <f>_xlfn.DISPIMG("ID_8AD53BA70BE644E7B77B5C6279F48CEF",1)</f>
        <v>=DISPIMG("ID_8AD53BA70BE644E7B77B5C6279F48CEF",1)</v>
      </c>
      <c r="I30" s="9"/>
      <c r="J30" s="9"/>
      <c r="K30" s="9"/>
      <c r="L30" s="9"/>
      <c r="M30" s="9"/>
      <c r="N30" s="15"/>
      <c r="O30" s="11"/>
      <c r="P30" s="11"/>
      <c r="Q30" s="11"/>
      <c r="R30" s="12"/>
      <c r="S30" s="13"/>
      <c r="T30" s="14"/>
      <c r="U30" s="22"/>
    </row>
    <row r="31" s="2" customFormat="1" spans="1:34">
      <c r="A31" s="17"/>
      <c r="B31" s="17"/>
      <c r="C31" s="17"/>
      <c r="D31" s="17"/>
      <c r="E31" s="17"/>
      <c r="F31" s="17"/>
      <c r="G31" s="9"/>
      <c r="H31" s="9"/>
      <c r="I31" s="9"/>
      <c r="J31" s="9"/>
      <c r="K31" s="9"/>
      <c r="L31" s="9"/>
      <c r="M31" s="9"/>
      <c r="N31" s="15"/>
      <c r="O31" s="11"/>
      <c r="P31" s="11"/>
      <c r="Q31" s="11"/>
      <c r="R31" s="16"/>
      <c r="S31" s="17"/>
      <c r="T31" s="18"/>
      <c r="U31" s="22"/>
      <c r="V31" s="2"/>
      <c r="W31" s="2"/>
      <c r="X31" s="2"/>
      <c r="Y31" s="2"/>
      <c r="Z31" s="2"/>
      <c r="AA31" s="2"/>
      <c r="AB31" s="2"/>
      <c r="AC31" s="2"/>
      <c r="AD31" s="24"/>
      <c r="AE31" s="24"/>
      <c r="AF31" s="24"/>
      <c r="AG31" s="24"/>
      <c r="AH31" s="24"/>
    </row>
    <row r="32" s="2" customFormat="1" spans="1:34">
      <c r="A32" s="17"/>
      <c r="B32" s="17"/>
      <c r="C32" s="17"/>
      <c r="D32" s="17"/>
      <c r="E32" s="17"/>
      <c r="F32" s="17"/>
      <c r="G32" s="9"/>
      <c r="H32" s="9"/>
      <c r="I32" s="9"/>
      <c r="J32" s="9"/>
      <c r="K32" s="9"/>
      <c r="L32" s="9"/>
      <c r="M32" s="9"/>
      <c r="N32" s="15"/>
      <c r="O32" s="11"/>
      <c r="P32" s="11"/>
      <c r="Q32" s="11"/>
      <c r="R32" s="16"/>
      <c r="S32" s="17"/>
      <c r="T32" s="18"/>
      <c r="U32" s="22"/>
      <c r="V32" s="2"/>
      <c r="W32" s="2"/>
      <c r="X32" s="2"/>
      <c r="Y32" s="2"/>
      <c r="Z32" s="2"/>
      <c r="AA32" s="2"/>
      <c r="AB32" s="2"/>
      <c r="AC32" s="2"/>
      <c r="AD32" s="24"/>
      <c r="AE32" s="24"/>
      <c r="AF32" s="24"/>
      <c r="AG32" s="24"/>
      <c r="AH32" s="24"/>
    </row>
    <row r="33" s="2" customFormat="1" spans="1:35">
      <c r="A33" s="17"/>
      <c r="B33" s="17"/>
      <c r="C33" s="17"/>
      <c r="D33" s="17"/>
      <c r="E33" s="17"/>
      <c r="F33" s="17"/>
      <c r="G33" s="9"/>
      <c r="H33" s="9"/>
      <c r="I33" s="9"/>
      <c r="J33" s="9"/>
      <c r="K33" s="9"/>
      <c r="L33" s="9"/>
      <c r="M33" s="9"/>
      <c r="N33" s="15"/>
      <c r="O33" s="11"/>
      <c r="P33" s="11"/>
      <c r="Q33" s="11"/>
      <c r="R33" s="16"/>
      <c r="S33" s="17"/>
      <c r="T33" s="18"/>
      <c r="U33" s="22"/>
      <c r="V33" s="2"/>
      <c r="W33" s="2"/>
      <c r="X33" s="2"/>
      <c r="Y33" s="2"/>
      <c r="Z33" s="2"/>
      <c r="AA33" s="2"/>
      <c r="AB33" s="2"/>
      <c r="AC33" s="2"/>
      <c r="AD33" s="24"/>
      <c r="AE33" s="24"/>
      <c r="AF33" s="24"/>
      <c r="AG33" s="24"/>
      <c r="AH33" s="24"/>
    </row>
    <row r="34" s="2" customFormat="1" spans="1:35">
      <c r="A34" s="17"/>
      <c r="B34" s="17"/>
      <c r="C34" s="17"/>
      <c r="D34" s="17"/>
      <c r="E34" s="17"/>
      <c r="F34" s="17"/>
      <c r="G34" s="9"/>
      <c r="H34" s="9"/>
      <c r="I34" s="9"/>
      <c r="J34" s="9"/>
      <c r="K34" s="9"/>
      <c r="L34" s="9"/>
      <c r="M34" s="9"/>
      <c r="N34" s="15"/>
      <c r="O34" s="11"/>
      <c r="P34" s="11"/>
      <c r="Q34" s="11"/>
      <c r="R34" s="16"/>
      <c r="S34" s="17"/>
      <c r="T34" s="18"/>
      <c r="U34" s="22"/>
      <c r="V34" s="2"/>
      <c r="W34" s="2"/>
      <c r="X34" s="2"/>
      <c r="Y34" s="2"/>
      <c r="Z34" s="2"/>
      <c r="AA34" s="2"/>
      <c r="AB34" s="2"/>
      <c r="AC34" s="2"/>
      <c r="AD34" s="24"/>
      <c r="AE34" s="24"/>
      <c r="AF34" s="24"/>
      <c r="AG34" s="24"/>
      <c r="AH34" s="24"/>
    </row>
    <row r="35" s="2" customFormat="1" spans="1:35">
      <c r="A35" s="17"/>
      <c r="B35" s="17"/>
      <c r="C35" s="17"/>
      <c r="D35" s="17"/>
      <c r="E35" s="17"/>
      <c r="F35" s="17"/>
      <c r="G35" s="9"/>
      <c r="H35" s="9"/>
      <c r="I35" s="9"/>
      <c r="J35" s="9"/>
      <c r="K35" s="9"/>
      <c r="L35" s="9"/>
      <c r="M35" s="9"/>
      <c r="N35" s="15"/>
      <c r="O35" s="11"/>
      <c r="P35" s="11"/>
      <c r="Q35" s="11"/>
      <c r="R35" s="16"/>
      <c r="S35" s="17"/>
      <c r="T35" s="18"/>
      <c r="U35" s="22"/>
      <c r="V35" s="2"/>
      <c r="W35" s="2"/>
      <c r="X35" s="2"/>
      <c r="Y35" s="2"/>
      <c r="Z35" s="2"/>
      <c r="AA35" s="2"/>
      <c r="AB35" s="2"/>
      <c r="AC35" s="2"/>
      <c r="AD35" s="24"/>
      <c r="AE35" s="24"/>
      <c r="AF35" s="24"/>
      <c r="AG35" s="24"/>
      <c r="AH35" s="24"/>
    </row>
    <row r="36" s="2" customFormat="1" spans="1:35">
      <c r="A36" s="17"/>
      <c r="B36" s="17"/>
      <c r="C36" s="17"/>
      <c r="D36" s="17"/>
      <c r="E36" s="17"/>
      <c r="F36" s="17"/>
      <c r="G36" s="9"/>
      <c r="H36" s="9"/>
      <c r="I36" s="9"/>
      <c r="J36" s="9"/>
      <c r="K36" s="9"/>
      <c r="L36" s="9"/>
      <c r="M36" s="9"/>
      <c r="N36" s="15"/>
      <c r="O36" s="11"/>
      <c r="P36" s="11"/>
      <c r="Q36" s="11"/>
      <c r="R36" s="19"/>
      <c r="S36" s="20"/>
      <c r="T36" s="21"/>
      <c r="U36" s="22"/>
    </row>
    <row r="37" s="2" customFormat="1" spans="1:35">
      <c r="A37" s="26" t="s">
        <v>134</v>
      </c>
      <c r="B37" s="26"/>
      <c r="C37" s="26"/>
      <c r="D37" s="26"/>
      <c r="E37" s="26"/>
      <c r="F37" s="26"/>
      <c r="G37" s="9" t="s">
        <v>136</v>
      </c>
      <c r="H37" s="9" t="str">
        <f>_xlfn.DISPIMG("ID_E2D009478F7F4C2E87B35D0F65FA68D9",1)</f>
        <v>=DISPIMG("ID_E2D009478F7F4C2E87B35D0F65FA68D9",1)</v>
      </c>
      <c r="I37" s="9"/>
      <c r="J37" s="9"/>
      <c r="K37" s="9"/>
      <c r="L37" s="9"/>
      <c r="M37" s="9"/>
      <c r="N37" s="15"/>
      <c r="O37" s="11"/>
      <c r="P37" s="11"/>
      <c r="Q37" s="11"/>
      <c r="R37" s="12"/>
      <c r="S37" s="13"/>
      <c r="T37" s="14"/>
      <c r="U37" s="22"/>
    </row>
    <row r="38" s="2" customFormat="1" spans="1:35">
      <c r="A38" s="26"/>
      <c r="B38" s="26"/>
      <c r="C38" s="26"/>
      <c r="D38" s="26"/>
      <c r="E38" s="26"/>
      <c r="F38" s="26"/>
      <c r="G38" s="9"/>
      <c r="H38" s="9"/>
      <c r="I38" s="9"/>
      <c r="J38" s="9"/>
      <c r="K38" s="9"/>
      <c r="L38" s="9"/>
      <c r="M38" s="9"/>
      <c r="N38" s="15"/>
      <c r="O38" s="11"/>
      <c r="P38" s="11"/>
      <c r="Q38" s="11"/>
      <c r="R38" s="16"/>
      <c r="S38" s="17"/>
      <c r="T38" s="18"/>
      <c r="U38" s="22"/>
    </row>
    <row r="39" s="2" customFormat="1" spans="1:35">
      <c r="A39" s="26"/>
      <c r="B39" s="26"/>
      <c r="C39" s="26"/>
      <c r="D39" s="26"/>
      <c r="E39" s="26"/>
      <c r="F39" s="26"/>
      <c r="G39" s="9"/>
      <c r="H39" s="9"/>
      <c r="I39" s="9"/>
      <c r="J39" s="9"/>
      <c r="K39" s="9"/>
      <c r="L39" s="9"/>
      <c r="M39" s="9"/>
      <c r="N39" s="15"/>
      <c r="O39" s="11"/>
      <c r="P39" s="11"/>
      <c r="Q39" s="11"/>
      <c r="R39" s="16"/>
      <c r="S39" s="17"/>
      <c r="T39" s="18"/>
      <c r="U39" s="22"/>
    </row>
    <row r="40" s="2" customFormat="1" spans="1:35">
      <c r="A40" s="17" t="str">
        <f>_xlfn.DISPIMG("ID_CF0CCB4AEB2D4A9896BEA360DD1D928F",1)</f>
        <v>=DISPIMG("ID_CF0CCB4AEB2D4A9896BEA360DD1D928F",1)</v>
      </c>
      <c r="B40" s="17"/>
      <c r="C40" s="17"/>
      <c r="D40" s="17"/>
      <c r="E40" s="17"/>
      <c r="F40" s="17"/>
      <c r="G40" s="9"/>
      <c r="H40" s="9"/>
      <c r="I40" s="9"/>
      <c r="J40" s="9"/>
      <c r="K40" s="9"/>
      <c r="L40" s="9"/>
      <c r="M40" s="9"/>
      <c r="N40" s="15"/>
      <c r="O40" s="11"/>
      <c r="P40" s="11"/>
      <c r="Q40" s="11"/>
      <c r="R40" s="16"/>
      <c r="S40" s="17"/>
      <c r="T40" s="18"/>
      <c r="U40" s="22"/>
      <c r="V40" s="2"/>
      <c r="W40" s="2"/>
      <c r="X40" s="2"/>
      <c r="Y40" s="2"/>
      <c r="Z40" s="2"/>
      <c r="AA40" s="2"/>
      <c r="AB40" s="2"/>
      <c r="AC40" s="2"/>
      <c r="AD40" s="24"/>
      <c r="AE40" s="24"/>
      <c r="AF40" s="24"/>
      <c r="AG40" s="24"/>
      <c r="AH40" s="24"/>
    </row>
    <row r="41" s="2" customFormat="1" spans="1:35">
      <c r="A41" s="17"/>
      <c r="B41" s="17"/>
      <c r="C41" s="17"/>
      <c r="D41" s="17"/>
      <c r="E41" s="17"/>
      <c r="F41" s="17"/>
      <c r="G41" s="9"/>
      <c r="H41" s="9"/>
      <c r="I41" s="9"/>
      <c r="J41" s="9"/>
      <c r="K41" s="9"/>
      <c r="L41" s="9"/>
      <c r="M41" s="9"/>
      <c r="N41" s="15"/>
      <c r="O41" s="11"/>
      <c r="P41" s="11"/>
      <c r="Q41" s="11"/>
      <c r="R41" s="16"/>
      <c r="S41" s="17"/>
      <c r="T41" s="18"/>
      <c r="U41" s="22"/>
      <c r="V41" s="2"/>
      <c r="W41" s="2"/>
      <c r="X41" s="2"/>
      <c r="Y41" s="2"/>
      <c r="Z41" s="2"/>
      <c r="AA41" s="2"/>
      <c r="AB41" s="2"/>
      <c r="AC41" s="2"/>
      <c r="AD41" s="24"/>
      <c r="AE41" s="24"/>
      <c r="AF41" s="24"/>
      <c r="AG41" s="24"/>
      <c r="AH41" s="24"/>
    </row>
    <row r="42" s="2" customFormat="1" spans="1:35">
      <c r="A42" s="17"/>
      <c r="B42" s="17"/>
      <c r="C42" s="17"/>
      <c r="D42" s="17"/>
      <c r="E42" s="17"/>
      <c r="F42" s="17"/>
      <c r="G42" s="9"/>
      <c r="H42" s="9"/>
      <c r="I42" s="9"/>
      <c r="J42" s="9"/>
      <c r="K42" s="9"/>
      <c r="L42" s="9"/>
      <c r="M42" s="9"/>
      <c r="N42" s="15"/>
      <c r="O42" s="11"/>
      <c r="P42" s="11"/>
      <c r="Q42" s="11"/>
      <c r="R42" s="16"/>
      <c r="S42" s="17"/>
      <c r="T42" s="18"/>
      <c r="U42" s="22"/>
      <c r="V42" s="2"/>
      <c r="W42" s="2"/>
      <c r="X42" s="2"/>
      <c r="Y42" s="2"/>
      <c r="Z42" s="2"/>
      <c r="AA42" s="2"/>
      <c r="AB42" s="2"/>
      <c r="AC42" s="2"/>
      <c r="AD42" s="24"/>
      <c r="AE42" s="24"/>
      <c r="AF42" s="24"/>
      <c r="AG42" s="24"/>
      <c r="AH42" s="24"/>
    </row>
    <row r="43" s="2" customFormat="1" spans="1:35">
      <c r="A43" s="17"/>
      <c r="B43" s="17"/>
      <c r="C43" s="17"/>
      <c r="D43" s="17"/>
      <c r="E43" s="17"/>
      <c r="F43" s="17"/>
      <c r="G43" s="9"/>
      <c r="H43" s="9"/>
      <c r="I43" s="9"/>
      <c r="J43" s="9"/>
      <c r="K43" s="9"/>
      <c r="L43" s="9"/>
      <c r="M43" s="9"/>
      <c r="N43" s="15"/>
      <c r="O43" s="11"/>
      <c r="P43" s="11"/>
      <c r="Q43" s="11"/>
      <c r="R43" s="19"/>
      <c r="S43" s="20"/>
      <c r="T43" s="21"/>
      <c r="U43" s="22"/>
      <c r="V43" s="2"/>
      <c r="W43" s="2"/>
      <c r="X43" s="2"/>
      <c r="Y43" s="2"/>
      <c r="Z43" s="2"/>
      <c r="AA43" s="2"/>
      <c r="AB43" s="2"/>
      <c r="AC43" s="2"/>
      <c r="AD43" s="24"/>
      <c r="AE43" s="24"/>
      <c r="AF43" s="24"/>
      <c r="AG43" s="24"/>
      <c r="AH43" s="24"/>
    </row>
    <row r="44" s="2" customFormat="1" spans="1:35">
      <c r="A44" s="17"/>
      <c r="B44" s="17"/>
      <c r="C44" s="17"/>
      <c r="D44" s="17"/>
      <c r="E44" s="17"/>
      <c r="F44" s="17"/>
      <c r="G44" s="9" t="s">
        <v>137</v>
      </c>
      <c r="H44" s="9" t="str">
        <f>_xlfn.DISPIMG("ID_9A6268A5B9054F26A86E0846D8301A68",1)</f>
        <v>=DISPIMG("ID_9A6268A5B9054F26A86E0846D8301A68",1)</v>
      </c>
      <c r="I44" s="9"/>
      <c r="J44" s="9"/>
      <c r="K44" s="9"/>
      <c r="L44" s="9"/>
      <c r="M44" s="9"/>
      <c r="N44" s="15"/>
      <c r="O44" s="11"/>
      <c r="P44" s="11"/>
      <c r="Q44" s="11"/>
      <c r="R44" s="12"/>
      <c r="S44" s="13"/>
      <c r="T44" s="14"/>
      <c r="U44" s="22"/>
    </row>
    <row r="45" s="2" customFormat="1" spans="1:35">
      <c r="A45" s="17"/>
      <c r="B45" s="17"/>
      <c r="C45" s="17"/>
      <c r="D45" s="17"/>
      <c r="E45" s="17"/>
      <c r="F45" s="17"/>
      <c r="G45" s="9"/>
      <c r="H45" s="9"/>
      <c r="I45" s="9"/>
      <c r="J45" s="9"/>
      <c r="K45" s="9"/>
      <c r="L45" s="9"/>
      <c r="M45" s="9"/>
      <c r="N45" s="15"/>
      <c r="O45" s="11"/>
      <c r="P45" s="11"/>
      <c r="Q45" s="11"/>
      <c r="R45" s="16"/>
      <c r="S45" s="17"/>
      <c r="T45" s="18"/>
      <c r="U45" s="22"/>
    </row>
    <row r="46" s="2" customFormat="1" spans="1:35">
      <c r="A46" s="17"/>
      <c r="B46" s="17"/>
      <c r="C46" s="17"/>
      <c r="D46" s="17"/>
      <c r="E46" s="17"/>
      <c r="F46" s="17"/>
      <c r="G46" s="9"/>
      <c r="H46" s="9"/>
      <c r="I46" s="9"/>
      <c r="J46" s="9"/>
      <c r="K46" s="9"/>
      <c r="L46" s="9"/>
      <c r="M46" s="9"/>
      <c r="N46" s="15"/>
      <c r="O46" s="11"/>
      <c r="P46" s="11"/>
      <c r="Q46" s="11"/>
      <c r="R46" s="16"/>
      <c r="S46" s="17"/>
      <c r="T46" s="18"/>
      <c r="U46" s="22"/>
    </row>
    <row r="47" s="2" customFormat="1" spans="1:35">
      <c r="A47" s="17"/>
      <c r="B47" s="17"/>
      <c r="C47" s="17"/>
      <c r="D47" s="17"/>
      <c r="E47" s="17"/>
      <c r="F47" s="17"/>
      <c r="G47" s="9"/>
      <c r="H47" s="9"/>
      <c r="I47" s="9"/>
      <c r="J47" s="9"/>
      <c r="K47" s="9"/>
      <c r="L47" s="9"/>
      <c r="M47" s="9"/>
      <c r="N47" s="15"/>
      <c r="O47" s="11"/>
      <c r="P47" s="11"/>
      <c r="Q47" s="11"/>
      <c r="R47" s="16"/>
      <c r="S47" s="17"/>
      <c r="T47" s="18"/>
      <c r="U47" s="22"/>
      <c r="V47" s="2"/>
      <c r="W47" s="2"/>
      <c r="X47" s="2"/>
      <c r="Y47" s="2"/>
      <c r="Z47" s="2"/>
      <c r="AA47" s="2"/>
      <c r="AB47" s="2"/>
      <c r="AC47" s="2"/>
      <c r="AD47" s="2"/>
      <c r="AF47" s="23"/>
      <c r="AG47" s="23"/>
      <c r="AH47" s="23"/>
      <c r="AI47" s="23"/>
    </row>
    <row r="48" s="2" customFormat="1" spans="1:35">
      <c r="A48" s="17"/>
      <c r="B48" s="17"/>
      <c r="C48" s="17"/>
      <c r="D48" s="17"/>
      <c r="E48" s="17"/>
      <c r="F48" s="17"/>
      <c r="G48" s="9"/>
      <c r="H48" s="9"/>
      <c r="I48" s="9"/>
      <c r="J48" s="9"/>
      <c r="K48" s="9"/>
      <c r="L48" s="9"/>
      <c r="M48" s="9"/>
      <c r="N48" s="15"/>
      <c r="O48" s="11"/>
      <c r="P48" s="11"/>
      <c r="Q48" s="11"/>
      <c r="R48" s="16"/>
      <c r="S48" s="17"/>
      <c r="T48" s="18"/>
      <c r="U48" s="22"/>
      <c r="V48" s="2"/>
      <c r="W48" s="2"/>
      <c r="X48" s="2"/>
      <c r="Y48" s="2"/>
      <c r="Z48" s="2"/>
      <c r="AA48" s="2"/>
      <c r="AB48" s="2"/>
      <c r="AC48" s="2"/>
      <c r="AD48" s="2"/>
      <c r="AF48" s="23"/>
      <c r="AG48" s="23"/>
      <c r="AH48" s="23"/>
      <c r="AI48" s="23"/>
    </row>
    <row r="49" s="2" customFormat="1" spans="1:35">
      <c r="A49" s="17"/>
      <c r="B49" s="17"/>
      <c r="C49" s="17"/>
      <c r="D49" s="17"/>
      <c r="E49" s="17"/>
      <c r="F49" s="17"/>
      <c r="G49" s="9"/>
      <c r="H49" s="9"/>
      <c r="I49" s="9"/>
      <c r="J49" s="9"/>
      <c r="K49" s="9"/>
      <c r="L49" s="9"/>
      <c r="M49" s="9"/>
      <c r="N49" s="15"/>
      <c r="O49" s="11"/>
      <c r="P49" s="11"/>
      <c r="Q49" s="11"/>
      <c r="R49" s="16"/>
      <c r="S49" s="17"/>
      <c r="T49" s="18"/>
      <c r="U49" s="22"/>
    </row>
    <row r="50" s="2" customFormat="1" spans="1:35">
      <c r="A50" s="17"/>
      <c r="B50" s="17"/>
      <c r="C50" s="17"/>
      <c r="D50" s="17"/>
      <c r="E50" s="17"/>
      <c r="F50" s="17"/>
      <c r="G50" s="9"/>
      <c r="H50" s="9"/>
      <c r="I50" s="9"/>
      <c r="J50" s="9"/>
      <c r="K50" s="9"/>
      <c r="L50" s="9"/>
      <c r="M50" s="9"/>
      <c r="N50" s="15"/>
      <c r="O50" s="11"/>
      <c r="P50" s="11"/>
      <c r="Q50" s="11"/>
      <c r="R50" s="19"/>
      <c r="S50" s="20"/>
      <c r="T50" s="21"/>
      <c r="U50" s="22"/>
      <c r="V50" s="2"/>
      <c r="W50" s="2"/>
      <c r="X50" s="2"/>
      <c r="Y50" s="2"/>
      <c r="Z50" s="2"/>
      <c r="AA50" s="2"/>
      <c r="AB50" s="2"/>
      <c r="AC50" s="2"/>
      <c r="AD50" s="2"/>
      <c r="AF50" s="25"/>
      <c r="AG50" s="25"/>
      <c r="AH50" s="25"/>
      <c r="AI50" s="25"/>
    </row>
    <row r="51" s="2" customFormat="1" spans="1:35">
      <c r="A51" s="17"/>
      <c r="B51" s="17"/>
      <c r="C51" s="17"/>
      <c r="D51" s="17"/>
      <c r="E51" s="17"/>
      <c r="F51" s="17"/>
      <c r="G51" s="9" t="s">
        <v>138</v>
      </c>
      <c r="H51" s="9" t="str">
        <f>_xlfn.DISPIMG("ID_CF761215517541018D9B15D15FC449B6",1)</f>
        <v>=DISPIMG("ID_CF761215517541018D9B15D15FC449B6",1)</v>
      </c>
      <c r="I51" s="9"/>
      <c r="J51" s="9"/>
      <c r="K51" s="9"/>
      <c r="L51" s="9"/>
      <c r="M51" s="9"/>
      <c r="N51" s="15"/>
      <c r="O51" s="11"/>
      <c r="P51" s="11"/>
      <c r="Q51" s="11"/>
      <c r="R51" s="12"/>
      <c r="S51" s="13"/>
      <c r="T51" s="14"/>
      <c r="U51" s="22"/>
      <c r="V51" s="2"/>
      <c r="W51" s="2"/>
      <c r="X51" s="2"/>
      <c r="Y51" s="2"/>
      <c r="Z51" s="2"/>
      <c r="AA51" s="2"/>
      <c r="AB51" s="2"/>
      <c r="AC51" s="2"/>
      <c r="AD51" s="2"/>
      <c r="AF51" s="25"/>
      <c r="AG51" s="25"/>
      <c r="AH51" s="25"/>
      <c r="AI51" s="25"/>
    </row>
    <row r="52" s="2" customFormat="1" spans="1:35">
      <c r="A52" s="17"/>
      <c r="B52" s="17"/>
      <c r="C52" s="17"/>
      <c r="D52" s="17"/>
      <c r="E52" s="17"/>
      <c r="F52" s="17"/>
      <c r="G52" s="9"/>
      <c r="H52" s="9"/>
      <c r="I52" s="9"/>
      <c r="J52" s="9"/>
      <c r="K52" s="9"/>
      <c r="L52" s="9"/>
      <c r="M52" s="9"/>
      <c r="N52" s="15"/>
      <c r="O52" s="11"/>
      <c r="P52" s="11"/>
      <c r="Q52" s="11"/>
      <c r="R52" s="16"/>
      <c r="S52" s="17"/>
      <c r="T52" s="18"/>
      <c r="U52" s="22"/>
    </row>
    <row r="53" s="2" customFormat="1" spans="1:35">
      <c r="A53" s="17"/>
      <c r="B53" s="17"/>
      <c r="C53" s="17"/>
      <c r="D53" s="17"/>
      <c r="E53" s="17"/>
      <c r="F53" s="17"/>
      <c r="G53" s="9"/>
      <c r="H53" s="9"/>
      <c r="I53" s="9"/>
      <c r="J53" s="9"/>
      <c r="K53" s="9"/>
      <c r="L53" s="9"/>
      <c r="M53" s="9"/>
      <c r="N53" s="15"/>
      <c r="O53" s="11"/>
      <c r="P53" s="11"/>
      <c r="Q53" s="11"/>
      <c r="R53" s="16"/>
      <c r="S53" s="17"/>
      <c r="T53" s="18"/>
      <c r="U53" s="22"/>
    </row>
    <row r="54" s="2" customFormat="1" spans="1:35">
      <c r="A54" s="17"/>
      <c r="B54" s="17"/>
      <c r="C54" s="17"/>
      <c r="D54" s="17"/>
      <c r="E54" s="17"/>
      <c r="F54" s="17"/>
      <c r="G54" s="9"/>
      <c r="H54" s="9"/>
      <c r="I54" s="9"/>
      <c r="J54" s="9"/>
      <c r="K54" s="9"/>
      <c r="L54" s="9"/>
      <c r="M54" s="9"/>
      <c r="N54" s="15"/>
      <c r="O54" s="11"/>
      <c r="P54" s="11"/>
      <c r="Q54" s="11"/>
      <c r="R54" s="16"/>
      <c r="S54" s="17"/>
      <c r="T54" s="18"/>
      <c r="U54" s="22"/>
    </row>
    <row r="55" s="2" customFormat="1" spans="1:35">
      <c r="A55" s="17"/>
      <c r="B55" s="17"/>
      <c r="C55" s="17"/>
      <c r="D55" s="17"/>
      <c r="E55" s="17"/>
      <c r="F55" s="17"/>
      <c r="G55" s="9"/>
      <c r="H55" s="9"/>
      <c r="I55" s="9"/>
      <c r="J55" s="9"/>
      <c r="K55" s="9"/>
      <c r="L55" s="9"/>
      <c r="M55" s="9"/>
      <c r="N55" s="15"/>
      <c r="O55" s="11"/>
      <c r="P55" s="11"/>
      <c r="Q55" s="11"/>
      <c r="R55" s="16"/>
      <c r="S55" s="17"/>
      <c r="T55" s="18"/>
      <c r="U55" s="22"/>
    </row>
    <row r="56" s="2" customFormat="1" spans="1:35">
      <c r="A56" s="17"/>
      <c r="B56" s="17"/>
      <c r="C56" s="17"/>
      <c r="D56" s="17"/>
      <c r="E56" s="17"/>
      <c r="F56" s="17"/>
      <c r="G56" s="9"/>
      <c r="H56" s="9"/>
      <c r="I56" s="9"/>
      <c r="J56" s="9"/>
      <c r="K56" s="9"/>
      <c r="L56" s="9"/>
      <c r="M56" s="9"/>
      <c r="N56" s="15"/>
      <c r="O56" s="11"/>
      <c r="P56" s="11"/>
      <c r="Q56" s="11"/>
      <c r="R56" s="16"/>
      <c r="S56" s="17"/>
      <c r="T56" s="18"/>
      <c r="U56" s="22"/>
    </row>
    <row r="57" s="2" customFormat="1" spans="1:35">
      <c r="A57" s="17"/>
      <c r="B57" s="17"/>
      <c r="C57" s="17"/>
      <c r="D57" s="17"/>
      <c r="E57" s="17"/>
      <c r="F57" s="17"/>
      <c r="G57" s="9"/>
      <c r="H57" s="9"/>
      <c r="I57" s="9"/>
      <c r="J57" s="9"/>
      <c r="K57" s="9"/>
      <c r="L57" s="9"/>
      <c r="M57" s="9"/>
      <c r="N57" s="15"/>
      <c r="O57" s="11"/>
      <c r="P57" s="11"/>
      <c r="Q57" s="11"/>
      <c r="R57" s="19"/>
      <c r="S57" s="20"/>
      <c r="T57" s="21"/>
      <c r="U57" s="22"/>
    </row>
    <row r="58" s="2" customFormat="1" spans="1:35">
      <c r="A58" s="17"/>
      <c r="B58" s="17"/>
      <c r="C58" s="17"/>
      <c r="D58" s="17"/>
      <c r="E58" s="17"/>
      <c r="F58" s="17"/>
      <c r="G58" s="9" t="s">
        <v>139</v>
      </c>
      <c r="H58" s="9" t="str">
        <f>_xlfn.DISPIMG("ID_B1E45E41CBB643A5965EA3FC94F196CC",1)</f>
        <v>=DISPIMG("ID_B1E45E41CBB643A5965EA3FC94F196CC",1)</v>
      </c>
      <c r="I58" s="9"/>
      <c r="J58" s="9"/>
      <c r="K58" s="9"/>
      <c r="L58" s="9"/>
      <c r="M58" s="9"/>
      <c r="N58" s="15"/>
      <c r="O58" s="11"/>
      <c r="P58" s="11"/>
      <c r="Q58" s="11"/>
      <c r="R58" s="12"/>
      <c r="S58" s="13"/>
      <c r="T58" s="14"/>
      <c r="U58" s="22"/>
    </row>
    <row r="59" s="2" customFormat="1" spans="1:35">
      <c r="A59" s="17"/>
      <c r="B59" s="17"/>
      <c r="C59" s="17"/>
      <c r="D59" s="17"/>
      <c r="E59" s="17"/>
      <c r="F59" s="17"/>
      <c r="G59" s="9"/>
      <c r="H59" s="9"/>
      <c r="I59" s="9"/>
      <c r="J59" s="9"/>
      <c r="K59" s="9"/>
      <c r="L59" s="9"/>
      <c r="M59" s="9"/>
      <c r="N59" s="15"/>
      <c r="O59" s="11"/>
      <c r="P59" s="11"/>
      <c r="Q59" s="11"/>
      <c r="R59" s="16"/>
      <c r="S59" s="17"/>
      <c r="T59" s="18"/>
      <c r="U59" s="22"/>
    </row>
    <row r="60" s="2" customFormat="1" spans="1:35">
      <c r="A60" s="17"/>
      <c r="B60" s="17"/>
      <c r="C60" s="17"/>
      <c r="D60" s="17"/>
      <c r="E60" s="17"/>
      <c r="F60" s="17"/>
      <c r="G60" s="9"/>
      <c r="H60" s="9"/>
      <c r="I60" s="9"/>
      <c r="J60" s="9"/>
      <c r="K60" s="9"/>
      <c r="L60" s="9"/>
      <c r="M60" s="9"/>
      <c r="N60" s="15"/>
      <c r="O60" s="11"/>
      <c r="P60" s="11"/>
      <c r="Q60" s="11"/>
      <c r="R60" s="16"/>
      <c r="S60" s="17"/>
      <c r="T60" s="18"/>
      <c r="U60" s="22"/>
    </row>
    <row r="61" s="2" customFormat="1" spans="1:35">
      <c r="A61" s="17"/>
      <c r="B61" s="17"/>
      <c r="C61" s="17"/>
      <c r="D61" s="17"/>
      <c r="E61" s="17"/>
      <c r="F61" s="17"/>
      <c r="G61" s="9"/>
      <c r="H61" s="9"/>
      <c r="I61" s="9"/>
      <c r="J61" s="9"/>
      <c r="K61" s="9"/>
      <c r="L61" s="9"/>
      <c r="M61" s="9"/>
      <c r="N61" s="15"/>
      <c r="O61" s="11"/>
      <c r="P61" s="11"/>
      <c r="Q61" s="11"/>
      <c r="R61" s="16"/>
      <c r="S61" s="17"/>
      <c r="T61" s="18"/>
      <c r="U61" s="22"/>
    </row>
    <row r="62" s="2" customFormat="1" spans="1:35">
      <c r="A62" s="17"/>
      <c r="B62" s="17"/>
      <c r="C62" s="17"/>
      <c r="D62" s="17"/>
      <c r="E62" s="17"/>
      <c r="F62" s="17"/>
      <c r="G62" s="9"/>
      <c r="H62" s="9"/>
      <c r="I62" s="9"/>
      <c r="J62" s="9"/>
      <c r="K62" s="9"/>
      <c r="L62" s="9"/>
      <c r="M62" s="9"/>
      <c r="N62" s="15"/>
      <c r="O62" s="11"/>
      <c r="P62" s="11"/>
      <c r="Q62" s="11"/>
      <c r="R62" s="16"/>
      <c r="S62" s="17"/>
      <c r="T62" s="18"/>
      <c r="U62" s="22"/>
    </row>
    <row r="63" s="2" customFormat="1" spans="1:35">
      <c r="A63" s="17"/>
      <c r="B63" s="17"/>
      <c r="C63" s="17"/>
      <c r="D63" s="17"/>
      <c r="E63" s="17"/>
      <c r="F63" s="17"/>
      <c r="G63" s="9"/>
      <c r="H63" s="9"/>
      <c r="I63" s="9"/>
      <c r="J63" s="9"/>
      <c r="K63" s="9"/>
      <c r="L63" s="9"/>
      <c r="M63" s="9"/>
      <c r="N63" s="15"/>
      <c r="O63" s="11"/>
      <c r="P63" s="11"/>
      <c r="Q63" s="11"/>
      <c r="R63" s="16"/>
      <c r="S63" s="17"/>
      <c r="T63" s="18"/>
      <c r="U63" s="22"/>
    </row>
    <row r="64" s="2" customFormat="1" spans="1:35">
      <c r="A64" s="17"/>
      <c r="B64" s="17"/>
      <c r="C64" s="17"/>
      <c r="D64" s="17"/>
      <c r="E64" s="17"/>
      <c r="F64" s="17"/>
      <c r="G64" s="9"/>
      <c r="H64" s="9"/>
      <c r="I64" s="9"/>
      <c r="J64" s="9"/>
      <c r="K64" s="9"/>
      <c r="L64" s="9"/>
      <c r="M64" s="9"/>
      <c r="N64" s="15"/>
      <c r="O64" s="11"/>
      <c r="P64" s="11"/>
      <c r="Q64" s="11"/>
      <c r="R64" s="19"/>
      <c r="S64" s="20"/>
      <c r="T64" s="21"/>
      <c r="U64" s="22"/>
    </row>
    <row r="65" s="2" customFormat="1" spans="1:21">
      <c r="A65" s="17"/>
      <c r="B65" s="17"/>
      <c r="C65" s="17"/>
      <c r="D65" s="17"/>
      <c r="E65" s="17"/>
      <c r="F65" s="17"/>
      <c r="G65" s="9" t="s">
        <v>140</v>
      </c>
      <c r="H65" s="9" t="str">
        <f>_xlfn.DISPIMG("ID_A7553001E46840428B582C293806F160",1)</f>
        <v>=DISPIMG("ID_A7553001E46840428B582C293806F160",1)</v>
      </c>
      <c r="I65" s="9"/>
      <c r="J65" s="9"/>
      <c r="K65" s="9"/>
      <c r="L65" s="9"/>
      <c r="M65" s="9"/>
      <c r="N65" s="15"/>
      <c r="O65" s="11"/>
      <c r="P65" s="11"/>
      <c r="Q65" s="11"/>
      <c r="R65" s="12"/>
      <c r="S65" s="13"/>
      <c r="T65" s="14"/>
      <c r="U65" s="22"/>
    </row>
    <row r="66" s="2" customFormat="1" spans="1:21">
      <c r="A66" s="17"/>
      <c r="B66" s="17"/>
      <c r="C66" s="17"/>
      <c r="D66" s="17"/>
      <c r="E66" s="17"/>
      <c r="F66" s="17"/>
      <c r="G66" s="9"/>
      <c r="H66" s="9"/>
      <c r="I66" s="9"/>
      <c r="J66" s="9"/>
      <c r="K66" s="9"/>
      <c r="L66" s="9"/>
      <c r="M66" s="9"/>
      <c r="N66" s="15"/>
      <c r="O66" s="11"/>
      <c r="P66" s="11"/>
      <c r="Q66" s="11"/>
      <c r="R66" s="16"/>
      <c r="S66" s="17"/>
      <c r="T66" s="18"/>
      <c r="U66" s="22"/>
    </row>
    <row r="67" s="2" customFormat="1" spans="1:21">
      <c r="A67" s="17"/>
      <c r="B67" s="17"/>
      <c r="C67" s="17"/>
      <c r="D67" s="17"/>
      <c r="E67" s="17"/>
      <c r="F67" s="17"/>
      <c r="G67" s="9"/>
      <c r="H67" s="9"/>
      <c r="I67" s="9"/>
      <c r="J67" s="9"/>
      <c r="K67" s="9"/>
      <c r="L67" s="9"/>
      <c r="M67" s="9"/>
      <c r="N67" s="15"/>
      <c r="O67" s="11"/>
      <c r="P67" s="11"/>
      <c r="Q67" s="11"/>
      <c r="R67" s="16"/>
      <c r="S67" s="17"/>
      <c r="T67" s="18"/>
      <c r="U67" s="22"/>
    </row>
    <row r="68" s="2" customFormat="1" spans="1:21">
      <c r="A68" s="17"/>
      <c r="B68" s="17"/>
      <c r="C68" s="17"/>
      <c r="D68" s="17"/>
      <c r="E68" s="17"/>
      <c r="F68" s="17"/>
      <c r="G68" s="9"/>
      <c r="H68" s="9"/>
      <c r="I68" s="9"/>
      <c r="J68" s="9"/>
      <c r="K68" s="9"/>
      <c r="L68" s="9"/>
      <c r="M68" s="9"/>
      <c r="N68" s="15"/>
      <c r="O68" s="11"/>
      <c r="P68" s="11"/>
      <c r="Q68" s="11"/>
      <c r="R68" s="16"/>
      <c r="S68" s="17"/>
      <c r="T68" s="18"/>
      <c r="U68" s="22"/>
    </row>
    <row r="69" s="2" customFormat="1" spans="1:21">
      <c r="A69" s="17"/>
      <c r="B69" s="17"/>
      <c r="C69" s="17"/>
      <c r="D69" s="17"/>
      <c r="E69" s="17"/>
      <c r="F69" s="17"/>
      <c r="G69" s="9"/>
      <c r="H69" s="9"/>
      <c r="I69" s="9"/>
      <c r="J69" s="9"/>
      <c r="K69" s="9"/>
      <c r="L69" s="9"/>
      <c r="M69" s="9"/>
      <c r="N69" s="15"/>
      <c r="O69" s="11"/>
      <c r="P69" s="11"/>
      <c r="Q69" s="11"/>
      <c r="R69" s="16"/>
      <c r="S69" s="17"/>
      <c r="T69" s="18"/>
      <c r="U69" s="22"/>
    </row>
    <row r="70" s="2" customFormat="1" spans="1:21">
      <c r="A70" s="17"/>
      <c r="B70" s="17"/>
      <c r="C70" s="17"/>
      <c r="D70" s="17"/>
      <c r="E70" s="17"/>
      <c r="F70" s="17"/>
      <c r="G70" s="9"/>
      <c r="H70" s="9"/>
      <c r="I70" s="9"/>
      <c r="J70" s="9"/>
      <c r="K70" s="9"/>
      <c r="L70" s="9"/>
      <c r="M70" s="9"/>
      <c r="N70" s="15"/>
      <c r="O70" s="11"/>
      <c r="P70" s="11"/>
      <c r="Q70" s="11"/>
      <c r="R70" s="16"/>
      <c r="S70" s="17"/>
      <c r="T70" s="18"/>
      <c r="U70" s="22"/>
    </row>
    <row r="71" s="2" customFormat="1" spans="1:21">
      <c r="A71" s="17"/>
      <c r="B71" s="17"/>
      <c r="C71" s="17"/>
      <c r="D71" s="17"/>
      <c r="E71" s="17"/>
      <c r="F71" s="17"/>
      <c r="G71" s="9"/>
      <c r="H71" s="9"/>
      <c r="I71" s="9"/>
      <c r="J71" s="9"/>
      <c r="K71" s="9"/>
      <c r="L71" s="9"/>
      <c r="M71" s="9"/>
      <c r="N71" s="15"/>
      <c r="O71" s="11"/>
      <c r="P71" s="11"/>
      <c r="Q71" s="11"/>
      <c r="R71" s="19"/>
      <c r="S71" s="20"/>
      <c r="T71" s="21"/>
      <c r="U71" s="22"/>
    </row>
    <row r="72" s="2" customFormat="1" customHeight="1" spans="1:21">
      <c r="A72" s="17"/>
      <c r="B72" s="17"/>
      <c r="C72" s="17"/>
      <c r="D72" s="17"/>
      <c r="E72" s="17"/>
      <c r="F72" s="17"/>
      <c r="G72" s="9" t="s">
        <v>141</v>
      </c>
      <c r="H72" s="9" t="str">
        <f>_xlfn.DISPIMG("ID_A73DF1C91F834870A1357CBFF5E926A3",1)</f>
        <v>=DISPIMG("ID_A73DF1C91F834870A1357CBFF5E926A3",1)</v>
      </c>
      <c r="I72" s="9"/>
      <c r="J72" s="9"/>
      <c r="K72" s="9"/>
      <c r="L72" s="9"/>
      <c r="M72" s="9"/>
      <c r="N72" s="15"/>
      <c r="O72" s="11"/>
      <c r="P72" s="11"/>
      <c r="Q72" s="11"/>
      <c r="R72" s="12"/>
      <c r="S72" s="13"/>
      <c r="T72" s="14"/>
      <c r="U72" s="22"/>
    </row>
    <row r="73" s="2" customFormat="1" spans="1:21">
      <c r="A73" s="17"/>
      <c r="B73" s="17"/>
      <c r="C73" s="17"/>
      <c r="D73" s="17"/>
      <c r="E73" s="17"/>
      <c r="F73" s="17"/>
      <c r="G73" s="9"/>
      <c r="H73" s="9"/>
      <c r="I73" s="9"/>
      <c r="J73" s="9"/>
      <c r="K73" s="9"/>
      <c r="L73" s="9"/>
      <c r="M73" s="9"/>
      <c r="N73" s="15"/>
      <c r="O73" s="11"/>
      <c r="P73" s="11"/>
      <c r="Q73" s="11"/>
      <c r="R73" s="16"/>
      <c r="S73" s="17"/>
      <c r="T73" s="18"/>
      <c r="U73" s="22"/>
    </row>
    <row r="74" s="2" customFormat="1" spans="1:21">
      <c r="A74" s="17"/>
      <c r="B74" s="17"/>
      <c r="C74" s="17"/>
      <c r="D74" s="17"/>
      <c r="E74" s="17"/>
      <c r="F74" s="17"/>
      <c r="G74" s="9"/>
      <c r="H74" s="9"/>
      <c r="I74" s="9"/>
      <c r="J74" s="9"/>
      <c r="K74" s="9"/>
      <c r="L74" s="9"/>
      <c r="M74" s="9"/>
      <c r="N74" s="15"/>
      <c r="O74" s="11"/>
      <c r="P74" s="11"/>
      <c r="Q74" s="11"/>
      <c r="R74" s="16"/>
      <c r="S74" s="17"/>
      <c r="T74" s="18"/>
      <c r="U74" s="22"/>
    </row>
    <row r="75" s="2" customFormat="1" spans="1:21">
      <c r="A75" s="17"/>
      <c r="B75" s="17"/>
      <c r="C75" s="17"/>
      <c r="D75" s="17"/>
      <c r="E75" s="17"/>
      <c r="F75" s="17"/>
      <c r="G75" s="9"/>
      <c r="H75" s="9"/>
      <c r="I75" s="9"/>
      <c r="J75" s="9"/>
      <c r="K75" s="9"/>
      <c r="L75" s="9"/>
      <c r="M75" s="9"/>
      <c r="N75" s="15"/>
      <c r="O75" s="11"/>
      <c r="P75" s="11"/>
      <c r="Q75" s="11"/>
      <c r="R75" s="16"/>
      <c r="S75" s="17"/>
      <c r="T75" s="18"/>
      <c r="U75" s="22"/>
    </row>
    <row r="76" s="2" customFormat="1" spans="1:21">
      <c r="A76" s="17"/>
      <c r="B76" s="17"/>
      <c r="C76" s="17"/>
      <c r="D76" s="17"/>
      <c r="E76" s="17"/>
      <c r="F76" s="17"/>
      <c r="G76" s="9"/>
      <c r="H76" s="9"/>
      <c r="I76" s="9"/>
      <c r="J76" s="9"/>
      <c r="K76" s="9"/>
      <c r="L76" s="9"/>
      <c r="M76" s="9"/>
      <c r="N76" s="15"/>
      <c r="O76" s="11"/>
      <c r="P76" s="11"/>
      <c r="Q76" s="11"/>
      <c r="R76" s="16"/>
      <c r="S76" s="17"/>
      <c r="T76" s="18"/>
      <c r="U76" s="22"/>
    </row>
    <row r="77" s="2" customFormat="1" spans="1:21">
      <c r="A77" s="17"/>
      <c r="B77" s="17"/>
      <c r="C77" s="17"/>
      <c r="D77" s="17"/>
      <c r="E77" s="17"/>
      <c r="F77" s="17"/>
      <c r="G77" s="9"/>
      <c r="H77" s="9"/>
      <c r="I77" s="9"/>
      <c r="J77" s="9"/>
      <c r="K77" s="9"/>
      <c r="L77" s="9"/>
      <c r="M77" s="9"/>
      <c r="N77" s="15"/>
      <c r="O77" s="11"/>
      <c r="P77" s="11"/>
      <c r="Q77" s="11"/>
      <c r="R77" s="16"/>
      <c r="S77" s="17"/>
      <c r="T77" s="18"/>
      <c r="U77" s="22"/>
    </row>
    <row r="78" s="2" customFormat="1" spans="1:21">
      <c r="A78" s="17"/>
      <c r="B78" s="17"/>
      <c r="C78" s="17"/>
      <c r="D78" s="17"/>
      <c r="E78" s="17"/>
      <c r="F78" s="17"/>
      <c r="G78" s="9"/>
      <c r="H78" s="9"/>
      <c r="I78" s="9"/>
      <c r="J78" s="9"/>
      <c r="K78" s="9"/>
      <c r="L78" s="9"/>
      <c r="M78" s="9"/>
      <c r="N78" s="15"/>
      <c r="O78" s="11"/>
      <c r="P78" s="11"/>
      <c r="Q78" s="11"/>
      <c r="R78" s="19"/>
      <c r="S78" s="20"/>
      <c r="T78" s="21"/>
      <c r="U78" s="22"/>
    </row>
    <row r="79" s="2" customFormat="1" spans="1:21">
      <c r="A79" s="17"/>
      <c r="B79" s="17"/>
      <c r="C79" s="17"/>
      <c r="D79" s="17"/>
      <c r="E79" s="17"/>
      <c r="F79" s="17"/>
      <c r="G79" s="9" t="s">
        <v>142</v>
      </c>
      <c r="H79" s="9" t="str">
        <f>_xlfn.DISPIMG("ID_E489D5B8498443AAB859D85F951DB35C",1)</f>
        <v>=DISPIMG("ID_E489D5B8498443AAB859D85F951DB35C",1)</v>
      </c>
      <c r="I79" s="9"/>
      <c r="J79" s="9"/>
      <c r="K79" s="9"/>
      <c r="L79" s="9"/>
      <c r="M79" s="9"/>
      <c r="N79" s="15"/>
      <c r="O79" s="11"/>
      <c r="P79" s="11"/>
      <c r="Q79" s="11"/>
      <c r="R79" s="12"/>
      <c r="S79" s="13"/>
      <c r="T79" s="14"/>
      <c r="U79" s="22"/>
    </row>
    <row r="80" s="2" customFormat="1" spans="1:21">
      <c r="A80" s="17"/>
      <c r="B80" s="17"/>
      <c r="C80" s="17"/>
      <c r="D80" s="17"/>
      <c r="E80" s="17"/>
      <c r="F80" s="17"/>
      <c r="G80" s="9"/>
      <c r="H80" s="9"/>
      <c r="I80" s="9"/>
      <c r="J80" s="9"/>
      <c r="K80" s="9"/>
      <c r="L80" s="9"/>
      <c r="M80" s="9"/>
      <c r="N80" s="15"/>
      <c r="O80" s="11"/>
      <c r="P80" s="11"/>
      <c r="Q80" s="11"/>
      <c r="R80" s="16"/>
      <c r="S80" s="17"/>
      <c r="T80" s="18"/>
      <c r="U80" s="22"/>
    </row>
    <row r="81" s="2" customFormat="1" spans="1:21">
      <c r="A81" s="17"/>
      <c r="B81" s="17"/>
      <c r="C81" s="17"/>
      <c r="D81" s="17"/>
      <c r="E81" s="17"/>
      <c r="F81" s="17"/>
      <c r="G81" s="9"/>
      <c r="H81" s="9"/>
      <c r="I81" s="9"/>
      <c r="J81" s="9"/>
      <c r="K81" s="9"/>
      <c r="L81" s="9"/>
      <c r="M81" s="9"/>
      <c r="N81" s="15"/>
      <c r="O81" s="11"/>
      <c r="P81" s="11"/>
      <c r="Q81" s="11"/>
      <c r="R81" s="16"/>
      <c r="S81" s="17"/>
      <c r="T81" s="18"/>
      <c r="U81" s="22"/>
    </row>
    <row r="82" s="2" customFormat="1" spans="1:21">
      <c r="A82" s="17"/>
      <c r="B82" s="17"/>
      <c r="C82" s="17"/>
      <c r="D82" s="17"/>
      <c r="E82" s="17"/>
      <c r="F82" s="17"/>
      <c r="G82" s="9"/>
      <c r="H82" s="9"/>
      <c r="I82" s="9"/>
      <c r="J82" s="9"/>
      <c r="K82" s="9"/>
      <c r="L82" s="9"/>
      <c r="M82" s="9"/>
      <c r="N82" s="15"/>
      <c r="O82" s="11"/>
      <c r="P82" s="11"/>
      <c r="Q82" s="11"/>
      <c r="R82" s="16"/>
      <c r="S82" s="17"/>
      <c r="T82" s="18"/>
      <c r="U82" s="22"/>
    </row>
    <row r="83" s="2" customFormat="1" spans="1:21">
      <c r="A83" s="17"/>
      <c r="B83" s="17"/>
      <c r="C83" s="17"/>
      <c r="D83" s="17"/>
      <c r="E83" s="17"/>
      <c r="F83" s="17"/>
      <c r="G83" s="9"/>
      <c r="H83" s="9"/>
      <c r="I83" s="9"/>
      <c r="J83" s="9"/>
      <c r="K83" s="9"/>
      <c r="L83" s="9"/>
      <c r="M83" s="9"/>
      <c r="N83" s="15"/>
      <c r="O83" s="11"/>
      <c r="P83" s="11"/>
      <c r="Q83" s="11"/>
      <c r="R83" s="16"/>
      <c r="S83" s="17"/>
      <c r="T83" s="18"/>
      <c r="U83" s="22"/>
    </row>
    <row r="84" s="2" customFormat="1" spans="1:21">
      <c r="A84" s="17"/>
      <c r="B84" s="17"/>
      <c r="C84" s="17"/>
      <c r="D84" s="17"/>
      <c r="E84" s="17"/>
      <c r="F84" s="17"/>
      <c r="G84" s="9"/>
      <c r="H84" s="9"/>
      <c r="I84" s="9"/>
      <c r="J84" s="9"/>
      <c r="K84" s="9"/>
      <c r="L84" s="9"/>
      <c r="M84" s="9"/>
      <c r="N84" s="15"/>
      <c r="O84" s="11"/>
      <c r="P84" s="11"/>
      <c r="Q84" s="11"/>
      <c r="R84" s="16"/>
      <c r="S84" s="17"/>
      <c r="T84" s="18"/>
      <c r="U84" s="22"/>
    </row>
    <row r="85" s="2" customFormat="1" spans="1:21">
      <c r="A85" s="17"/>
      <c r="B85" s="17"/>
      <c r="C85" s="17"/>
      <c r="D85" s="17"/>
      <c r="E85" s="17"/>
      <c r="F85" s="17"/>
      <c r="G85" s="9"/>
      <c r="H85" s="9"/>
      <c r="I85" s="9"/>
      <c r="J85" s="9"/>
      <c r="K85" s="9"/>
      <c r="L85" s="9"/>
      <c r="M85" s="9"/>
      <c r="N85" s="15"/>
      <c r="O85" s="11"/>
      <c r="P85" s="11"/>
      <c r="Q85" s="11"/>
      <c r="R85" s="19"/>
      <c r="S85" s="20"/>
      <c r="T85" s="21"/>
      <c r="U85" s="22"/>
    </row>
    <row r="86" s="2" customFormat="1" spans="1:21">
      <c r="G86" s="9" t="s">
        <v>143</v>
      </c>
      <c r="H86" s="9" t="str">
        <f>_xlfn.DISPIMG("ID_E58FE845A2254A35B78F1AFFCE8FD8B0",1)</f>
        <v>=DISPIMG("ID_E58FE845A2254A35B78F1AFFCE8FD8B0",1)</v>
      </c>
      <c r="I86" s="9"/>
      <c r="J86" s="9"/>
      <c r="K86" s="9"/>
      <c r="L86" s="9"/>
      <c r="M86" s="9"/>
      <c r="N86" s="15"/>
      <c r="O86" s="11"/>
      <c r="P86" s="11"/>
      <c r="Q86" s="11"/>
      <c r="R86" s="12"/>
      <c r="S86" s="13"/>
      <c r="T86" s="14"/>
      <c r="U86" s="22"/>
    </row>
    <row r="87" s="2" customFormat="1" spans="1:21">
      <c r="G87" s="9"/>
      <c r="H87" s="9"/>
      <c r="I87" s="9"/>
      <c r="J87" s="9"/>
      <c r="K87" s="9"/>
      <c r="L87" s="9"/>
      <c r="M87" s="9"/>
      <c r="N87" s="15"/>
      <c r="O87" s="11"/>
      <c r="P87" s="11"/>
      <c r="Q87" s="11"/>
      <c r="R87" s="16"/>
      <c r="S87" s="17"/>
      <c r="T87" s="18"/>
      <c r="U87" s="22"/>
    </row>
    <row r="88" s="2" customFormat="1" spans="1:21">
      <c r="G88" s="9"/>
      <c r="H88" s="9"/>
      <c r="I88" s="9"/>
      <c r="J88" s="9"/>
      <c r="K88" s="9"/>
      <c r="L88" s="9"/>
      <c r="M88" s="9"/>
      <c r="N88" s="15"/>
      <c r="O88" s="11"/>
      <c r="P88" s="11"/>
      <c r="Q88" s="11"/>
      <c r="R88" s="16"/>
      <c r="S88" s="17"/>
      <c r="T88" s="18"/>
      <c r="U88" s="22"/>
    </row>
    <row r="89" s="2" customFormat="1" spans="1:21">
      <c r="G89" s="9"/>
      <c r="H89" s="9"/>
      <c r="I89" s="9"/>
      <c r="J89" s="9"/>
      <c r="K89" s="9"/>
      <c r="L89" s="9"/>
      <c r="M89" s="9"/>
      <c r="N89" s="15"/>
      <c r="O89" s="11"/>
      <c r="P89" s="11"/>
      <c r="Q89" s="11"/>
      <c r="R89" s="16"/>
      <c r="S89" s="17"/>
      <c r="T89" s="18"/>
      <c r="U89" s="22"/>
    </row>
    <row r="90" s="2" customFormat="1" spans="1:21">
      <c r="G90" s="9"/>
      <c r="H90" s="9"/>
      <c r="I90" s="9"/>
      <c r="J90" s="9"/>
      <c r="K90" s="9"/>
      <c r="L90" s="9"/>
      <c r="M90" s="9"/>
      <c r="N90" s="15"/>
      <c r="O90" s="11"/>
      <c r="P90" s="11"/>
      <c r="Q90" s="11"/>
      <c r="R90" s="16"/>
      <c r="S90" s="17"/>
      <c r="T90" s="18"/>
      <c r="U90" s="22"/>
    </row>
    <row r="91" s="2" customFormat="1" spans="1:21">
      <c r="G91" s="9"/>
      <c r="H91" s="9"/>
      <c r="I91" s="9"/>
      <c r="J91" s="9"/>
      <c r="K91" s="9"/>
      <c r="L91" s="9"/>
      <c r="M91" s="9"/>
      <c r="N91" s="15"/>
      <c r="O91" s="11"/>
      <c r="P91" s="11"/>
      <c r="Q91" s="11"/>
      <c r="R91" s="16"/>
      <c r="S91" s="17"/>
      <c r="T91" s="18"/>
      <c r="U91" s="22"/>
    </row>
    <row r="92" s="2" customFormat="1" spans="1:21">
      <c r="G92" s="9"/>
      <c r="H92" s="9"/>
      <c r="I92" s="9"/>
      <c r="J92" s="9"/>
      <c r="K92" s="9"/>
      <c r="L92" s="9"/>
      <c r="M92" s="9"/>
      <c r="N92" s="15"/>
      <c r="O92" s="11"/>
      <c r="P92" s="11"/>
      <c r="Q92" s="11"/>
      <c r="R92" s="19"/>
      <c r="S92" s="20"/>
      <c r="T92" s="21"/>
      <c r="U92" s="22"/>
    </row>
    <row r="93" s="2" customFormat="1" spans="1:21">
      <c r="G93" s="9" t="s">
        <v>146</v>
      </c>
      <c r="H93" s="9" t="str">
        <f>_xlfn.DISPIMG("ID_C0241BC1D2164D68B598881115F40B86",1)</f>
        <v>=DISPIMG("ID_C0241BC1D2164D68B598881115F40B86",1)</v>
      </c>
      <c r="I93" s="9"/>
      <c r="J93" s="9"/>
      <c r="K93" s="9"/>
      <c r="L93" s="9"/>
      <c r="M93" s="9"/>
      <c r="N93" s="15"/>
      <c r="O93" s="11"/>
      <c r="P93" s="11"/>
      <c r="Q93" s="11"/>
      <c r="R93" s="12"/>
      <c r="S93" s="13"/>
      <c r="T93" s="14"/>
      <c r="U93" s="22"/>
    </row>
    <row r="94" s="2" customFormat="1" spans="1:21">
      <c r="G94" s="9"/>
      <c r="H94" s="9"/>
      <c r="I94" s="9"/>
      <c r="J94" s="9"/>
      <c r="K94" s="9"/>
      <c r="L94" s="9"/>
      <c r="M94" s="9"/>
      <c r="N94" s="15"/>
      <c r="O94" s="11"/>
      <c r="P94" s="11"/>
      <c r="Q94" s="11"/>
      <c r="R94" s="16"/>
      <c r="S94" s="17"/>
      <c r="T94" s="18"/>
      <c r="U94" s="22"/>
    </row>
    <row r="95" s="2" customFormat="1" spans="1:21">
      <c r="G95" s="9"/>
      <c r="H95" s="9"/>
      <c r="I95" s="9"/>
      <c r="J95" s="9"/>
      <c r="K95" s="9"/>
      <c r="L95" s="9"/>
      <c r="M95" s="9"/>
      <c r="N95" s="15"/>
      <c r="O95" s="11"/>
      <c r="P95" s="11"/>
      <c r="Q95" s="11"/>
      <c r="R95" s="16"/>
      <c r="S95" s="17"/>
      <c r="T95" s="18"/>
      <c r="U95" s="22"/>
    </row>
    <row r="96" s="2" customFormat="1" spans="1:21">
      <c r="G96" s="9"/>
      <c r="H96" s="9"/>
      <c r="I96" s="9"/>
      <c r="J96" s="9"/>
      <c r="K96" s="9"/>
      <c r="L96" s="9"/>
      <c r="M96" s="9"/>
      <c r="N96" s="15"/>
      <c r="O96" s="11"/>
      <c r="P96" s="11"/>
      <c r="Q96" s="11"/>
      <c r="R96" s="16"/>
      <c r="S96" s="17"/>
      <c r="T96" s="18"/>
      <c r="U96" s="22"/>
    </row>
    <row r="97" s="2" customFormat="1" spans="7:21">
      <c r="G97" s="9"/>
      <c r="H97" s="9"/>
      <c r="I97" s="9"/>
      <c r="J97" s="9"/>
      <c r="K97" s="9"/>
      <c r="L97" s="9"/>
      <c r="M97" s="9"/>
      <c r="N97" s="15"/>
      <c r="O97" s="11"/>
      <c r="P97" s="11"/>
      <c r="Q97" s="11"/>
      <c r="R97" s="16"/>
      <c r="S97" s="17"/>
      <c r="T97" s="18"/>
      <c r="U97" s="22"/>
    </row>
    <row r="98" s="2" customFormat="1" spans="7:21">
      <c r="G98" s="9"/>
      <c r="H98" s="9"/>
      <c r="I98" s="9"/>
      <c r="J98" s="9"/>
      <c r="K98" s="9"/>
      <c r="L98" s="9"/>
      <c r="M98" s="9"/>
      <c r="N98" s="15"/>
      <c r="O98" s="11"/>
      <c r="P98" s="11"/>
      <c r="Q98" s="11"/>
      <c r="R98" s="16"/>
      <c r="S98" s="17"/>
      <c r="T98" s="18"/>
      <c r="U98" s="22"/>
    </row>
    <row r="99" s="2" customFormat="1" spans="7:21">
      <c r="G99" s="9"/>
      <c r="H99" s="9"/>
      <c r="I99" s="9"/>
      <c r="J99" s="9"/>
      <c r="K99" s="9"/>
      <c r="L99" s="9"/>
      <c r="M99" s="9"/>
      <c r="N99" s="15"/>
      <c r="O99" s="11"/>
      <c r="P99" s="11"/>
      <c r="Q99" s="11"/>
      <c r="R99" s="19"/>
      <c r="S99" s="20"/>
      <c r="T99" s="21"/>
      <c r="U99" s="22"/>
    </row>
    <row r="100" s="2" customFormat="1" spans="7:21">
      <c r="G100" s="9" t="s">
        <v>147</v>
      </c>
      <c r="H100" s="9" t="str">
        <f>_xlfn.DISPIMG("ID_325D32A1FF814DB688D211B69676AE2C",1)</f>
        <v>=DISPIMG("ID_325D32A1FF814DB688D211B69676AE2C",1)</v>
      </c>
      <c r="I100" s="9"/>
      <c r="J100" s="9"/>
      <c r="K100" s="9"/>
      <c r="L100" s="9"/>
      <c r="M100" s="9"/>
      <c r="N100" s="15" t="inlineStr">
        <is>
          <t xml:space="preserve">错误</t>
        </is>
      </c>
      <c r="O100" s="11" t="inlineStr">
        <is>
          <t xml:space="preserve">上界函数最值分析缺失</t>
        </is>
      </c>
      <c r="P100" s="11"/>
      <c r="Q100" s="11"/>
      <c r="R100" s="12" t="inlineStr">
        <is>
          <t xml:space="preserve">得到参数上界表达式后，最小值环节未展开，参数范围论证不完整。</t>
        </is>
      </c>
      <c r="S100" s="13"/>
      <c r="T100" s="14"/>
      <c r="U100" s="22"/>
    </row>
    <row r="101" s="2" customFormat="1" spans="7:21">
      <c r="G101" s="9"/>
      <c r="H101" s="9"/>
      <c r="I101" s="9"/>
      <c r="J101" s="9"/>
      <c r="K101" s="9"/>
      <c r="L101" s="9"/>
      <c r="M101" s="9"/>
      <c r="N101" s="15"/>
      <c r="O101" s="11"/>
      <c r="P101" s="11"/>
      <c r="Q101" s="11"/>
      <c r="R101" s="16"/>
      <c r="S101" s="17"/>
      <c r="T101" s="18"/>
      <c r="U101" s="22"/>
    </row>
    <row r="102" s="2" customFormat="1" spans="7:21">
      <c r="G102" s="9"/>
      <c r="H102" s="9"/>
      <c r="I102" s="9"/>
      <c r="J102" s="9"/>
      <c r="K102" s="9"/>
      <c r="L102" s="9"/>
      <c r="M102" s="9"/>
      <c r="N102" s="15"/>
      <c r="O102" s="11"/>
      <c r="P102" s="11"/>
      <c r="Q102" s="11"/>
      <c r="R102" s="16"/>
      <c r="S102" s="17"/>
      <c r="T102" s="18"/>
      <c r="U102" s="22"/>
    </row>
    <row r="103" s="2" customFormat="1" spans="7:21">
      <c r="G103" s="9"/>
      <c r="H103" s="9"/>
      <c r="I103" s="9"/>
      <c r="J103" s="9"/>
      <c r="K103" s="9"/>
      <c r="L103" s="9"/>
      <c r="M103" s="9"/>
      <c r="N103" s="15"/>
      <c r="O103" s="11"/>
      <c r="P103" s="11"/>
      <c r="Q103" s="11"/>
      <c r="R103" s="16"/>
      <c r="S103" s="17"/>
      <c r="T103" s="18"/>
      <c r="U103" s="22"/>
    </row>
    <row r="104" s="2" customFormat="1" spans="7:21">
      <c r="G104" s="9"/>
      <c r="H104" s="9"/>
      <c r="I104" s="9"/>
      <c r="J104" s="9"/>
      <c r="K104" s="9"/>
      <c r="L104" s="9"/>
      <c r="M104" s="9"/>
      <c r="N104" s="15"/>
      <c r="O104" s="11"/>
      <c r="P104" s="11"/>
      <c r="Q104" s="11"/>
      <c r="R104" s="16"/>
      <c r="S104" s="17"/>
      <c r="T104" s="18"/>
      <c r="U104" s="22"/>
    </row>
    <row r="105" s="2" customFormat="1" spans="7:21">
      <c r="G105" s="9"/>
      <c r="H105" s="9"/>
      <c r="I105" s="9"/>
      <c r="J105" s="9"/>
      <c r="K105" s="9"/>
      <c r="L105" s="9"/>
      <c r="M105" s="9"/>
      <c r="N105" s="15"/>
      <c r="O105" s="11"/>
      <c r="P105" s="11"/>
      <c r="Q105" s="11"/>
      <c r="R105" s="16"/>
      <c r="S105" s="17"/>
      <c r="T105" s="18"/>
      <c r="U105" s="22"/>
    </row>
    <row r="106" s="2" customFormat="1" spans="7:21">
      <c r="G106" s="9"/>
      <c r="H106" s="9"/>
      <c r="I106" s="9"/>
      <c r="J106" s="9"/>
      <c r="K106" s="9"/>
      <c r="L106" s="9"/>
      <c r="M106" s="9"/>
      <c r="N106" s="15"/>
      <c r="O106" s="11"/>
      <c r="P106" s="11"/>
      <c r="Q106" s="11"/>
      <c r="R106" s="19"/>
      <c r="S106" s="20"/>
      <c r="T106" s="21"/>
      <c r="U106" s="22"/>
    </row>
    <row r="107" s="2" customFormat="1" spans="7:21">
      <c r="G107" s="9" t="s">
        <v>148</v>
      </c>
      <c r="H107" s="9" t="str">
        <f>_xlfn.DISPIMG("ID_7147D2DFB1FB48D79AA222BD923730F3",1)</f>
        <v>=DISPIMG("ID_7147D2DFB1FB48D79AA222BD923730F3",1)</v>
      </c>
      <c r="I107" s="9"/>
      <c r="J107" s="9"/>
      <c r="K107" s="9"/>
      <c r="L107" s="9"/>
      <c r="M107" s="9"/>
      <c r="N107" s="15" t="inlineStr">
        <is>
          <t xml:space="preserve">正确</t>
        </is>
      </c>
      <c r="O107" s="11"/>
      <c r="P107" s="11"/>
      <c r="Q107" s="11"/>
      <c r="R107" s="12"/>
      <c r="S107" s="13"/>
      <c r="T107" s="14"/>
    </row>
    <row r="108" s="2" customFormat="1" spans="7:21">
      <c r="G108" s="9"/>
      <c r="H108" s="9"/>
      <c r="I108" s="9"/>
      <c r="J108" s="9"/>
      <c r="K108" s="9"/>
      <c r="L108" s="9"/>
      <c r="M108" s="9"/>
      <c r="N108" s="15"/>
      <c r="O108" s="11"/>
      <c r="P108" s="11"/>
      <c r="Q108" s="11"/>
      <c r="R108" s="16"/>
      <c r="S108" s="17"/>
      <c r="T108" s="18"/>
    </row>
    <row r="109" s="2" customFormat="1" spans="7:21">
      <c r="G109" s="9"/>
      <c r="H109" s="9"/>
      <c r="I109" s="9"/>
      <c r="J109" s="9"/>
      <c r="K109" s="9"/>
      <c r="L109" s="9"/>
      <c r="M109" s="9"/>
      <c r="N109" s="15"/>
      <c r="O109" s="11"/>
      <c r="P109" s="11"/>
      <c r="Q109" s="11"/>
      <c r="R109" s="16"/>
      <c r="S109" s="17"/>
      <c r="T109" s="18"/>
    </row>
    <row r="110" s="2" customFormat="1" spans="7:21">
      <c r="G110" s="9"/>
      <c r="H110" s="9"/>
      <c r="I110" s="9"/>
      <c r="J110" s="9"/>
      <c r="K110" s="9"/>
      <c r="L110" s="9"/>
      <c r="M110" s="9"/>
      <c r="N110" s="15"/>
      <c r="O110" s="11"/>
      <c r="P110" s="11"/>
      <c r="Q110" s="11"/>
      <c r="R110" s="16"/>
      <c r="S110" s="17"/>
      <c r="T110" s="18"/>
    </row>
    <row r="111" s="2" customFormat="1" spans="7:21">
      <c r="G111" s="9"/>
      <c r="H111" s="9"/>
      <c r="I111" s="9"/>
      <c r="J111" s="9"/>
      <c r="K111" s="9"/>
      <c r="L111" s="9"/>
      <c r="M111" s="9"/>
      <c r="N111" s="15"/>
      <c r="O111" s="11"/>
      <c r="P111" s="11"/>
      <c r="Q111" s="11"/>
      <c r="R111" s="16"/>
      <c r="S111" s="17"/>
      <c r="T111" s="18"/>
    </row>
    <row r="112" s="2" customFormat="1" spans="7:21">
      <c r="G112" s="9"/>
      <c r="H112" s="9"/>
      <c r="I112" s="9"/>
      <c r="J112" s="9"/>
      <c r="K112" s="9"/>
      <c r="L112" s="9"/>
      <c r="M112" s="9"/>
      <c r="N112" s="15"/>
      <c r="O112" s="11"/>
      <c r="P112" s="11"/>
      <c r="Q112" s="11"/>
      <c r="R112" s="16"/>
      <c r="S112" s="17"/>
      <c r="T112" s="18"/>
    </row>
    <row r="113" s="2" customFormat="1" spans="7:20">
      <c r="G113" s="9"/>
      <c r="H113" s="9"/>
      <c r="I113" s="9"/>
      <c r="J113" s="9"/>
      <c r="K113" s="9"/>
      <c r="L113" s="9"/>
      <c r="M113" s="9"/>
      <c r="N113" s="15"/>
      <c r="O113" s="11"/>
      <c r="P113" s="11"/>
      <c r="Q113" s="11"/>
      <c r="R113" s="19"/>
      <c r="S113" s="20"/>
      <c r="T113" s="21"/>
    </row>
    <row r="114" s="2" customFormat="1" spans="7:20">
      <c r="G114" s="9" t="s">
        <v>149</v>
      </c>
      <c r="H114" s="9" t="str">
        <f>_xlfn.DISPIMG("ID_2D4AC4CDA9FB4F5A8290319380225D0F",1)</f>
        <v>=DISPIMG("ID_2D4AC4CDA9FB4F5A8290319380225D0F",1)</v>
      </c>
      <c r="I114" s="9"/>
      <c r="J114" s="9"/>
      <c r="K114" s="9"/>
      <c r="L114" s="9"/>
      <c r="M114" s="9"/>
      <c r="N114" s="15" t="inlineStr">
        <is>
          <t xml:space="preserve">错误</t>
        </is>
      </c>
      <c r="O114" s="11" t="inlineStr">
        <is>
          <t xml:space="preserve">参数范围结论依据不足</t>
        </is>
      </c>
      <c r="P114" s="11"/>
      <c r="Q114" s="11"/>
      <c r="R114" s="12" t="inlineStr">
        <is>
          <t xml:space="preserve">参数范围停留在上界表达式的局部判断，缺少完整的最值论证。</t>
        </is>
      </c>
      <c r="S114" s="13"/>
      <c r="T114" s="14"/>
    </row>
    <row r="115" s="2" customFormat="1" spans="7:20">
      <c r="G115" s="9"/>
      <c r="H115" s="9"/>
      <c r="I115" s="9"/>
      <c r="J115" s="9"/>
      <c r="K115" s="9"/>
      <c r="L115" s="9"/>
      <c r="M115" s="9"/>
      <c r="N115" s="15"/>
      <c r="O115" s="11"/>
      <c r="P115" s="11"/>
      <c r="Q115" s="11"/>
      <c r="R115" s="16"/>
      <c r="S115" s="17"/>
      <c r="T115" s="18"/>
    </row>
    <row r="116" s="2" customFormat="1" spans="7:20">
      <c r="G116" s="9"/>
      <c r="H116" s="9"/>
      <c r="I116" s="9"/>
      <c r="J116" s="9"/>
      <c r="K116" s="9"/>
      <c r="L116" s="9"/>
      <c r="M116" s="9"/>
      <c r="N116" s="15"/>
      <c r="O116" s="11"/>
      <c r="P116" s="11"/>
      <c r="Q116" s="11"/>
      <c r="R116" s="16"/>
      <c r="S116" s="17"/>
      <c r="T116" s="18"/>
    </row>
    <row r="117" s="2" customFormat="1" spans="7:20">
      <c r="G117" s="9"/>
      <c r="H117" s="9"/>
      <c r="I117" s="9"/>
      <c r="J117" s="9"/>
      <c r="K117" s="9"/>
      <c r="L117" s="9"/>
      <c r="M117" s="9"/>
      <c r="N117" s="15"/>
      <c r="O117" s="11"/>
      <c r="P117" s="11"/>
      <c r="Q117" s="11"/>
      <c r="R117" s="16"/>
      <c r="S117" s="17"/>
      <c r="T117" s="18"/>
    </row>
    <row r="118" s="2" customFormat="1" spans="7:20">
      <c r="G118" s="9"/>
      <c r="H118" s="9"/>
      <c r="I118" s="9"/>
      <c r="J118" s="9"/>
      <c r="K118" s="9"/>
      <c r="L118" s="9"/>
      <c r="M118" s="9"/>
      <c r="N118" s="15"/>
      <c r="O118" s="11"/>
      <c r="P118" s="11"/>
      <c r="Q118" s="11"/>
      <c r="R118" s="16"/>
      <c r="S118" s="17"/>
      <c r="T118" s="18"/>
    </row>
    <row r="119" s="2" customFormat="1" spans="7:20">
      <c r="G119" s="9"/>
      <c r="H119" s="9"/>
      <c r="I119" s="9"/>
      <c r="J119" s="9"/>
      <c r="K119" s="9"/>
      <c r="L119" s="9"/>
      <c r="M119" s="9"/>
      <c r="N119" s="15"/>
      <c r="O119" s="11"/>
      <c r="P119" s="11"/>
      <c r="Q119" s="11"/>
      <c r="R119" s="16"/>
      <c r="S119" s="17"/>
      <c r="T119" s="18"/>
    </row>
    <row r="120" s="2" customFormat="1" spans="7:20">
      <c r="G120" s="9"/>
      <c r="H120" s="9"/>
      <c r="I120" s="9"/>
      <c r="J120" s="9"/>
      <c r="K120" s="9"/>
      <c r="L120" s="9"/>
      <c r="M120" s="9"/>
      <c r="N120" s="15"/>
      <c r="O120" s="11"/>
      <c r="P120" s="11"/>
      <c r="Q120" s="11"/>
      <c r="R120" s="19"/>
      <c r="S120" s="20"/>
      <c r="T120" s="21"/>
    </row>
    <row r="121" s="2" customFormat="1" spans="7:20">
      <c r="O121" s="3"/>
      <c r="P121" s="3"/>
      <c r="Q121" s="3"/>
    </row>
    <row r="122" s="2" customFormat="1" spans="7:20">
      <c r="O122" s="3"/>
      <c r="P122" s="3"/>
      <c r="Q122" s="3"/>
    </row>
    <row r="123" s="2" customFormat="1" spans="7:20">
      <c r="O123" s="3"/>
      <c r="P123" s="3"/>
      <c r="Q123" s="3"/>
    </row>
    <row r="124" s="2" customFormat="1" spans="7:20">
      <c r="O124" s="3"/>
      <c r="P124" s="3"/>
      <c r="Q124" s="3"/>
    </row>
    <row r="125" s="2" customFormat="1" spans="7:20">
      <c r="O125" s="3"/>
      <c r="P125" s="3"/>
      <c r="Q125" s="3"/>
    </row>
    <row r="126" s="2" customFormat="1" spans="7:20">
      <c r="O126" s="3"/>
      <c r="P126" s="3"/>
      <c r="Q126" s="3"/>
    </row>
    <row r="127" s="2" customFormat="1" spans="7:20">
      <c r="O127" s="3"/>
      <c r="P127" s="3"/>
      <c r="Q127" s="3"/>
    </row>
    <row r="128" s="2" customFormat="1" spans="7:20">
      <c r="O128" s="3"/>
      <c r="P128" s="3"/>
      <c r="Q128" s="3"/>
    </row>
    <row r="129" s="2" customFormat="1" spans="15:17">
      <c r="O129" s="3"/>
      <c r="P129" s="3"/>
      <c r="Q129" s="3"/>
    </row>
    <row r="130" s="2" customFormat="1" spans="15:17">
      <c r="O130" s="3"/>
      <c r="P130" s="3"/>
      <c r="Q130" s="3"/>
    </row>
    <row r="131" s="2" customFormat="1" spans="15:17">
      <c r="O131" s="3"/>
      <c r="P131" s="3"/>
      <c r="Q131" s="3"/>
    </row>
    <row r="132" s="2" customFormat="1" spans="15:17">
      <c r="O132" s="3"/>
      <c r="P132" s="3"/>
      <c r="Q132" s="3"/>
    </row>
    <row r="133" s="2" customFormat="1" spans="15:17">
      <c r="O133" s="3"/>
      <c r="P133" s="3"/>
      <c r="Q133" s="3"/>
    </row>
    <row r="134" s="2" customFormat="1" spans="15:17">
      <c r="O134" s="3"/>
      <c r="P134" s="3"/>
      <c r="Q134" s="3"/>
    </row>
  </sheetData>
  <mergeCells count="63">
    <mergeCell ref="A1:F1"/>
    <mergeCell ref="H1:M1"/>
    <mergeCell ref="O1:Q1"/>
    <mergeCell ref="R1:T1"/>
    <mergeCell ref="W1:AC1"/>
    <mergeCell ref="G2:G8"/>
    <mergeCell ref="G9:G15"/>
    <mergeCell ref="G16:G22"/>
    <mergeCell ref="G23:G29"/>
    <mergeCell ref="G30:G36"/>
    <mergeCell ref="G37:G43"/>
    <mergeCell ref="G44:G50"/>
    <mergeCell ref="G51:G57"/>
    <mergeCell ref="G58:G64"/>
    <mergeCell ref="G65:G71"/>
    <mergeCell ref="G72:G78"/>
    <mergeCell ref="G79:G85"/>
    <mergeCell ref="G86:G92"/>
    <mergeCell ref="G93:G99"/>
    <mergeCell ref="G100:G106"/>
    <mergeCell ref="G107:G113"/>
    <mergeCell ref="G114:G120"/>
    <mergeCell ref="U2:U8"/>
    <mergeCell ref="V2:V8"/>
    <mergeCell ref="W2:W8"/>
    <mergeCell ref="W9:W15"/>
    <mergeCell ref="A2:F8"/>
    <mergeCell ref="H2:M8"/>
    <mergeCell ref="A9:F11"/>
    <mergeCell ref="H9:M15"/>
    <mergeCell ref="H16:M22"/>
    <mergeCell ref="H23:M29"/>
    <mergeCell ref="H30:M36"/>
    <mergeCell ref="H37:M43"/>
    <mergeCell ref="H44:M50"/>
    <mergeCell ref="H51:M57"/>
    <mergeCell ref="H58:M64"/>
    <mergeCell ref="H65:M71"/>
    <mergeCell ref="H72:M78"/>
    <mergeCell ref="H79:M85"/>
    <mergeCell ref="H86:M92"/>
    <mergeCell ref="H93:M99"/>
    <mergeCell ref="H100:M106"/>
    <mergeCell ref="H107:M113"/>
    <mergeCell ref="H114:M120"/>
    <mergeCell ref="A12:F36"/>
    <mergeCell ref="A37:F39"/>
    <mergeCell ref="A40:F85"/>
    <mergeCell ref="AF50:AI51"/>
    <mergeCell ref="X2:AC8"/>
    <mergeCell ref="X9:AC15"/>
    <mergeCell ref="N2:N99"/>
    <mergeCell ref="O2:Q99"/>
    <mergeCell ref="R2:T99"/>
    <mergeCell ref="N100:N106"/>
    <mergeCell ref="O100:Q106"/>
    <mergeCell ref="R100:T106"/>
    <mergeCell ref="N107:N113"/>
    <mergeCell ref="O107:Q113"/>
    <mergeCell ref="R107:T113"/>
    <mergeCell ref="N114:N120"/>
    <mergeCell ref="O114:Q120"/>
    <mergeCell ref="R114:T120"/>
  </mergeCells>
  <dataValidations count="1">
    <dataValidation type="list" allowBlank="1" showInputMessage="1" showErrorMessage="1" sqref="N2:N134">
      <formula1>"正确,半对,错误"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1"/>
  <sheetViews>
    <sheetView topLeftCell="A183" workbookViewId="0">
      <selection activeCell="R2" sqref="R2:T211"/>
    </sheetView>
  </sheetViews>
  <sheetFormatPr defaultColWidth="8.89166666666667" defaultRowHeight="12"/>
  <cols>
    <col min="1" max="1" width="9" style="2" customWidth="1"/>
    <col min="2" max="5" width="8.89166666666667" style="2"/>
    <col min="6" max="6" width="13.8916666666667" style="2"/>
    <col min="7" max="7" width="19.1083333333333" style="2" customWidth="1"/>
    <col min="8" max="13" width="8.89166666666667" style="2"/>
    <col min="14" max="14" width="19.1083333333333" style="2" customWidth="1"/>
    <col min="15" max="17" width="8.89166666666667" style="3"/>
    <col min="18" max="21" width="8.89166666666667" style="2"/>
    <col min="22" max="22" width="11.25" style="2" customWidth="1"/>
    <col min="23" max="23" width="13.675" style="2"/>
    <col min="24" max="16384" width="8.89166666666667" style="2"/>
  </cols>
  <sheetData>
    <row r="1" s="1" customFormat="1" ht="40" customHeight="1" spans="1:31">
      <c r="A1" s="4" t="s">
        <v>113</v>
      </c>
      <c r="B1" s="4"/>
      <c r="C1" s="4"/>
      <c r="D1" s="4"/>
      <c r="E1" s="4"/>
      <c r="F1" s="5"/>
      <c r="G1" s="4" t="s">
        <v>114</v>
      </c>
      <c r="H1" s="4" t="s">
        <v>115</v>
      </c>
      <c r="I1" s="4"/>
      <c r="J1" s="4"/>
      <c r="K1" s="4"/>
      <c r="L1" s="4"/>
      <c r="M1" s="4"/>
      <c r="N1" s="4" t="s">
        <v>116</v>
      </c>
      <c r="O1" s="6" t="s">
        <v>117</v>
      </c>
      <c r="P1" s="6"/>
      <c r="Q1" s="6"/>
      <c r="R1" s="5" t="s">
        <v>118</v>
      </c>
      <c r="S1" s="7"/>
      <c r="T1" s="8"/>
      <c r="U1" s="4" t="s">
        <v>119</v>
      </c>
      <c r="V1" s="4" t="s">
        <v>120</v>
      </c>
      <c r="W1" s="4" t="s">
        <v>121</v>
      </c>
      <c r="X1" s="4"/>
      <c r="Y1" s="4"/>
      <c r="Z1" s="4"/>
      <c r="AA1" s="4"/>
      <c r="AB1" s="4"/>
      <c r="AC1" s="4"/>
    </row>
    <row r="2" s="2" customFormat="1" ht="13" customHeight="1" spans="1:31">
      <c r="A2" s="9" t="str">
        <f>_xlfn.DISPIMG("ID_63C21BCB3D18403EBEAAE2C0F741E57C",1)</f>
        <v>=DISPIMG("ID_63C21BCB3D18403EBEAAE2C0F741E57C",1)</v>
      </c>
      <c r="B2" s="9"/>
      <c r="C2" s="9"/>
      <c r="D2" s="9"/>
      <c r="E2" s="9"/>
      <c r="F2" s="10"/>
      <c r="G2" s="9" t="s">
        <v>122</v>
      </c>
      <c r="H2" s="9" t="str">
        <f>_xlfn.DISPIMG("ID_4C3600A2A2804248B8E4CD98921095D1",1)</f>
        <v>=DISPIMG("ID_4C3600A2A2804248B8E4CD98921095D1",1)</v>
      </c>
      <c r="I2" s="9"/>
      <c r="J2" s="9"/>
      <c r="K2" s="9"/>
      <c r="L2" s="9"/>
      <c r="M2" s="9"/>
      <c r="N2" s="9" t="inlineStr">
        <is>
          <t xml:space="preserve">正确</t>
        </is>
      </c>
      <c r="V2" s="14">
        <v>6</v>
      </c>
      <c r="X2" s="11" t="inlineStr">
        <is>
          <t xml:space="preserve">第（1）题围绕平行关系和线面垂直关系展开平面垂直论证，整体结构较完整。</t>
        </is>
      </c>
      <c r="Y2" s="11"/>
      <c r="Z2" s="11"/>
      <c r="AA2" s="11"/>
      <c r="AB2" s="11"/>
      <c r="AC2" s="11"/>
    </row>
    <row r="3" s="2" customFormat="1" spans="1:31">
      <c r="A3" s="9"/>
      <c r="B3" s="9"/>
      <c r="C3" s="9"/>
      <c r="D3" s="9"/>
      <c r="E3" s="9"/>
      <c r="F3" s="10"/>
      <c r="G3" s="9"/>
      <c r="H3" s="9"/>
      <c r="I3" s="9"/>
      <c r="J3" s="9"/>
      <c r="K3" s="9"/>
      <c r="L3" s="9"/>
      <c r="M3" s="9"/>
      <c r="N3" s="9"/>
      <c r="O3" s="11"/>
      <c r="P3" s="11"/>
      <c r="Q3" s="11"/>
      <c r="R3" s="16"/>
      <c r="S3" s="17"/>
      <c r="T3" s="18"/>
      <c r="U3" s="9"/>
      <c r="V3" s="18"/>
      <c r="W3" s="15"/>
      <c r="X3" s="11"/>
      <c r="Y3" s="11"/>
      <c r="Z3" s="11"/>
      <c r="AA3" s="11"/>
      <c r="AB3" s="11"/>
      <c r="AC3" s="11"/>
    </row>
    <row r="4" s="2" customFormat="1" spans="1:31">
      <c r="A4" s="9"/>
      <c r="B4" s="9"/>
      <c r="C4" s="9"/>
      <c r="D4" s="9"/>
      <c r="E4" s="9"/>
      <c r="F4" s="10"/>
      <c r="G4" s="9"/>
      <c r="H4" s="9"/>
      <c r="I4" s="9"/>
      <c r="J4" s="9"/>
      <c r="K4" s="9"/>
      <c r="L4" s="9"/>
      <c r="M4" s="9"/>
      <c r="N4" s="9"/>
      <c r="O4" s="11"/>
      <c r="P4" s="11"/>
      <c r="Q4" s="11"/>
      <c r="R4" s="16"/>
      <c r="S4" s="17"/>
      <c r="T4" s="18"/>
      <c r="U4" s="9"/>
      <c r="V4" s="18"/>
      <c r="W4" s="15"/>
      <c r="X4" s="11"/>
      <c r="Y4" s="11"/>
      <c r="Z4" s="11"/>
      <c r="AA4" s="11"/>
      <c r="AB4" s="11"/>
      <c r="AC4" s="11"/>
    </row>
    <row r="5" s="2" customFormat="1" spans="1:31">
      <c r="A5" s="9"/>
      <c r="B5" s="9"/>
      <c r="C5" s="9"/>
      <c r="D5" s="9"/>
      <c r="E5" s="9"/>
      <c r="F5" s="10"/>
      <c r="G5" s="9"/>
      <c r="H5" s="9"/>
      <c r="I5" s="9"/>
      <c r="J5" s="9"/>
      <c r="K5" s="9"/>
      <c r="L5" s="9"/>
      <c r="M5" s="9"/>
      <c r="N5" s="9"/>
      <c r="O5" s="11"/>
      <c r="P5" s="11"/>
      <c r="Q5" s="11"/>
      <c r="R5" s="16"/>
      <c r="S5" s="17"/>
      <c r="T5" s="18"/>
      <c r="U5" s="9"/>
      <c r="V5" s="18"/>
      <c r="W5" s="15"/>
      <c r="X5" s="11"/>
      <c r="Y5" s="11"/>
      <c r="Z5" s="11"/>
      <c r="AA5" s="11"/>
      <c r="AB5" s="11"/>
      <c r="AC5" s="11"/>
    </row>
    <row r="6" s="2" customFormat="1" spans="1:31">
      <c r="A6" s="9"/>
      <c r="B6" s="9"/>
      <c r="C6" s="9"/>
      <c r="D6" s="9"/>
      <c r="E6" s="9"/>
      <c r="F6" s="10"/>
      <c r="G6" s="9"/>
      <c r="H6" s="9"/>
      <c r="I6" s="9"/>
      <c r="J6" s="9"/>
      <c r="K6" s="9"/>
      <c r="L6" s="9"/>
      <c r="M6" s="9"/>
      <c r="N6" s="9"/>
      <c r="O6" s="11"/>
      <c r="P6" s="11"/>
      <c r="Q6" s="11"/>
      <c r="R6" s="16"/>
      <c r="S6" s="17"/>
      <c r="T6" s="18"/>
      <c r="U6" s="9"/>
      <c r="V6" s="18"/>
      <c r="W6" s="15"/>
      <c r="X6" s="11"/>
      <c r="Y6" s="11"/>
      <c r="Z6" s="11"/>
      <c r="AA6" s="11"/>
      <c r="AB6" s="11"/>
      <c r="AC6" s="11"/>
    </row>
    <row r="7" s="2" customFormat="1" spans="1:31">
      <c r="A7" s="9"/>
      <c r="B7" s="9"/>
      <c r="C7" s="9"/>
      <c r="D7" s="9"/>
      <c r="E7" s="9"/>
      <c r="F7" s="10"/>
      <c r="G7" s="9"/>
      <c r="H7" s="9"/>
      <c r="I7" s="9"/>
      <c r="J7" s="9"/>
      <c r="K7" s="9"/>
      <c r="L7" s="9"/>
      <c r="M7" s="9"/>
      <c r="N7" s="9"/>
      <c r="O7" s="11"/>
      <c r="P7" s="11"/>
      <c r="Q7" s="11"/>
      <c r="R7" s="16"/>
      <c r="S7" s="17"/>
      <c r="T7" s="18"/>
      <c r="U7" s="9"/>
      <c r="V7" s="18"/>
      <c r="W7" s="15"/>
      <c r="X7" s="11"/>
      <c r="Y7" s="11"/>
      <c r="Z7" s="11"/>
      <c r="AA7" s="11"/>
      <c r="AB7" s="11"/>
      <c r="AC7" s="11"/>
    </row>
    <row r="8" s="2" customFormat="1" spans="1:31">
      <c r="A8" s="9"/>
      <c r="B8" s="9"/>
      <c r="C8" s="9"/>
      <c r="D8" s="9"/>
      <c r="E8" s="9"/>
      <c r="F8" s="10"/>
      <c r="G8" s="9"/>
      <c r="H8" s="9"/>
      <c r="I8" s="9"/>
      <c r="J8" s="9"/>
      <c r="K8" s="9"/>
      <c r="L8" s="9"/>
      <c r="M8" s="9"/>
      <c r="N8" s="9"/>
      <c r="O8" s="11"/>
      <c r="P8" s="11"/>
      <c r="Q8" s="11"/>
      <c r="R8" s="19"/>
      <c r="S8" s="20"/>
      <c r="T8" s="21"/>
      <c r="U8" s="9"/>
      <c r="V8" s="21"/>
      <c r="W8" s="15"/>
      <c r="X8" s="11"/>
      <c r="Y8" s="11"/>
      <c r="Z8" s="11"/>
      <c r="AA8" s="11"/>
      <c r="AB8" s="11"/>
      <c r="AC8" s="11"/>
    </row>
    <row r="9" s="2" customFormat="1" spans="1:31">
      <c r="A9" s="4" t="s">
        <v>128</v>
      </c>
      <c r="B9" s="4"/>
      <c r="C9" s="4"/>
      <c r="D9" s="4"/>
      <c r="E9" s="4"/>
      <c r="F9" s="5"/>
      <c r="G9" s="9" t="s">
        <v>129</v>
      </c>
      <c r="H9" s="9" t="str">
        <f>_xlfn.DISPIMG("ID_BFEC0796C7B3401C9805BE0A15AFDE6D",1)</f>
        <v>=DISPIMG("ID_BFEC0796C7B3401C9805BE0A15AFDE6D",1)</v>
      </c>
      <c r="I9" s="9"/>
      <c r="J9" s="9"/>
      <c r="K9" s="9"/>
      <c r="L9" s="9"/>
      <c r="M9" s="9"/>
      <c r="N9" s="9"/>
      <c r="X9" s="11" t="inlineStr">
        <is>
          <t xml:space="preserve">第（2）题构造辅助线并使用直角三角形、相似三角形等关系，但垂足、线段对应和角度关系多处混淆，后续论证不完整。</t>
        </is>
      </c>
      <c r="Y9" s="11"/>
      <c r="Z9" s="11"/>
      <c r="AA9" s="11"/>
      <c r="AB9" s="11"/>
      <c r="AC9" s="11"/>
    </row>
    <row r="10" s="2" customFormat="1" spans="1:31">
      <c r="A10" s="4"/>
      <c r="B10" s="4"/>
      <c r="C10" s="4"/>
      <c r="D10" s="4"/>
      <c r="E10" s="4"/>
      <c r="F10" s="5"/>
      <c r="G10" s="9"/>
      <c r="H10" s="9"/>
      <c r="I10" s="9"/>
      <c r="J10" s="9"/>
      <c r="K10" s="9"/>
      <c r="L10" s="9"/>
      <c r="M10" s="9"/>
      <c r="N10" s="9"/>
      <c r="O10" s="11"/>
      <c r="P10" s="11"/>
      <c r="Q10" s="11"/>
      <c r="R10" s="16"/>
      <c r="S10" s="17"/>
      <c r="T10" s="18"/>
      <c r="U10" s="22"/>
      <c r="V10" s="17"/>
      <c r="W10" s="9"/>
      <c r="X10" s="11"/>
      <c r="Y10" s="11"/>
      <c r="Z10" s="11"/>
      <c r="AA10" s="11"/>
      <c r="AB10" s="11"/>
      <c r="AC10" s="11"/>
    </row>
    <row r="11" s="2" customFormat="1" customHeight="1" spans="1:31">
      <c r="A11" s="4"/>
      <c r="B11" s="4"/>
      <c r="C11" s="4"/>
      <c r="D11" s="4"/>
      <c r="E11" s="4"/>
      <c r="F11" s="5"/>
      <c r="G11" s="9"/>
      <c r="H11" s="9"/>
      <c r="I11" s="9"/>
      <c r="J11" s="9"/>
      <c r="K11" s="9"/>
      <c r="L11" s="9"/>
      <c r="M11" s="9"/>
      <c r="N11" s="9"/>
      <c r="O11" s="11"/>
      <c r="P11" s="11"/>
      <c r="Q11" s="11"/>
      <c r="R11" s="16"/>
      <c r="S11" s="17"/>
      <c r="T11" s="18"/>
      <c r="U11" s="22"/>
      <c r="V11" s="17"/>
      <c r="W11" s="9"/>
      <c r="X11" s="11"/>
      <c r="Y11" s="11"/>
      <c r="Z11" s="11"/>
      <c r="AA11" s="11"/>
      <c r="AB11" s="11"/>
      <c r="AC11" s="11"/>
      <c r="AD11" s="23"/>
      <c r="AE11" s="23"/>
    </row>
    <row r="12" s="2" customFormat="1" spans="1:31">
      <c r="A12" s="9" t="str">
        <f>_xlfn.DISPIMG("ID_3C87B153B10F43F9AF7083EC9741900D",1)</f>
        <v>=DISPIMG("ID_3C87B153B10F43F9AF7083EC9741900D",1)</v>
      </c>
      <c r="B12" s="9"/>
      <c r="C12" s="9"/>
      <c r="D12" s="9"/>
      <c r="E12" s="9"/>
      <c r="F12" s="10"/>
      <c r="G12" s="9"/>
      <c r="H12" s="9"/>
      <c r="I12" s="9"/>
      <c r="J12" s="9"/>
      <c r="K12" s="9"/>
      <c r="L12" s="9"/>
      <c r="M12" s="9"/>
      <c r="N12" s="9"/>
      <c r="O12" s="11"/>
      <c r="P12" s="11"/>
      <c r="Q12" s="11"/>
      <c r="R12" s="16"/>
      <c r="S12" s="17"/>
      <c r="T12" s="18"/>
      <c r="U12" s="22"/>
      <c r="V12" s="17"/>
      <c r="W12" s="9"/>
      <c r="X12" s="11"/>
      <c r="Y12" s="11"/>
      <c r="Z12" s="11"/>
      <c r="AA12" s="11"/>
      <c r="AB12" s="11"/>
      <c r="AC12" s="11"/>
    </row>
    <row r="13" s="2" customFormat="1" spans="1:31">
      <c r="A13" s="9"/>
      <c r="B13" s="9"/>
      <c r="C13" s="9"/>
      <c r="D13" s="9"/>
      <c r="E13" s="9"/>
      <c r="F13" s="10"/>
      <c r="G13" s="9"/>
      <c r="H13" s="9"/>
      <c r="I13" s="9"/>
      <c r="J13" s="9"/>
      <c r="K13" s="9"/>
      <c r="L13" s="9"/>
      <c r="M13" s="9"/>
      <c r="N13" s="9"/>
      <c r="O13" s="11"/>
      <c r="P13" s="11"/>
      <c r="Q13" s="11"/>
      <c r="R13" s="16"/>
      <c r="S13" s="17"/>
      <c r="T13" s="18"/>
      <c r="U13" s="22"/>
      <c r="V13" s="17"/>
      <c r="W13" s="9"/>
      <c r="X13" s="11"/>
      <c r="Y13" s="11"/>
      <c r="Z13" s="11"/>
      <c r="AA13" s="11"/>
      <c r="AB13" s="11"/>
      <c r="AC13" s="11"/>
    </row>
    <row r="14" s="2" customFormat="1" spans="1:31">
      <c r="A14" s="9"/>
      <c r="B14" s="9"/>
      <c r="C14" s="9"/>
      <c r="D14" s="9"/>
      <c r="E14" s="9"/>
      <c r="F14" s="10"/>
      <c r="G14" s="9"/>
      <c r="H14" s="9"/>
      <c r="I14" s="9"/>
      <c r="J14" s="9"/>
      <c r="K14" s="9"/>
      <c r="L14" s="9"/>
      <c r="M14" s="9"/>
      <c r="N14" s="9"/>
      <c r="O14" s="11"/>
      <c r="P14" s="11"/>
      <c r="Q14" s="11"/>
      <c r="R14" s="16"/>
      <c r="S14" s="17"/>
      <c r="T14" s="18"/>
      <c r="U14" s="22"/>
      <c r="V14" s="17"/>
      <c r="W14" s="9"/>
      <c r="X14" s="11"/>
      <c r="Y14" s="11"/>
      <c r="Z14" s="11"/>
      <c r="AA14" s="11"/>
      <c r="AB14" s="11"/>
      <c r="AC14" s="11"/>
    </row>
    <row r="15" s="2" customFormat="1" spans="1:31">
      <c r="A15" s="9"/>
      <c r="B15" s="9"/>
      <c r="C15" s="9"/>
      <c r="D15" s="9"/>
      <c r="E15" s="9"/>
      <c r="F15" s="10"/>
      <c r="G15" s="9"/>
      <c r="H15" s="9"/>
      <c r="I15" s="9"/>
      <c r="J15" s="9"/>
      <c r="K15" s="9"/>
      <c r="L15" s="9"/>
      <c r="M15" s="9"/>
      <c r="N15" s="9"/>
      <c r="O15" s="11"/>
      <c r="P15" s="11"/>
      <c r="Q15" s="11"/>
      <c r="R15" s="19"/>
      <c r="S15" s="20"/>
      <c r="T15" s="21"/>
      <c r="U15" s="22"/>
      <c r="V15" s="17"/>
      <c r="W15" s="9"/>
      <c r="X15" s="11"/>
      <c r="Y15" s="11"/>
      <c r="Z15" s="11"/>
      <c r="AA15" s="11"/>
      <c r="AB15" s="11"/>
      <c r="AC15" s="11"/>
    </row>
    <row r="16" s="2" customFormat="1" spans="1:31">
      <c r="A16" s="9"/>
      <c r="B16" s="9"/>
      <c r="C16" s="9"/>
      <c r="D16" s="9"/>
      <c r="E16" s="9"/>
      <c r="F16" s="10"/>
      <c r="G16" s="9" t="s">
        <v>132</v>
      </c>
      <c r="H16" s="9" t="str">
        <f>_xlfn.DISPIMG("ID_E52136DDBF444C79AD8A5192AA8E2F52",1)</f>
        <v>=DISPIMG("ID_E52136DDBF444C79AD8A5192AA8E2F52",1)</v>
      </c>
      <c r="I16" s="9"/>
      <c r="J16" s="9"/>
      <c r="K16" s="9"/>
      <c r="L16" s="9"/>
      <c r="M16" s="9"/>
      <c r="N16" s="9"/>
      <c r="O16" s="11"/>
      <c r="P16" s="11"/>
      <c r="Q16" s="11"/>
      <c r="R16" s="12"/>
      <c r="S16" s="13"/>
      <c r="T16" s="14"/>
      <c r="U16" s="22"/>
    </row>
    <row r="17" s="2" customFormat="1" spans="1:30">
      <c r="A17" s="9"/>
      <c r="B17" s="9"/>
      <c r="C17" s="9"/>
      <c r="D17" s="9"/>
      <c r="E17" s="9"/>
      <c r="F17" s="10"/>
      <c r="G17" s="9"/>
      <c r="H17" s="9"/>
      <c r="I17" s="9"/>
      <c r="J17" s="9"/>
      <c r="K17" s="9"/>
      <c r="L17" s="9"/>
      <c r="M17" s="9"/>
      <c r="N17" s="9"/>
      <c r="O17" s="11"/>
      <c r="P17" s="11"/>
      <c r="Q17" s="11"/>
      <c r="R17" s="16"/>
      <c r="S17" s="17"/>
      <c r="T17" s="18"/>
      <c r="U17" s="22"/>
    </row>
    <row r="18" s="2" customFormat="1" spans="1:30">
      <c r="A18" s="9"/>
      <c r="B18" s="9"/>
      <c r="C18" s="9"/>
      <c r="D18" s="9"/>
      <c r="E18" s="9"/>
      <c r="F18" s="10"/>
      <c r="G18" s="9"/>
      <c r="H18" s="9"/>
      <c r="I18" s="9"/>
      <c r="J18" s="9"/>
      <c r="K18" s="9"/>
      <c r="L18" s="9"/>
      <c r="M18" s="9"/>
      <c r="N18" s="9"/>
      <c r="O18" s="11"/>
      <c r="P18" s="11"/>
      <c r="Q18" s="11"/>
      <c r="R18" s="16"/>
      <c r="S18" s="17"/>
      <c r="T18" s="18"/>
      <c r="U18" s="22"/>
    </row>
    <row r="19" s="2" customFormat="1" spans="1:30">
      <c r="A19" s="9"/>
      <c r="B19" s="9"/>
      <c r="C19" s="9"/>
      <c r="D19" s="9"/>
      <c r="E19" s="9"/>
      <c r="F19" s="10"/>
      <c r="G19" s="9"/>
      <c r="H19" s="9"/>
      <c r="I19" s="9"/>
      <c r="J19" s="9"/>
      <c r="K19" s="9"/>
      <c r="L19" s="9"/>
      <c r="M19" s="9"/>
      <c r="N19" s="9"/>
      <c r="O19" s="11"/>
      <c r="P19" s="11"/>
      <c r="Q19" s="11"/>
      <c r="R19" s="16"/>
      <c r="S19" s="17"/>
      <c r="T19" s="18"/>
      <c r="U19" s="22"/>
    </row>
    <row r="20" s="2" customFormat="1" spans="1:30">
      <c r="A20" s="9"/>
      <c r="B20" s="9"/>
      <c r="C20" s="9"/>
      <c r="D20" s="9"/>
      <c r="E20" s="9"/>
      <c r="F20" s="10"/>
      <c r="G20" s="9"/>
      <c r="H20" s="9"/>
      <c r="I20" s="9"/>
      <c r="J20" s="9"/>
      <c r="K20" s="9"/>
      <c r="L20" s="9"/>
      <c r="M20" s="9"/>
      <c r="N20" s="9"/>
      <c r="O20" s="11"/>
      <c r="P20" s="11"/>
      <c r="Q20" s="11"/>
      <c r="R20" s="16"/>
      <c r="S20" s="17"/>
      <c r="T20" s="18"/>
      <c r="U20" s="22"/>
    </row>
    <row r="21" s="2" customFormat="1" spans="1:30">
      <c r="A21" s="9"/>
      <c r="B21" s="9"/>
      <c r="C21" s="9"/>
      <c r="D21" s="9"/>
      <c r="E21" s="9"/>
      <c r="F21" s="10"/>
      <c r="G21" s="9"/>
      <c r="H21" s="9"/>
      <c r="I21" s="9"/>
      <c r="J21" s="9"/>
      <c r="K21" s="9"/>
      <c r="L21" s="9"/>
      <c r="M21" s="9"/>
      <c r="N21" s="9"/>
      <c r="O21" s="11"/>
      <c r="P21" s="11"/>
      <c r="Q21" s="11"/>
      <c r="R21" s="16"/>
      <c r="S21" s="17"/>
      <c r="T21" s="18"/>
      <c r="U21" s="22"/>
    </row>
    <row r="22" s="2" customFormat="1" spans="1:30">
      <c r="A22" s="9"/>
      <c r="B22" s="9"/>
      <c r="C22" s="9"/>
      <c r="D22" s="9"/>
      <c r="E22" s="9"/>
      <c r="F22" s="10"/>
      <c r="G22" s="9"/>
      <c r="H22" s="9"/>
      <c r="I22" s="9"/>
      <c r="J22" s="9"/>
      <c r="K22" s="9"/>
      <c r="L22" s="9"/>
      <c r="M22" s="9"/>
      <c r="N22" s="9"/>
      <c r="O22" s="11"/>
      <c r="P22" s="11"/>
      <c r="Q22" s="11"/>
      <c r="R22" s="19"/>
      <c r="S22" s="20"/>
      <c r="T22" s="21"/>
      <c r="U22" s="22"/>
    </row>
    <row r="23" s="2" customFormat="1" ht="13" customHeight="1" spans="1:30">
      <c r="A23" s="9"/>
      <c r="B23" s="9"/>
      <c r="C23" s="9"/>
      <c r="D23" s="9"/>
      <c r="E23" s="9"/>
      <c r="F23" s="10"/>
      <c r="G23" s="9" t="s">
        <v>133</v>
      </c>
      <c r="H23" s="9" t="str">
        <f>_xlfn.DISPIMG("ID_B65ED1199A4142AD8719DD39BB55C867",1)</f>
        <v>=DISPIMG("ID_B65ED1199A4142AD8719DD39BB55C867",1)</v>
      </c>
      <c r="I23" s="9"/>
      <c r="J23" s="9"/>
      <c r="K23" s="9"/>
      <c r="L23" s="9"/>
      <c r="M23" s="9"/>
      <c r="N23" s="9"/>
      <c r="O23" s="11"/>
      <c r="P23" s="11"/>
      <c r="Q23" s="11"/>
      <c r="R23" s="12"/>
      <c r="S23" s="13"/>
      <c r="T23" s="14"/>
      <c r="U23" s="22"/>
    </row>
    <row r="24" s="2" customFormat="1" spans="1:30">
      <c r="A24" s="9"/>
      <c r="B24" s="9"/>
      <c r="C24" s="9"/>
      <c r="D24" s="9"/>
      <c r="E24" s="9"/>
      <c r="F24" s="10"/>
      <c r="G24" s="9"/>
      <c r="H24" s="9"/>
      <c r="I24" s="9"/>
      <c r="J24" s="9"/>
      <c r="K24" s="9"/>
      <c r="L24" s="9"/>
      <c r="M24" s="9"/>
      <c r="N24" s="9"/>
      <c r="O24" s="11"/>
      <c r="P24" s="11"/>
      <c r="Q24" s="11"/>
      <c r="R24" s="16"/>
      <c r="S24" s="17"/>
      <c r="T24" s="18"/>
      <c r="U24" s="22"/>
    </row>
    <row r="25" s="2" customFormat="1" spans="1:30">
      <c r="A25" s="9"/>
      <c r="B25" s="9"/>
      <c r="C25" s="9"/>
      <c r="D25" s="9"/>
      <c r="E25" s="9"/>
      <c r="F25" s="10"/>
      <c r="G25" s="9"/>
      <c r="H25" s="9"/>
      <c r="I25" s="9"/>
      <c r="J25" s="9"/>
      <c r="K25" s="9"/>
      <c r="L25" s="9"/>
      <c r="M25" s="9"/>
      <c r="N25" s="9"/>
      <c r="O25" s="11"/>
      <c r="P25" s="11"/>
      <c r="Q25" s="11"/>
      <c r="R25" s="16"/>
      <c r="S25" s="17"/>
      <c r="T25" s="18"/>
      <c r="U25" s="22"/>
    </row>
    <row r="26" s="2" customFormat="1" spans="1:30">
      <c r="A26" s="9"/>
      <c r="B26" s="9"/>
      <c r="C26" s="9"/>
      <c r="D26" s="9"/>
      <c r="E26" s="9"/>
      <c r="F26" s="10"/>
      <c r="G26" s="9"/>
      <c r="H26" s="9"/>
      <c r="I26" s="9"/>
      <c r="J26" s="9"/>
      <c r="K26" s="9"/>
      <c r="L26" s="9"/>
      <c r="M26" s="9"/>
      <c r="N26" s="9"/>
      <c r="O26" s="11"/>
      <c r="P26" s="11"/>
      <c r="Q26" s="11"/>
      <c r="R26" s="16"/>
      <c r="S26" s="17"/>
      <c r="T26" s="18"/>
      <c r="U26" s="22"/>
    </row>
    <row r="27" s="2" customFormat="1" spans="1:30">
      <c r="A27" s="9"/>
      <c r="B27" s="9"/>
      <c r="C27" s="9"/>
      <c r="D27" s="9"/>
      <c r="E27" s="9"/>
      <c r="F27" s="10"/>
      <c r="G27" s="9"/>
      <c r="H27" s="9"/>
      <c r="I27" s="9"/>
      <c r="J27" s="9"/>
      <c r="K27" s="9"/>
      <c r="L27" s="9"/>
      <c r="M27" s="9"/>
      <c r="N27" s="9"/>
      <c r="O27" s="11"/>
      <c r="P27" s="11"/>
      <c r="Q27" s="11"/>
      <c r="R27" s="16"/>
      <c r="S27" s="17"/>
      <c r="T27" s="18"/>
      <c r="U27" s="22"/>
    </row>
    <row r="28" s="2" customFormat="1" spans="1:30">
      <c r="A28" s="9"/>
      <c r="B28" s="9"/>
      <c r="C28" s="9"/>
      <c r="D28" s="9"/>
      <c r="E28" s="9"/>
      <c r="F28" s="10"/>
      <c r="G28" s="9"/>
      <c r="H28" s="9"/>
      <c r="I28" s="9"/>
      <c r="J28" s="9"/>
      <c r="K28" s="9"/>
      <c r="L28" s="9"/>
      <c r="M28" s="9"/>
      <c r="N28" s="9"/>
      <c r="O28" s="11"/>
      <c r="P28" s="11"/>
      <c r="Q28" s="11"/>
      <c r="R28" s="16"/>
      <c r="S28" s="17"/>
      <c r="T28" s="18"/>
      <c r="U28" s="22"/>
    </row>
    <row r="29" s="2" customFormat="1" spans="1:30">
      <c r="A29" s="9"/>
      <c r="B29" s="9"/>
      <c r="C29" s="9"/>
      <c r="D29" s="9"/>
      <c r="E29" s="9"/>
      <c r="F29" s="10"/>
      <c r="G29" s="9"/>
      <c r="H29" s="9"/>
      <c r="I29" s="9"/>
      <c r="J29" s="9"/>
      <c r="K29" s="9"/>
      <c r="L29" s="9"/>
      <c r="M29" s="9"/>
      <c r="N29" s="9"/>
      <c r="O29" s="11"/>
      <c r="P29" s="11"/>
      <c r="Q29" s="11"/>
      <c r="R29" s="19"/>
      <c r="S29" s="20"/>
      <c r="T29" s="21"/>
      <c r="U29" s="22"/>
    </row>
    <row r="30" s="2" customFormat="1" spans="1:30">
      <c r="A30" s="9"/>
      <c r="B30" s="9"/>
      <c r="C30" s="9"/>
      <c r="D30" s="9"/>
      <c r="E30" s="9"/>
      <c r="F30" s="10"/>
      <c r="G30" s="9" t="s">
        <v>135</v>
      </c>
      <c r="H30" s="9" t="str">
        <f>_xlfn.DISPIMG("ID_5E8F7C1824484078A49878278C99CEB8",1)</f>
        <v>=DISPIMG("ID_5E8F7C1824484078A49878278C99CEB8",1)</v>
      </c>
      <c r="I30" s="9"/>
      <c r="J30" s="9"/>
      <c r="K30" s="9"/>
      <c r="L30" s="9"/>
      <c r="M30" s="9"/>
      <c r="N30" s="9"/>
      <c r="O30" s="11"/>
      <c r="P30" s="11"/>
      <c r="Q30" s="11"/>
      <c r="R30" s="12"/>
      <c r="S30" s="13"/>
      <c r="T30" s="14"/>
      <c r="U30" s="22"/>
    </row>
    <row r="31" s="2" customFormat="1" spans="1:30">
      <c r="A31" s="9"/>
      <c r="B31" s="9"/>
      <c r="C31" s="9"/>
      <c r="D31" s="9"/>
      <c r="E31" s="9"/>
      <c r="F31" s="10"/>
      <c r="G31" s="9"/>
      <c r="H31" s="9"/>
      <c r="I31" s="9"/>
      <c r="J31" s="9"/>
      <c r="K31" s="9"/>
      <c r="L31" s="9"/>
      <c r="M31" s="9"/>
      <c r="N31" s="9"/>
      <c r="O31" s="11"/>
      <c r="P31" s="11"/>
      <c r="Q31" s="11"/>
      <c r="R31" s="16"/>
      <c r="S31" s="17"/>
      <c r="T31" s="18"/>
      <c r="U31" s="22"/>
      <c r="V31" s="2"/>
      <c r="W31" s="2"/>
      <c r="X31" s="2"/>
      <c r="Y31" s="2"/>
      <c r="Z31" s="2"/>
      <c r="AA31" s="2"/>
      <c r="AB31" s="2"/>
      <c r="AC31" s="2"/>
      <c r="AD31" s="24"/>
    </row>
    <row r="32" s="2" customFormat="1" spans="1:30">
      <c r="A32" s="9"/>
      <c r="B32" s="9"/>
      <c r="C32" s="9"/>
      <c r="D32" s="9"/>
      <c r="E32" s="9"/>
      <c r="F32" s="10"/>
      <c r="G32" s="9"/>
      <c r="H32" s="9"/>
      <c r="I32" s="9"/>
      <c r="J32" s="9"/>
      <c r="K32" s="9"/>
      <c r="L32" s="9"/>
      <c r="M32" s="9"/>
      <c r="N32" s="9"/>
      <c r="O32" s="11"/>
      <c r="P32" s="11"/>
      <c r="Q32" s="11"/>
      <c r="R32" s="16"/>
      <c r="S32" s="17"/>
      <c r="T32" s="18"/>
      <c r="U32" s="22"/>
      <c r="V32" s="2"/>
      <c r="W32" s="2"/>
      <c r="X32" s="2"/>
      <c r="Y32" s="2"/>
      <c r="Z32" s="2"/>
      <c r="AA32" s="2"/>
      <c r="AB32" s="2"/>
      <c r="AC32" s="2"/>
      <c r="AD32" s="24"/>
    </row>
    <row r="33" s="2" customFormat="1" spans="1:31">
      <c r="A33" s="9"/>
      <c r="B33" s="9"/>
      <c r="C33" s="9"/>
      <c r="D33" s="9"/>
      <c r="E33" s="9"/>
      <c r="F33" s="10"/>
      <c r="G33" s="9"/>
      <c r="H33" s="9"/>
      <c r="I33" s="9"/>
      <c r="J33" s="9"/>
      <c r="K33" s="9"/>
      <c r="L33" s="9"/>
      <c r="M33" s="9"/>
      <c r="N33" s="9"/>
      <c r="O33" s="11"/>
      <c r="P33" s="11"/>
      <c r="Q33" s="11"/>
      <c r="R33" s="16"/>
      <c r="S33" s="17"/>
      <c r="T33" s="18"/>
      <c r="U33" s="22"/>
      <c r="V33" s="2"/>
      <c r="W33" s="2"/>
      <c r="X33" s="2"/>
      <c r="Y33" s="2"/>
      <c r="Z33" s="2"/>
      <c r="AA33" s="2"/>
      <c r="AB33" s="2"/>
      <c r="AC33" s="2"/>
      <c r="AD33" s="24"/>
    </row>
    <row r="34" s="2" customFormat="1" spans="1:31">
      <c r="A34" s="9"/>
      <c r="B34" s="9"/>
      <c r="C34" s="9"/>
      <c r="D34" s="9"/>
      <c r="E34" s="9"/>
      <c r="F34" s="10"/>
      <c r="G34" s="9"/>
      <c r="H34" s="9"/>
      <c r="I34" s="9"/>
      <c r="J34" s="9"/>
      <c r="K34" s="9"/>
      <c r="L34" s="9"/>
      <c r="M34" s="9"/>
      <c r="N34" s="9"/>
      <c r="O34" s="11"/>
      <c r="P34" s="11"/>
      <c r="Q34" s="11"/>
      <c r="R34" s="16"/>
      <c r="S34" s="17"/>
      <c r="T34" s="18"/>
      <c r="U34" s="22"/>
      <c r="V34" s="2"/>
      <c r="W34" s="2"/>
      <c r="X34" s="2"/>
      <c r="Y34" s="2"/>
      <c r="Z34" s="2"/>
      <c r="AA34" s="2"/>
      <c r="AB34" s="2"/>
      <c r="AC34" s="2"/>
      <c r="AD34" s="24"/>
    </row>
    <row r="35" s="2" customFormat="1" spans="1:31">
      <c r="A35" s="9"/>
      <c r="B35" s="9"/>
      <c r="C35" s="9"/>
      <c r="D35" s="9"/>
      <c r="E35" s="9"/>
      <c r="F35" s="10"/>
      <c r="G35" s="9"/>
      <c r="H35" s="9"/>
      <c r="I35" s="9"/>
      <c r="J35" s="9"/>
      <c r="K35" s="9"/>
      <c r="L35" s="9"/>
      <c r="M35" s="9"/>
      <c r="N35" s="9"/>
      <c r="O35" s="11"/>
      <c r="P35" s="11"/>
      <c r="Q35" s="11"/>
      <c r="R35" s="16"/>
      <c r="S35" s="17"/>
      <c r="T35" s="18"/>
      <c r="U35" s="22"/>
      <c r="V35" s="2"/>
      <c r="W35" s="2"/>
      <c r="X35" s="2"/>
      <c r="Y35" s="2"/>
      <c r="Z35" s="2"/>
      <c r="AA35" s="2"/>
      <c r="AB35" s="2"/>
      <c r="AC35" s="2"/>
      <c r="AD35" s="24"/>
    </row>
    <row r="36" s="2" customFormat="1" spans="1:31">
      <c r="A36" s="9"/>
      <c r="B36" s="9"/>
      <c r="C36" s="9"/>
      <c r="D36" s="9"/>
      <c r="E36" s="9"/>
      <c r="F36" s="10"/>
      <c r="G36" s="9"/>
      <c r="H36" s="9"/>
      <c r="I36" s="9"/>
      <c r="J36" s="9"/>
      <c r="K36" s="9"/>
      <c r="L36" s="9"/>
      <c r="M36" s="9"/>
      <c r="N36" s="9"/>
      <c r="O36" s="11"/>
      <c r="P36" s="11"/>
      <c r="Q36" s="11"/>
      <c r="R36" s="19"/>
      <c r="S36" s="20"/>
      <c r="T36" s="21"/>
      <c r="U36" s="22"/>
    </row>
    <row r="37" s="2" customFormat="1" spans="1:31">
      <c r="A37" s="9"/>
      <c r="B37" s="9"/>
      <c r="C37" s="9"/>
      <c r="D37" s="9"/>
      <c r="E37" s="9"/>
      <c r="F37" s="10"/>
      <c r="G37" s="9" t="s">
        <v>136</v>
      </c>
      <c r="H37" s="9" t="str">
        <f>_xlfn.DISPIMG("ID_DA6D532F5EC349E3A818730E98E53C7D",1)</f>
        <v>=DISPIMG("ID_DA6D532F5EC349E3A818730E98E53C7D",1)</v>
      </c>
      <c r="I37" s="9"/>
      <c r="J37" s="9"/>
      <c r="K37" s="9"/>
      <c r="L37" s="9"/>
      <c r="M37" s="9"/>
      <c r="N37" s="9"/>
      <c r="O37" s="11"/>
      <c r="P37" s="11"/>
      <c r="Q37" s="11"/>
      <c r="R37" s="12"/>
      <c r="S37" s="13"/>
      <c r="T37" s="14"/>
      <c r="U37" s="22"/>
    </row>
    <row r="38" s="2" customFormat="1" spans="1:31">
      <c r="A38" s="9"/>
      <c r="B38" s="9"/>
      <c r="C38" s="9"/>
      <c r="D38" s="9"/>
      <c r="E38" s="9"/>
      <c r="F38" s="10"/>
      <c r="G38" s="9"/>
      <c r="H38" s="9"/>
      <c r="I38" s="9"/>
      <c r="J38" s="9"/>
      <c r="K38" s="9"/>
      <c r="L38" s="9"/>
      <c r="M38" s="9"/>
      <c r="N38" s="9"/>
      <c r="O38" s="11"/>
      <c r="P38" s="11"/>
      <c r="Q38" s="11"/>
      <c r="R38" s="16"/>
      <c r="S38" s="17"/>
      <c r="T38" s="18"/>
      <c r="U38" s="22"/>
    </row>
    <row r="39" s="2" customFormat="1" spans="1:31">
      <c r="A39" s="9"/>
      <c r="B39" s="9"/>
      <c r="C39" s="9"/>
      <c r="D39" s="9"/>
      <c r="E39" s="9"/>
      <c r="F39" s="10"/>
      <c r="G39" s="9"/>
      <c r="H39" s="9"/>
      <c r="I39" s="9"/>
      <c r="J39" s="9"/>
      <c r="K39" s="9"/>
      <c r="L39" s="9"/>
      <c r="M39" s="9"/>
      <c r="N39" s="9"/>
      <c r="O39" s="11"/>
      <c r="P39" s="11"/>
      <c r="Q39" s="11"/>
      <c r="R39" s="16"/>
      <c r="S39" s="17"/>
      <c r="T39" s="18"/>
      <c r="U39" s="22"/>
    </row>
    <row r="40" s="2" customFormat="1" spans="1:31">
      <c r="A40" s="9"/>
      <c r="B40" s="9"/>
      <c r="C40" s="9"/>
      <c r="D40" s="9"/>
      <c r="E40" s="9"/>
      <c r="F40" s="10"/>
      <c r="G40" s="9"/>
      <c r="H40" s="9"/>
      <c r="I40" s="9"/>
      <c r="J40" s="9"/>
      <c r="K40" s="9"/>
      <c r="L40" s="9"/>
      <c r="M40" s="9"/>
      <c r="N40" s="9"/>
      <c r="O40" s="11"/>
      <c r="P40" s="11"/>
      <c r="Q40" s="11"/>
      <c r="R40" s="16"/>
      <c r="S40" s="17"/>
      <c r="T40" s="18"/>
      <c r="U40" s="22"/>
      <c r="V40" s="2"/>
      <c r="W40" s="2"/>
      <c r="X40" s="2"/>
      <c r="Y40" s="2"/>
      <c r="Z40" s="2"/>
      <c r="AA40" s="2"/>
      <c r="AB40" s="2"/>
      <c r="AC40" s="2"/>
      <c r="AD40" s="24"/>
    </row>
    <row r="41" s="2" customFormat="1" spans="1:31">
      <c r="A41" s="9"/>
      <c r="B41" s="9"/>
      <c r="C41" s="9"/>
      <c r="D41" s="9"/>
      <c r="E41" s="9"/>
      <c r="F41" s="10"/>
      <c r="G41" s="9"/>
      <c r="H41" s="9"/>
      <c r="I41" s="9"/>
      <c r="J41" s="9"/>
      <c r="K41" s="9"/>
      <c r="L41" s="9"/>
      <c r="M41" s="9"/>
      <c r="N41" s="9"/>
      <c r="O41" s="11"/>
      <c r="P41" s="11"/>
      <c r="Q41" s="11"/>
      <c r="R41" s="16"/>
      <c r="S41" s="17"/>
      <c r="T41" s="18"/>
      <c r="U41" s="22"/>
      <c r="V41" s="2"/>
      <c r="W41" s="2"/>
      <c r="X41" s="2"/>
      <c r="Y41" s="2"/>
      <c r="Z41" s="2"/>
      <c r="AA41" s="2"/>
      <c r="AB41" s="2"/>
      <c r="AC41" s="2"/>
      <c r="AD41" s="24"/>
    </row>
    <row r="42" s="2" customFormat="1" spans="1:31">
      <c r="A42" s="9"/>
      <c r="B42" s="9"/>
      <c r="C42" s="9"/>
      <c r="D42" s="9"/>
      <c r="E42" s="9"/>
      <c r="F42" s="10"/>
      <c r="G42" s="9"/>
      <c r="H42" s="9"/>
      <c r="I42" s="9"/>
      <c r="J42" s="9"/>
      <c r="K42" s="9"/>
      <c r="L42" s="9"/>
      <c r="M42" s="9"/>
      <c r="N42" s="9"/>
      <c r="O42" s="11"/>
      <c r="P42" s="11"/>
      <c r="Q42" s="11"/>
      <c r="R42" s="16"/>
      <c r="S42" s="17"/>
      <c r="T42" s="18"/>
      <c r="U42" s="22"/>
      <c r="V42" s="2"/>
      <c r="W42" s="2"/>
      <c r="X42" s="2"/>
      <c r="Y42" s="2"/>
      <c r="Z42" s="2"/>
      <c r="AA42" s="2"/>
      <c r="AB42" s="2"/>
      <c r="AC42" s="2"/>
      <c r="AD42" s="24"/>
    </row>
    <row r="43" s="2" customFormat="1" spans="1:31">
      <c r="A43" s="9"/>
      <c r="B43" s="9"/>
      <c r="C43" s="9"/>
      <c r="D43" s="9"/>
      <c r="E43" s="9"/>
      <c r="F43" s="10"/>
      <c r="G43" s="9"/>
      <c r="H43" s="9"/>
      <c r="I43" s="9"/>
      <c r="J43" s="9"/>
      <c r="K43" s="9"/>
      <c r="L43" s="9"/>
      <c r="M43" s="9"/>
      <c r="N43" s="9"/>
      <c r="O43" s="11"/>
      <c r="P43" s="11"/>
      <c r="Q43" s="11"/>
      <c r="R43" s="19"/>
      <c r="S43" s="20"/>
      <c r="T43" s="21"/>
      <c r="U43" s="22"/>
      <c r="V43" s="2"/>
      <c r="W43" s="2"/>
      <c r="X43" s="2"/>
      <c r="Y43" s="2"/>
      <c r="Z43" s="2"/>
      <c r="AA43" s="2"/>
      <c r="AB43" s="2"/>
      <c r="AC43" s="2"/>
      <c r="AD43" s="24"/>
    </row>
    <row r="44" s="2" customFormat="1" spans="1:31">
      <c r="A44" s="9"/>
      <c r="B44" s="9"/>
      <c r="C44" s="9"/>
      <c r="D44" s="9"/>
      <c r="E44" s="9"/>
      <c r="F44" s="10"/>
      <c r="G44" s="9" t="s">
        <v>137</v>
      </c>
      <c r="H44" s="9" t="str">
        <f>_xlfn.DISPIMG("ID_36B412999E00422396A50C25A19A4402",1)</f>
        <v>=DISPIMG("ID_36B412999E00422396A50C25A19A4402",1)</v>
      </c>
      <c r="I44" s="9"/>
      <c r="J44" s="9"/>
      <c r="K44" s="9"/>
      <c r="L44" s="9"/>
      <c r="M44" s="9"/>
      <c r="N44" s="9" t="inlineStr">
        <is>
          <t xml:space="preserve">错误</t>
        </is>
      </c>
      <c r="O44" s="11" t="inlineStr">
        <is>
          <t xml:space="preserve">辅助线垂足位置混淆；辅助线名称及位置混淆</t>
        </is>
      </c>
      <c r="P44" s="11"/>
      <c r="Q44" s="11"/>
      <c r="R44" s="12" t="inlineStr">
        <is>
          <t xml:space="preserve">辅助线与垂足的对应位置表述混乱，后续三角形关系缺少清晰的几何基础。；辅助线名称与所在直线对应不清，相关点线关系难以衔接。</t>
        </is>
      </c>
      <c r="S44" s="13"/>
      <c r="T44" s="14"/>
      <c r="U44" s="22"/>
    </row>
    <row r="45" s="2" customFormat="1" spans="1:31">
      <c r="A45" s="9"/>
      <c r="B45" s="9"/>
      <c r="C45" s="9"/>
      <c r="D45" s="9"/>
      <c r="E45" s="9"/>
      <c r="F45" s="10"/>
      <c r="G45" s="9"/>
      <c r="H45" s="9"/>
      <c r="I45" s="9"/>
      <c r="J45" s="9"/>
      <c r="K45" s="9"/>
      <c r="L45" s="9"/>
      <c r="M45" s="9"/>
      <c r="N45" s="9"/>
      <c r="O45" s="11"/>
      <c r="P45" s="11"/>
      <c r="Q45" s="11"/>
      <c r="R45" s="16"/>
      <c r="S45" s="17"/>
      <c r="T45" s="18"/>
      <c r="U45" s="22"/>
    </row>
    <row r="46" s="2" customFormat="1" spans="1:31">
      <c r="A46" s="9"/>
      <c r="B46" s="9"/>
      <c r="C46" s="9"/>
      <c r="D46" s="9"/>
      <c r="E46" s="9"/>
      <c r="F46" s="10"/>
      <c r="G46" s="9"/>
      <c r="H46" s="9"/>
      <c r="I46" s="9"/>
      <c r="J46" s="9"/>
      <c r="K46" s="9"/>
      <c r="L46" s="9"/>
      <c r="M46" s="9"/>
      <c r="N46" s="9"/>
      <c r="O46" s="11"/>
      <c r="P46" s="11"/>
      <c r="Q46" s="11"/>
      <c r="R46" s="16"/>
      <c r="S46" s="17"/>
      <c r="T46" s="18"/>
      <c r="U46" s="22"/>
    </row>
    <row r="47" s="2" customFormat="1" spans="1:31">
      <c r="A47" s="9"/>
      <c r="B47" s="9"/>
      <c r="C47" s="9"/>
      <c r="D47" s="9"/>
      <c r="E47" s="9"/>
      <c r="F47" s="10"/>
      <c r="G47" s="9"/>
      <c r="H47" s="9"/>
      <c r="I47" s="9"/>
      <c r="J47" s="9"/>
      <c r="K47" s="9"/>
      <c r="L47" s="9"/>
      <c r="M47" s="9"/>
      <c r="N47" s="9"/>
      <c r="O47" s="11"/>
      <c r="P47" s="11"/>
      <c r="Q47" s="11"/>
      <c r="R47" s="16"/>
      <c r="S47" s="17"/>
      <c r="T47" s="18"/>
      <c r="U47" s="22"/>
      <c r="V47" s="2"/>
      <c r="W47" s="2"/>
      <c r="X47" s="2"/>
      <c r="Y47" s="2"/>
      <c r="Z47" s="2"/>
      <c r="AA47" s="2"/>
      <c r="AB47" s="2"/>
      <c r="AC47" s="2"/>
      <c r="AD47" s="23"/>
      <c r="AE47" s="23"/>
    </row>
    <row r="48" s="2" customFormat="1" spans="1:31">
      <c r="A48" s="9"/>
      <c r="B48" s="9"/>
      <c r="C48" s="9"/>
      <c r="D48" s="9"/>
      <c r="E48" s="9"/>
      <c r="F48" s="10"/>
      <c r="G48" s="9"/>
      <c r="H48" s="9"/>
      <c r="I48" s="9"/>
      <c r="J48" s="9"/>
      <c r="K48" s="9"/>
      <c r="L48" s="9"/>
      <c r="M48" s="9"/>
      <c r="N48" s="9"/>
      <c r="O48" s="11"/>
      <c r="P48" s="11"/>
      <c r="Q48" s="11"/>
      <c r="R48" s="16"/>
      <c r="S48" s="17"/>
      <c r="T48" s="18"/>
      <c r="U48" s="22"/>
      <c r="V48" s="2"/>
      <c r="W48" s="2"/>
      <c r="X48" s="2"/>
      <c r="Y48" s="2"/>
      <c r="Z48" s="2"/>
      <c r="AA48" s="2"/>
      <c r="AB48" s="2"/>
      <c r="AC48" s="2"/>
      <c r="AD48" s="23"/>
      <c r="AE48" s="23"/>
    </row>
    <row r="49" s="2" customFormat="1" spans="1:31">
      <c r="A49" s="9"/>
      <c r="B49" s="9"/>
      <c r="C49" s="9"/>
      <c r="D49" s="9"/>
      <c r="E49" s="9"/>
      <c r="F49" s="10"/>
      <c r="G49" s="9"/>
      <c r="H49" s="9"/>
      <c r="I49" s="9"/>
      <c r="J49" s="9"/>
      <c r="K49" s="9"/>
      <c r="L49" s="9"/>
      <c r="M49" s="9"/>
      <c r="N49" s="9"/>
      <c r="O49" s="11"/>
      <c r="P49" s="11"/>
      <c r="Q49" s="11"/>
      <c r="R49" s="16"/>
      <c r="S49" s="17"/>
      <c r="T49" s="18"/>
      <c r="U49" s="22"/>
    </row>
    <row r="50" s="2" customFormat="1" spans="1:31">
      <c r="A50" s="9"/>
      <c r="B50" s="9"/>
      <c r="C50" s="9"/>
      <c r="D50" s="9"/>
      <c r="E50" s="9"/>
      <c r="F50" s="10"/>
      <c r="G50" s="9"/>
      <c r="H50" s="9"/>
      <c r="I50" s="9"/>
      <c r="J50" s="9"/>
      <c r="K50" s="9"/>
      <c r="L50" s="9"/>
      <c r="M50" s="9"/>
      <c r="N50" s="9"/>
      <c r="O50" s="11"/>
      <c r="P50" s="11"/>
      <c r="Q50" s="11"/>
      <c r="R50" s="19"/>
      <c r="S50" s="20"/>
      <c r="T50" s="21"/>
      <c r="U50" s="22"/>
      <c r="V50" s="2"/>
      <c r="W50" s="2"/>
      <c r="X50" s="2"/>
      <c r="Y50" s="2"/>
      <c r="Z50" s="2"/>
      <c r="AA50" s="2"/>
      <c r="AD50" s="25"/>
      <c r="AE50" s="25"/>
    </row>
    <row r="51" s="2" customFormat="1" spans="1:31">
      <c r="A51" s="4" t="s">
        <v>134</v>
      </c>
      <c r="B51" s="4"/>
      <c r="C51" s="4"/>
      <c r="D51" s="4"/>
      <c r="E51" s="4"/>
      <c r="F51" s="5"/>
      <c r="G51" s="9" t="s">
        <v>138</v>
      </c>
      <c r="H51" s="9" t="str">
        <f>_xlfn.DISPIMG("ID_C50CE573D86C4F54811192E1FB9540F9",1)</f>
        <v>=DISPIMG("ID_C50CE573D86C4F54811192E1FB9540F9",1)</v>
      </c>
      <c r="I51" s="9"/>
      <c r="J51" s="9"/>
      <c r="K51" s="9"/>
      <c r="L51" s="9"/>
      <c r="M51" s="9"/>
      <c r="N51" s="9"/>
      <c r="O51" s="11"/>
      <c r="P51" s="11"/>
      <c r="Q51" s="11"/>
      <c r="R51" s="12"/>
      <c r="S51" s="13"/>
      <c r="T51" s="14"/>
      <c r="U51" s="22"/>
      <c r="V51" s="2"/>
      <c r="W51" s="2"/>
      <c r="X51" s="2"/>
      <c r="Y51" s="2"/>
      <c r="Z51" s="2"/>
      <c r="AA51" s="2"/>
      <c r="AB51" s="2"/>
      <c r="AC51" s="2"/>
      <c r="AD51" s="25"/>
      <c r="AE51" s="25"/>
    </row>
    <row r="52" s="2" customFormat="1" spans="1:31">
      <c r="A52" s="4"/>
      <c r="B52" s="4"/>
      <c r="C52" s="4"/>
      <c r="D52" s="4"/>
      <c r="E52" s="4"/>
      <c r="F52" s="5"/>
      <c r="G52" s="9"/>
      <c r="H52" s="9"/>
      <c r="I52" s="9"/>
      <c r="J52" s="9"/>
      <c r="K52" s="9"/>
      <c r="L52" s="9"/>
      <c r="M52" s="9"/>
      <c r="N52" s="9"/>
      <c r="O52" s="11"/>
      <c r="P52" s="11"/>
      <c r="Q52" s="11"/>
      <c r="R52" s="16"/>
      <c r="S52" s="17"/>
      <c r="T52" s="18"/>
      <c r="U52" s="22"/>
    </row>
    <row r="53" s="2" customFormat="1" spans="1:31">
      <c r="A53" s="4"/>
      <c r="B53" s="4"/>
      <c r="C53" s="4"/>
      <c r="D53" s="4"/>
      <c r="E53" s="4"/>
      <c r="F53" s="5"/>
      <c r="G53" s="9"/>
      <c r="H53" s="9"/>
      <c r="I53" s="9"/>
      <c r="J53" s="9"/>
      <c r="K53" s="9"/>
      <c r="L53" s="9"/>
      <c r="M53" s="9"/>
      <c r="N53" s="9"/>
      <c r="O53" s="11"/>
      <c r="P53" s="11"/>
      <c r="Q53" s="11"/>
      <c r="R53" s="16"/>
      <c r="S53" s="17"/>
      <c r="T53" s="18"/>
      <c r="U53" s="22"/>
    </row>
    <row r="54" s="2" customFormat="1" spans="1:31">
      <c r="A54" s="9" t="str">
        <f>_xlfn.DISPIMG("ID_53D8B87110E344398C84DA489E1811D8",1)</f>
        <v>=DISPIMG("ID_53D8B87110E344398C84DA489E1811D8",1)</v>
      </c>
      <c r="B54" s="9"/>
      <c r="C54" s="9"/>
      <c r="D54" s="9"/>
      <c r="E54" s="9"/>
      <c r="F54" s="10"/>
      <c r="G54" s="9"/>
      <c r="H54" s="9"/>
      <c r="I54" s="9"/>
      <c r="J54" s="9"/>
      <c r="K54" s="9"/>
      <c r="L54" s="9"/>
      <c r="M54" s="9"/>
      <c r="N54" s="9"/>
      <c r="O54" s="11"/>
      <c r="P54" s="11"/>
      <c r="Q54" s="11"/>
      <c r="R54" s="16"/>
      <c r="S54" s="17"/>
      <c r="T54" s="18"/>
      <c r="U54" s="22"/>
    </row>
    <row r="55" s="2" customFormat="1" spans="1:31">
      <c r="A55" s="9"/>
      <c r="B55" s="9"/>
      <c r="C55" s="9"/>
      <c r="D55" s="9"/>
      <c r="E55" s="9"/>
      <c r="F55" s="10"/>
      <c r="G55" s="9"/>
      <c r="H55" s="9"/>
      <c r="I55" s="9"/>
      <c r="J55" s="9"/>
      <c r="K55" s="9"/>
      <c r="L55" s="9"/>
      <c r="M55" s="9"/>
      <c r="N55" s="9"/>
      <c r="O55" s="11"/>
      <c r="P55" s="11"/>
      <c r="Q55" s="11"/>
      <c r="R55" s="16"/>
      <c r="S55" s="17"/>
      <c r="T55" s="18"/>
      <c r="U55" s="22"/>
    </row>
    <row r="56" s="2" customFormat="1" spans="1:31">
      <c r="A56" s="9"/>
      <c r="B56" s="9"/>
      <c r="C56" s="9"/>
      <c r="D56" s="9"/>
      <c r="E56" s="9"/>
      <c r="F56" s="10"/>
      <c r="G56" s="9"/>
      <c r="H56" s="9"/>
      <c r="I56" s="9"/>
      <c r="J56" s="9"/>
      <c r="K56" s="9"/>
      <c r="L56" s="9"/>
      <c r="M56" s="9"/>
      <c r="N56" s="9"/>
      <c r="O56" s="11"/>
      <c r="P56" s="11"/>
      <c r="Q56" s="11"/>
      <c r="R56" s="16"/>
      <c r="S56" s="17"/>
      <c r="T56" s="18"/>
      <c r="U56" s="22"/>
    </row>
    <row r="57" s="2" customFormat="1" spans="1:31">
      <c r="A57" s="9"/>
      <c r="B57" s="9"/>
      <c r="C57" s="9"/>
      <c r="D57" s="9"/>
      <c r="E57" s="9"/>
      <c r="F57" s="10"/>
      <c r="G57" s="9"/>
      <c r="H57" s="9"/>
      <c r="I57" s="9"/>
      <c r="J57" s="9"/>
      <c r="K57" s="9"/>
      <c r="L57" s="9"/>
      <c r="M57" s="9"/>
      <c r="N57" s="9"/>
      <c r="O57" s="11"/>
      <c r="P57" s="11"/>
      <c r="Q57" s="11"/>
      <c r="R57" s="19"/>
      <c r="S57" s="20"/>
      <c r="T57" s="21"/>
      <c r="U57" s="22"/>
    </row>
    <row r="58" s="2" customFormat="1" spans="1:31">
      <c r="A58" s="9"/>
      <c r="B58" s="9"/>
      <c r="C58" s="9"/>
      <c r="D58" s="9"/>
      <c r="E58" s="9"/>
      <c r="F58" s="10"/>
      <c r="G58" s="9" t="s">
        <v>139</v>
      </c>
      <c r="H58" s="9" t="str">
        <f>_xlfn.DISPIMG("ID_6A02A29DA5A34D8683154C92C07DF442",1)</f>
        <v>=DISPIMG("ID_6A02A29DA5A34D8683154C92C07DF442",1)</v>
      </c>
      <c r="I58" s="9"/>
      <c r="J58" s="9"/>
      <c r="K58" s="9"/>
      <c r="L58" s="9"/>
      <c r="M58" s="9"/>
      <c r="N58" s="9" t="inlineStr">
        <is>
          <t xml:space="preserve">正确</t>
        </is>
      </c>
      <c r="O58" s="11"/>
      <c r="P58" s="11"/>
      <c r="Q58" s="11"/>
      <c r="R58" s="12"/>
      <c r="S58" s="13"/>
      <c r="T58" s="14"/>
      <c r="U58" s="22"/>
    </row>
    <row r="59" s="2" customFormat="1" spans="1:31">
      <c r="A59" s="9"/>
      <c r="B59" s="9"/>
      <c r="C59" s="9"/>
      <c r="D59" s="9"/>
      <c r="E59" s="9"/>
      <c r="F59" s="10"/>
      <c r="G59" s="9"/>
      <c r="H59" s="9"/>
      <c r="I59" s="9"/>
      <c r="J59" s="9"/>
      <c r="K59" s="9"/>
      <c r="L59" s="9"/>
      <c r="M59" s="9"/>
      <c r="N59" s="9"/>
      <c r="O59" s="11"/>
      <c r="P59" s="11"/>
      <c r="Q59" s="11"/>
      <c r="R59" s="16"/>
      <c r="S59" s="17"/>
      <c r="T59" s="18"/>
      <c r="U59" s="22"/>
    </row>
    <row r="60" s="2" customFormat="1" spans="1:31">
      <c r="A60" s="9"/>
      <c r="B60" s="9"/>
      <c r="C60" s="9"/>
      <c r="D60" s="9"/>
      <c r="E60" s="9"/>
      <c r="F60" s="10"/>
      <c r="G60" s="9"/>
      <c r="H60" s="9"/>
      <c r="I60" s="9"/>
      <c r="J60" s="9"/>
      <c r="K60" s="9"/>
      <c r="L60" s="9"/>
      <c r="M60" s="9"/>
      <c r="N60" s="9"/>
      <c r="O60" s="11"/>
      <c r="P60" s="11"/>
      <c r="Q60" s="11"/>
      <c r="R60" s="16"/>
      <c r="S60" s="17"/>
      <c r="T60" s="18"/>
      <c r="U60" s="22"/>
    </row>
    <row r="61" s="2" customFormat="1" spans="1:31">
      <c r="A61" s="9"/>
      <c r="B61" s="9"/>
      <c r="C61" s="9"/>
      <c r="D61" s="9"/>
      <c r="E61" s="9"/>
      <c r="F61" s="10"/>
      <c r="G61" s="9"/>
      <c r="H61" s="9"/>
      <c r="I61" s="9"/>
      <c r="J61" s="9"/>
      <c r="K61" s="9"/>
      <c r="L61" s="9"/>
      <c r="M61" s="9"/>
      <c r="N61" s="9"/>
      <c r="O61" s="11"/>
      <c r="P61" s="11"/>
      <c r="Q61" s="11"/>
      <c r="R61" s="16"/>
      <c r="S61" s="17"/>
      <c r="T61" s="18"/>
      <c r="U61" s="22"/>
    </row>
    <row r="62" s="2" customFormat="1" spans="1:31">
      <c r="A62" s="9"/>
      <c r="B62" s="9"/>
      <c r="C62" s="9"/>
      <c r="D62" s="9"/>
      <c r="E62" s="9"/>
      <c r="F62" s="10"/>
      <c r="G62" s="9"/>
      <c r="H62" s="9"/>
      <c r="I62" s="9"/>
      <c r="J62" s="9"/>
      <c r="K62" s="9"/>
      <c r="L62" s="9"/>
      <c r="M62" s="9"/>
      <c r="N62" s="9"/>
      <c r="O62" s="11"/>
      <c r="P62" s="11"/>
      <c r="Q62" s="11"/>
      <c r="R62" s="16"/>
      <c r="S62" s="17"/>
      <c r="T62" s="18"/>
      <c r="U62" s="22"/>
    </row>
    <row r="63" s="2" customFormat="1" spans="1:31">
      <c r="A63" s="9"/>
      <c r="B63" s="9"/>
      <c r="C63" s="9"/>
      <c r="D63" s="9"/>
      <c r="E63" s="9"/>
      <c r="F63" s="10"/>
      <c r="G63" s="9"/>
      <c r="H63" s="9"/>
      <c r="I63" s="9"/>
      <c r="J63" s="9"/>
      <c r="K63" s="9"/>
      <c r="L63" s="9"/>
      <c r="M63" s="9"/>
      <c r="N63" s="9"/>
      <c r="O63" s="11"/>
      <c r="P63" s="11"/>
      <c r="Q63" s="11"/>
      <c r="R63" s="16"/>
      <c r="S63" s="17"/>
      <c r="T63" s="18"/>
      <c r="U63" s="22"/>
    </row>
    <row r="64" s="2" customFormat="1" spans="1:31">
      <c r="A64" s="9"/>
      <c r="B64" s="9"/>
      <c r="C64" s="9"/>
      <c r="D64" s="9"/>
      <c r="E64" s="9"/>
      <c r="F64" s="10"/>
      <c r="G64" s="9"/>
      <c r="H64" s="9"/>
      <c r="I64" s="9"/>
      <c r="J64" s="9"/>
      <c r="K64" s="9"/>
      <c r="L64" s="9"/>
      <c r="M64" s="9"/>
      <c r="N64" s="9"/>
      <c r="O64" s="11"/>
      <c r="P64" s="11"/>
      <c r="Q64" s="11"/>
      <c r="R64" s="19"/>
      <c r="S64" s="20"/>
      <c r="T64" s="21"/>
      <c r="U64" s="22"/>
    </row>
    <row r="65" s="2" customFormat="1" spans="1:21">
      <c r="A65" s="9"/>
      <c r="B65" s="9"/>
      <c r="C65" s="9"/>
      <c r="D65" s="9"/>
      <c r="E65" s="9"/>
      <c r="F65" s="10"/>
      <c r="G65" s="9" t="s">
        <v>140</v>
      </c>
      <c r="H65" s="9" t="str">
        <f>_xlfn.DISPIMG("ID_87F24A073A3245DE89477CCB02DB34F0",1)</f>
        <v>=DISPIMG("ID_87F24A073A3245DE89477CCB02DB34F0",1)</v>
      </c>
      <c r="I65" s="9"/>
      <c r="J65" s="9"/>
      <c r="K65" s="9"/>
      <c r="L65" s="9"/>
      <c r="M65" s="9"/>
      <c r="N65" s="9" t="inlineStr">
        <is>
          <t xml:space="preserve">错误</t>
        </is>
      </c>
      <c r="O65" s="11" t="inlineStr">
        <is>
          <t xml:space="preserve">垂直平面判定依据不完整</t>
        </is>
      </c>
      <c r="P65" s="11"/>
      <c r="Q65" s="11"/>
      <c r="R65" s="12" t="inlineStr">
        <is>
          <t xml:space="preserve">平面垂直关系的论证缺少必要的垂直条件，交点关系不能单独支撑该结论。</t>
        </is>
      </c>
      <c r="S65" s="13"/>
      <c r="T65" s="14"/>
      <c r="U65" s="22"/>
    </row>
    <row r="66" s="2" customFormat="1" spans="1:21">
      <c r="A66" s="9"/>
      <c r="B66" s="9"/>
      <c r="C66" s="9"/>
      <c r="D66" s="9"/>
      <c r="E66" s="9"/>
      <c r="F66" s="10"/>
      <c r="G66" s="9"/>
      <c r="H66" s="9"/>
      <c r="I66" s="9"/>
      <c r="J66" s="9"/>
      <c r="K66" s="9"/>
      <c r="L66" s="9"/>
      <c r="M66" s="9"/>
      <c r="N66" s="9"/>
      <c r="O66" s="11"/>
      <c r="P66" s="11"/>
      <c r="Q66" s="11"/>
      <c r="R66" s="16"/>
      <c r="S66" s="17"/>
      <c r="T66" s="18"/>
      <c r="U66" s="22"/>
    </row>
    <row r="67" s="2" customFormat="1" spans="1:21">
      <c r="A67" s="9"/>
      <c r="B67" s="9"/>
      <c r="C67" s="9"/>
      <c r="D67" s="9"/>
      <c r="E67" s="9"/>
      <c r="F67" s="10"/>
      <c r="G67" s="9"/>
      <c r="H67" s="9"/>
      <c r="I67" s="9"/>
      <c r="J67" s="9"/>
      <c r="K67" s="9"/>
      <c r="L67" s="9"/>
      <c r="M67" s="9"/>
      <c r="N67" s="9"/>
      <c r="O67" s="11"/>
      <c r="P67" s="11"/>
      <c r="Q67" s="11"/>
      <c r="R67" s="16"/>
      <c r="S67" s="17"/>
      <c r="T67" s="18"/>
      <c r="U67" s="22"/>
    </row>
    <row r="68" s="2" customFormat="1" spans="1:21">
      <c r="A68" s="9"/>
      <c r="B68" s="9"/>
      <c r="C68" s="9"/>
      <c r="D68" s="9"/>
      <c r="E68" s="9"/>
      <c r="F68" s="10"/>
      <c r="G68" s="9"/>
      <c r="H68" s="9"/>
      <c r="I68" s="9"/>
      <c r="J68" s="9"/>
      <c r="K68" s="9"/>
      <c r="L68" s="9"/>
      <c r="M68" s="9"/>
      <c r="N68" s="9"/>
      <c r="O68" s="11"/>
      <c r="P68" s="11"/>
      <c r="Q68" s="11"/>
      <c r="R68" s="16"/>
      <c r="S68" s="17"/>
      <c r="T68" s="18"/>
      <c r="U68" s="22"/>
    </row>
    <row r="69" s="2" customFormat="1" spans="1:21">
      <c r="A69" s="9"/>
      <c r="B69" s="9"/>
      <c r="C69" s="9"/>
      <c r="D69" s="9"/>
      <c r="E69" s="9"/>
      <c r="F69" s="10"/>
      <c r="G69" s="9"/>
      <c r="H69" s="9"/>
      <c r="I69" s="9"/>
      <c r="J69" s="9"/>
      <c r="K69" s="9"/>
      <c r="L69" s="9"/>
      <c r="M69" s="9"/>
      <c r="N69" s="9"/>
      <c r="O69" s="11"/>
      <c r="P69" s="11"/>
      <c r="Q69" s="11"/>
      <c r="R69" s="16"/>
      <c r="S69" s="17"/>
      <c r="T69" s="18"/>
      <c r="U69" s="22"/>
    </row>
    <row r="70" s="2" customFormat="1" spans="1:21">
      <c r="A70" s="9"/>
      <c r="B70" s="9"/>
      <c r="C70" s="9"/>
      <c r="D70" s="9"/>
      <c r="E70" s="9"/>
      <c r="F70" s="10"/>
      <c r="G70" s="9"/>
      <c r="H70" s="9"/>
      <c r="I70" s="9"/>
      <c r="J70" s="9"/>
      <c r="K70" s="9"/>
      <c r="L70" s="9"/>
      <c r="M70" s="9"/>
      <c r="N70" s="9"/>
      <c r="O70" s="11"/>
      <c r="P70" s="11"/>
      <c r="Q70" s="11"/>
      <c r="R70" s="16"/>
      <c r="S70" s="17"/>
      <c r="T70" s="18"/>
      <c r="U70" s="22"/>
    </row>
    <row r="71" s="2" customFormat="1" spans="1:21">
      <c r="A71" s="9"/>
      <c r="B71" s="9"/>
      <c r="C71" s="9"/>
      <c r="D71" s="9"/>
      <c r="E71" s="9"/>
      <c r="F71" s="10"/>
      <c r="G71" s="9"/>
      <c r="H71" s="9"/>
      <c r="I71" s="9"/>
      <c r="J71" s="9"/>
      <c r="K71" s="9"/>
      <c r="L71" s="9"/>
      <c r="M71" s="9"/>
      <c r="N71" s="9"/>
      <c r="O71" s="11"/>
      <c r="P71" s="11"/>
      <c r="Q71" s="11"/>
      <c r="R71" s="19"/>
      <c r="S71" s="20"/>
      <c r="T71" s="21"/>
      <c r="U71" s="22"/>
    </row>
    <row r="72" s="2" customFormat="1" customHeight="1" spans="1:21">
      <c r="A72" s="9"/>
      <c r="B72" s="9"/>
      <c r="C72" s="9"/>
      <c r="D72" s="9"/>
      <c r="E72" s="9"/>
      <c r="F72" s="10"/>
      <c r="G72" s="9" t="s">
        <v>141</v>
      </c>
      <c r="H72" s="9" t="str">
        <f>_xlfn.DISPIMG("ID_B8943F1CEE694EB6B6587A0E115E63EB",1)</f>
        <v>=DISPIMG("ID_B8943F1CEE694EB6B6587A0E115E63EB",1)</v>
      </c>
      <c r="I72" s="9"/>
      <c r="J72" s="9"/>
      <c r="K72" s="9"/>
      <c r="L72" s="9"/>
      <c r="M72" s="9"/>
      <c r="N72" s="9" t="inlineStr">
        <is>
          <t xml:space="preserve">正确</t>
        </is>
      </c>
      <c r="O72" s="11"/>
      <c r="P72" s="11"/>
      <c r="Q72" s="11"/>
      <c r="R72" s="12"/>
      <c r="S72" s="13"/>
      <c r="T72" s="14"/>
      <c r="U72" s="22"/>
    </row>
    <row r="73" s="2" customFormat="1" spans="1:21">
      <c r="A73" s="9"/>
      <c r="B73" s="9"/>
      <c r="C73" s="9"/>
      <c r="D73" s="9"/>
      <c r="E73" s="9"/>
      <c r="F73" s="10"/>
      <c r="G73" s="9"/>
      <c r="H73" s="9"/>
      <c r="I73" s="9"/>
      <c r="J73" s="9"/>
      <c r="K73" s="9"/>
      <c r="L73" s="9"/>
      <c r="M73" s="9"/>
      <c r="N73" s="9"/>
      <c r="O73" s="11"/>
      <c r="P73" s="11"/>
      <c r="Q73" s="11"/>
      <c r="R73" s="16"/>
      <c r="S73" s="17"/>
      <c r="T73" s="18"/>
      <c r="U73" s="22"/>
    </row>
    <row r="74" s="2" customFormat="1" spans="1:21">
      <c r="A74" s="9"/>
      <c r="B74" s="9"/>
      <c r="C74" s="9"/>
      <c r="D74" s="9"/>
      <c r="E74" s="9"/>
      <c r="F74" s="10"/>
      <c r="G74" s="9"/>
      <c r="H74" s="9"/>
      <c r="I74" s="9"/>
      <c r="J74" s="9"/>
      <c r="K74" s="9"/>
      <c r="L74" s="9"/>
      <c r="M74" s="9"/>
      <c r="N74" s="9"/>
      <c r="O74" s="11"/>
      <c r="P74" s="11"/>
      <c r="Q74" s="11"/>
      <c r="R74" s="16"/>
      <c r="S74" s="17"/>
      <c r="T74" s="18"/>
      <c r="U74" s="22"/>
    </row>
    <row r="75" s="2" customFormat="1" spans="1:21">
      <c r="A75" s="9"/>
      <c r="B75" s="9"/>
      <c r="C75" s="9"/>
      <c r="D75" s="9"/>
      <c r="E75" s="9"/>
      <c r="F75" s="10"/>
      <c r="G75" s="9"/>
      <c r="H75" s="9"/>
      <c r="I75" s="9"/>
      <c r="J75" s="9"/>
      <c r="K75" s="9"/>
      <c r="L75" s="9"/>
      <c r="M75" s="9"/>
      <c r="N75" s="9"/>
      <c r="O75" s="11"/>
      <c r="P75" s="11"/>
      <c r="Q75" s="11"/>
      <c r="R75" s="16"/>
      <c r="S75" s="17"/>
      <c r="T75" s="18"/>
      <c r="U75" s="22"/>
    </row>
    <row r="76" s="2" customFormat="1" spans="1:21">
      <c r="A76" s="9"/>
      <c r="B76" s="9"/>
      <c r="C76" s="9"/>
      <c r="D76" s="9"/>
      <c r="E76" s="9"/>
      <c r="F76" s="10"/>
      <c r="G76" s="9"/>
      <c r="H76" s="9"/>
      <c r="I76" s="9"/>
      <c r="J76" s="9"/>
      <c r="K76" s="9"/>
      <c r="L76" s="9"/>
      <c r="M76" s="9"/>
      <c r="N76" s="9"/>
      <c r="O76" s="11"/>
      <c r="P76" s="11"/>
      <c r="Q76" s="11"/>
      <c r="R76" s="16"/>
      <c r="S76" s="17"/>
      <c r="T76" s="18"/>
      <c r="U76" s="22"/>
    </row>
    <row r="77" s="2" customFormat="1" spans="1:21">
      <c r="A77" s="9"/>
      <c r="B77" s="9"/>
      <c r="C77" s="9"/>
      <c r="D77" s="9"/>
      <c r="E77" s="9"/>
      <c r="F77" s="10"/>
      <c r="G77" s="9"/>
      <c r="H77" s="9"/>
      <c r="I77" s="9"/>
      <c r="J77" s="9"/>
      <c r="K77" s="9"/>
      <c r="L77" s="9"/>
      <c r="M77" s="9"/>
      <c r="N77" s="9"/>
      <c r="O77" s="11"/>
      <c r="P77" s="11"/>
      <c r="Q77" s="11"/>
      <c r="R77" s="16"/>
      <c r="S77" s="17"/>
      <c r="T77" s="18"/>
      <c r="U77" s="22"/>
    </row>
    <row r="78" s="2" customFormat="1" spans="1:21">
      <c r="A78" s="9"/>
      <c r="B78" s="9"/>
      <c r="C78" s="9"/>
      <c r="D78" s="9"/>
      <c r="E78" s="9"/>
      <c r="F78" s="10"/>
      <c r="G78" s="9"/>
      <c r="H78" s="9"/>
      <c r="I78" s="9"/>
      <c r="J78" s="9"/>
      <c r="K78" s="9"/>
      <c r="L78" s="9"/>
      <c r="M78" s="9"/>
      <c r="N78" s="9"/>
      <c r="O78" s="11"/>
      <c r="P78" s="11"/>
      <c r="Q78" s="11"/>
      <c r="R78" s="19"/>
      <c r="S78" s="20"/>
      <c r="T78" s="21"/>
      <c r="U78" s="22"/>
    </row>
    <row r="79" s="2" customFormat="1" spans="1:21">
      <c r="A79" s="9"/>
      <c r="B79" s="9"/>
      <c r="C79" s="9"/>
      <c r="D79" s="9"/>
      <c r="E79" s="9"/>
      <c r="F79" s="10"/>
      <c r="G79" s="9" t="s">
        <v>142</v>
      </c>
      <c r="H79" s="9" t="str">
        <f>_xlfn.DISPIMG("ID_D49B91D508E74DC88FECBB035E4DFE8C",1)</f>
        <v>=DISPIMG("ID_D49B91D508E74DC88FECBB035E4DFE8C",1)</v>
      </c>
      <c r="I79" s="9"/>
      <c r="J79" s="9"/>
      <c r="K79" s="9"/>
      <c r="L79" s="9"/>
      <c r="M79" s="9"/>
      <c r="N79" s="9"/>
      <c r="O79" s="11"/>
      <c r="P79" s="11"/>
      <c r="Q79" s="11"/>
      <c r="R79" s="12"/>
      <c r="S79" s="13"/>
      <c r="T79" s="14"/>
      <c r="U79" s="22"/>
    </row>
    <row r="80" s="2" customFormat="1" spans="1:21">
      <c r="A80" s="9"/>
      <c r="B80" s="9"/>
      <c r="C80" s="9"/>
      <c r="D80" s="9"/>
      <c r="E80" s="9"/>
      <c r="F80" s="10"/>
      <c r="G80" s="9"/>
      <c r="H80" s="9"/>
      <c r="I80" s="9"/>
      <c r="J80" s="9"/>
      <c r="K80" s="9"/>
      <c r="L80" s="9"/>
      <c r="M80" s="9"/>
      <c r="N80" s="9"/>
      <c r="O80" s="11"/>
      <c r="P80" s="11"/>
      <c r="Q80" s="11"/>
      <c r="R80" s="16"/>
      <c r="S80" s="17"/>
      <c r="T80" s="18"/>
      <c r="U80" s="22"/>
    </row>
    <row r="81" s="2" customFormat="1" spans="1:21">
      <c r="A81" s="9"/>
      <c r="B81" s="9"/>
      <c r="C81" s="9"/>
      <c r="D81" s="9"/>
      <c r="E81" s="9"/>
      <c r="F81" s="10"/>
      <c r="G81" s="9"/>
      <c r="H81" s="9"/>
      <c r="I81" s="9"/>
      <c r="J81" s="9"/>
      <c r="K81" s="9"/>
      <c r="L81" s="9"/>
      <c r="M81" s="9"/>
      <c r="N81" s="9"/>
      <c r="O81" s="11"/>
      <c r="P81" s="11"/>
      <c r="Q81" s="11"/>
      <c r="R81" s="16"/>
      <c r="S81" s="17"/>
      <c r="T81" s="18"/>
      <c r="U81" s="22"/>
    </row>
    <row r="82" s="2" customFormat="1" spans="1:21">
      <c r="A82" s="9"/>
      <c r="B82" s="9"/>
      <c r="C82" s="9"/>
      <c r="D82" s="9"/>
      <c r="E82" s="9"/>
      <c r="F82" s="10"/>
      <c r="G82" s="9"/>
      <c r="H82" s="9"/>
      <c r="I82" s="9"/>
      <c r="J82" s="9"/>
      <c r="K82" s="9"/>
      <c r="L82" s="9"/>
      <c r="M82" s="9"/>
      <c r="N82" s="9"/>
      <c r="O82" s="11"/>
      <c r="P82" s="11"/>
      <c r="Q82" s="11"/>
      <c r="R82" s="16"/>
      <c r="S82" s="17"/>
      <c r="T82" s="18"/>
      <c r="U82" s="22"/>
    </row>
    <row r="83" s="2" customFormat="1" spans="1:21">
      <c r="A83" s="9"/>
      <c r="B83" s="9"/>
      <c r="C83" s="9"/>
      <c r="D83" s="9"/>
      <c r="E83" s="9"/>
      <c r="F83" s="10"/>
      <c r="G83" s="9"/>
      <c r="H83" s="9"/>
      <c r="I83" s="9"/>
      <c r="J83" s="9"/>
      <c r="K83" s="9"/>
      <c r="L83" s="9"/>
      <c r="M83" s="9"/>
      <c r="N83" s="9"/>
      <c r="O83" s="11"/>
      <c r="P83" s="11"/>
      <c r="Q83" s="11"/>
      <c r="R83" s="16"/>
      <c r="S83" s="17"/>
      <c r="T83" s="18"/>
      <c r="U83" s="22"/>
    </row>
    <row r="84" s="2" customFormat="1" spans="1:21">
      <c r="A84" s="9"/>
      <c r="B84" s="9"/>
      <c r="C84" s="9"/>
      <c r="D84" s="9"/>
      <c r="E84" s="9"/>
      <c r="F84" s="10"/>
      <c r="G84" s="9"/>
      <c r="H84" s="9"/>
      <c r="I84" s="9"/>
      <c r="J84" s="9"/>
      <c r="K84" s="9"/>
      <c r="L84" s="9"/>
      <c r="M84" s="9"/>
      <c r="N84" s="9"/>
      <c r="O84" s="11"/>
      <c r="P84" s="11"/>
      <c r="Q84" s="11"/>
      <c r="R84" s="16"/>
      <c r="S84" s="17"/>
      <c r="T84" s="18"/>
      <c r="U84" s="22"/>
    </row>
    <row r="85" s="2" customFormat="1" spans="1:21">
      <c r="G85" s="9"/>
      <c r="H85" s="9"/>
      <c r="I85" s="9"/>
      <c r="J85" s="9"/>
      <c r="K85" s="9"/>
      <c r="L85" s="9"/>
      <c r="M85" s="9"/>
      <c r="N85" s="9"/>
      <c r="O85" s="11"/>
      <c r="P85" s="11"/>
      <c r="Q85" s="11"/>
      <c r="R85" s="19"/>
      <c r="S85" s="20"/>
      <c r="T85" s="21"/>
      <c r="U85" s="22"/>
    </row>
    <row r="86" s="2" customFormat="1" spans="1:21">
      <c r="G86" s="9" t="s">
        <v>143</v>
      </c>
      <c r="H86" s="9" t="str">
        <f>_xlfn.DISPIMG("ID_DB3223EDC9C84941824766232D4D3F70",1)</f>
        <v>=DISPIMG("ID_DB3223EDC9C84941824766232D4D3F70",1)</v>
      </c>
      <c r="I86" s="9"/>
      <c r="J86" s="9"/>
      <c r="K86" s="9"/>
      <c r="L86" s="9"/>
      <c r="M86" s="9"/>
      <c r="N86" s="9"/>
      <c r="O86" s="11"/>
      <c r="P86" s="11"/>
      <c r="Q86" s="11"/>
      <c r="R86" s="12"/>
      <c r="S86" s="13"/>
      <c r="T86" s="14"/>
      <c r="U86" s="22"/>
    </row>
    <row r="87" s="2" customFormat="1" spans="1:21">
      <c r="G87" s="9"/>
      <c r="H87" s="9"/>
      <c r="I87" s="9"/>
      <c r="J87" s="9"/>
      <c r="K87" s="9"/>
      <c r="L87" s="9"/>
      <c r="M87" s="9"/>
      <c r="N87" s="9"/>
      <c r="O87" s="11"/>
      <c r="P87" s="11"/>
      <c r="Q87" s="11"/>
      <c r="R87" s="16"/>
      <c r="S87" s="17"/>
      <c r="T87" s="18"/>
      <c r="U87" s="22"/>
    </row>
    <row r="88" s="2" customFormat="1" spans="1:21">
      <c r="G88" s="9"/>
      <c r="H88" s="9"/>
      <c r="I88" s="9"/>
      <c r="J88" s="9"/>
      <c r="K88" s="9"/>
      <c r="L88" s="9"/>
      <c r="M88" s="9"/>
      <c r="N88" s="9"/>
      <c r="O88" s="11"/>
      <c r="P88" s="11"/>
      <c r="Q88" s="11"/>
      <c r="R88" s="16"/>
      <c r="S88" s="17"/>
      <c r="T88" s="18"/>
      <c r="U88" s="22"/>
    </row>
    <row r="89" s="2" customFormat="1" spans="1:21">
      <c r="G89" s="9"/>
      <c r="H89" s="9"/>
      <c r="I89" s="9"/>
      <c r="J89" s="9"/>
      <c r="K89" s="9"/>
      <c r="L89" s="9"/>
      <c r="M89" s="9"/>
      <c r="N89" s="9"/>
      <c r="O89" s="11"/>
      <c r="P89" s="11"/>
      <c r="Q89" s="11"/>
      <c r="R89" s="16"/>
      <c r="S89" s="17"/>
      <c r="T89" s="18"/>
      <c r="U89" s="22"/>
    </row>
    <row r="90" s="2" customFormat="1" spans="1:21">
      <c r="G90" s="9"/>
      <c r="H90" s="9"/>
      <c r="I90" s="9"/>
      <c r="J90" s="9"/>
      <c r="K90" s="9"/>
      <c r="L90" s="9"/>
      <c r="M90" s="9"/>
      <c r="N90" s="9"/>
      <c r="O90" s="11"/>
      <c r="P90" s="11"/>
      <c r="Q90" s="11"/>
      <c r="R90" s="16"/>
      <c r="S90" s="17"/>
      <c r="T90" s="18"/>
      <c r="U90" s="22"/>
    </row>
    <row r="91" s="2" customFormat="1" spans="1:21">
      <c r="G91" s="9"/>
      <c r="H91" s="9"/>
      <c r="I91" s="9"/>
      <c r="J91" s="9"/>
      <c r="K91" s="9"/>
      <c r="L91" s="9"/>
      <c r="M91" s="9"/>
      <c r="N91" s="9"/>
      <c r="O91" s="11"/>
      <c r="P91" s="11"/>
      <c r="Q91" s="11"/>
      <c r="R91" s="16"/>
      <c r="S91" s="17"/>
      <c r="T91" s="18"/>
      <c r="U91" s="22"/>
    </row>
    <row r="92" s="2" customFormat="1" spans="1:21">
      <c r="G92" s="9"/>
      <c r="H92" s="9"/>
      <c r="I92" s="9"/>
      <c r="J92" s="9"/>
      <c r="K92" s="9"/>
      <c r="L92" s="9"/>
      <c r="M92" s="9"/>
      <c r="N92" s="9"/>
      <c r="O92" s="11"/>
      <c r="P92" s="11"/>
      <c r="Q92" s="11"/>
      <c r="R92" s="19"/>
      <c r="S92" s="20"/>
      <c r="T92" s="21"/>
      <c r="U92" s="22"/>
    </row>
    <row r="93" s="2" customFormat="1" spans="1:21">
      <c r="G93" s="9" t="s">
        <v>146</v>
      </c>
      <c r="H93" s="9" t="str">
        <f>_xlfn.DISPIMG("ID_6B288508EDDD4F89999CA87B70980F06",1)</f>
        <v>=DISPIMG("ID_6B288508EDDD4F89999CA87B70980F06",1)</v>
      </c>
      <c r="I93" s="9"/>
      <c r="J93" s="9"/>
      <c r="K93" s="9"/>
      <c r="L93" s="9"/>
      <c r="M93" s="9"/>
      <c r="N93" s="9"/>
      <c r="O93" s="11"/>
      <c r="P93" s="11"/>
      <c r="Q93" s="11"/>
      <c r="R93" s="12"/>
      <c r="S93" s="13"/>
      <c r="T93" s="14"/>
      <c r="U93" s="22"/>
    </row>
    <row r="94" s="2" customFormat="1" spans="1:21">
      <c r="G94" s="9"/>
      <c r="H94" s="9"/>
      <c r="I94" s="9"/>
      <c r="J94" s="9"/>
      <c r="K94" s="9"/>
      <c r="L94" s="9"/>
      <c r="M94" s="9"/>
      <c r="N94" s="9"/>
      <c r="O94" s="11"/>
      <c r="P94" s="11"/>
      <c r="Q94" s="11"/>
      <c r="R94" s="16"/>
      <c r="S94" s="17"/>
      <c r="T94" s="18"/>
      <c r="U94" s="22"/>
    </row>
    <row r="95" s="2" customFormat="1" spans="1:21">
      <c r="G95" s="9"/>
      <c r="H95" s="9"/>
      <c r="I95" s="9"/>
      <c r="J95" s="9"/>
      <c r="K95" s="9"/>
      <c r="L95" s="9"/>
      <c r="M95" s="9"/>
      <c r="N95" s="9"/>
      <c r="O95" s="11"/>
      <c r="P95" s="11"/>
      <c r="Q95" s="11"/>
      <c r="R95" s="16"/>
      <c r="S95" s="17"/>
      <c r="T95" s="18"/>
      <c r="U95" s="22"/>
    </row>
    <row r="96" s="2" customFormat="1" spans="1:21">
      <c r="G96" s="9"/>
      <c r="H96" s="9"/>
      <c r="I96" s="9"/>
      <c r="J96" s="9"/>
      <c r="K96" s="9"/>
      <c r="L96" s="9"/>
      <c r="M96" s="9"/>
      <c r="N96" s="9"/>
      <c r="O96" s="11"/>
      <c r="P96" s="11"/>
      <c r="Q96" s="11"/>
      <c r="R96" s="16"/>
      <c r="S96" s="17"/>
      <c r="T96" s="18"/>
      <c r="U96" s="22"/>
    </row>
    <row r="97" s="2" customFormat="1" spans="7:21">
      <c r="G97" s="9"/>
      <c r="H97" s="9"/>
      <c r="I97" s="9"/>
      <c r="J97" s="9"/>
      <c r="K97" s="9"/>
      <c r="L97" s="9"/>
      <c r="M97" s="9"/>
      <c r="N97" s="9"/>
      <c r="O97" s="11"/>
      <c r="P97" s="11"/>
      <c r="Q97" s="11"/>
      <c r="R97" s="16"/>
      <c r="S97" s="17"/>
      <c r="T97" s="18"/>
      <c r="U97" s="22"/>
    </row>
    <row r="98" s="2" customFormat="1" spans="7:21">
      <c r="G98" s="9"/>
      <c r="H98" s="9"/>
      <c r="I98" s="9"/>
      <c r="J98" s="9"/>
      <c r="K98" s="9"/>
      <c r="L98" s="9"/>
      <c r="M98" s="9"/>
      <c r="N98" s="9"/>
      <c r="O98" s="11"/>
      <c r="P98" s="11"/>
      <c r="Q98" s="11"/>
      <c r="R98" s="16"/>
      <c r="S98" s="17"/>
      <c r="T98" s="18"/>
      <c r="U98" s="22"/>
    </row>
    <row r="99" s="2" customFormat="1" spans="7:21">
      <c r="G99" s="9"/>
      <c r="H99" s="9"/>
      <c r="I99" s="9"/>
      <c r="J99" s="9"/>
      <c r="K99" s="9"/>
      <c r="L99" s="9"/>
      <c r="M99" s="9"/>
      <c r="N99" s="9"/>
      <c r="O99" s="11"/>
      <c r="P99" s="11"/>
      <c r="Q99" s="11"/>
      <c r="R99" s="19"/>
      <c r="S99" s="20"/>
      <c r="T99" s="21"/>
      <c r="U99" s="22"/>
    </row>
    <row r="100" s="2" customFormat="1" spans="7:21">
      <c r="G100" s="9" t="s">
        <v>147</v>
      </c>
      <c r="H100" s="9" t="str">
        <f>_xlfn.DISPIMG("ID_8C4F5FB5A2184CF590CC4044E8FE00B0",1)</f>
        <v>=DISPIMG("ID_8C4F5FB5A2184CF590CC4044E8FE00B0",1)</v>
      </c>
      <c r="I100" s="9"/>
      <c r="J100" s="9"/>
      <c r="K100" s="9"/>
      <c r="L100" s="9"/>
      <c r="M100" s="9"/>
      <c r="N100" s="9" t="inlineStr">
        <is>
          <t xml:space="preserve">错误</t>
        </is>
      </c>
      <c r="O100" s="11" t="inlineStr">
        <is>
          <t xml:space="preserve">正弦关系对应线段混淆；余弦关系对应线段混淆；平行与垂直关系混淆</t>
        </is>
      </c>
      <c r="P100" s="11"/>
      <c r="Q100" s="11"/>
      <c r="R100" s="12" t="inlineStr">
        <is>
          <t xml:space="preserve">角度关系与线段对应错误，后续长度推导受到影响。；角度关系中的邻边对应不清，后续比例与长度计算受到影响。；棱台边线关系的性质判断出现方向混淆，相关推理失去依据。</t>
        </is>
      </c>
      <c r="S100" s="13"/>
      <c r="T100" s="14"/>
      <c r="U100" s="22"/>
    </row>
    <row r="101" s="2" customFormat="1" spans="7:21">
      <c r="G101" s="9"/>
      <c r="H101" s="9"/>
      <c r="I101" s="9"/>
      <c r="J101" s="9"/>
      <c r="K101" s="9"/>
      <c r="L101" s="9"/>
      <c r="M101" s="9"/>
      <c r="N101" s="9"/>
      <c r="O101" s="11"/>
      <c r="P101" s="11"/>
      <c r="Q101" s="11"/>
      <c r="R101" s="16"/>
      <c r="S101" s="17"/>
      <c r="T101" s="18"/>
      <c r="U101" s="22"/>
    </row>
    <row r="102" s="2" customFormat="1" spans="7:21">
      <c r="G102" s="9"/>
      <c r="H102" s="9"/>
      <c r="I102" s="9"/>
      <c r="J102" s="9"/>
      <c r="K102" s="9"/>
      <c r="L102" s="9"/>
      <c r="M102" s="9"/>
      <c r="N102" s="9"/>
      <c r="O102" s="11"/>
      <c r="P102" s="11"/>
      <c r="Q102" s="11"/>
      <c r="R102" s="16"/>
      <c r="S102" s="17"/>
      <c r="T102" s="18"/>
      <c r="U102" s="22"/>
    </row>
    <row r="103" s="2" customFormat="1" spans="7:21">
      <c r="G103" s="9"/>
      <c r="H103" s="9"/>
      <c r="I103" s="9"/>
      <c r="J103" s="9"/>
      <c r="K103" s="9"/>
      <c r="L103" s="9"/>
      <c r="M103" s="9"/>
      <c r="N103" s="9"/>
      <c r="O103" s="11"/>
      <c r="P103" s="11"/>
      <c r="Q103" s="11"/>
      <c r="R103" s="16"/>
      <c r="S103" s="17"/>
      <c r="T103" s="18"/>
      <c r="U103" s="22"/>
    </row>
    <row r="104" s="2" customFormat="1" spans="7:21">
      <c r="G104" s="9"/>
      <c r="H104" s="9"/>
      <c r="I104" s="9"/>
      <c r="J104" s="9"/>
      <c r="K104" s="9"/>
      <c r="L104" s="9"/>
      <c r="M104" s="9"/>
      <c r="N104" s="9"/>
      <c r="O104" s="11"/>
      <c r="P104" s="11"/>
      <c r="Q104" s="11"/>
      <c r="R104" s="16"/>
      <c r="S104" s="17"/>
      <c r="T104" s="18"/>
      <c r="U104" s="22"/>
    </row>
    <row r="105" s="2" customFormat="1" spans="7:21">
      <c r="G105" s="9"/>
      <c r="H105" s="9"/>
      <c r="I105" s="9"/>
      <c r="J105" s="9"/>
      <c r="K105" s="9"/>
      <c r="L105" s="9"/>
      <c r="M105" s="9"/>
      <c r="N105" s="9"/>
      <c r="O105" s="11"/>
      <c r="P105" s="11"/>
      <c r="Q105" s="11"/>
      <c r="R105" s="16"/>
      <c r="S105" s="17"/>
      <c r="T105" s="18"/>
      <c r="U105" s="22"/>
    </row>
    <row r="106" s="2" customFormat="1" spans="7:21">
      <c r="G106" s="9"/>
      <c r="H106" s="9"/>
      <c r="I106" s="9"/>
      <c r="J106" s="9"/>
      <c r="K106" s="9"/>
      <c r="L106" s="9"/>
      <c r="M106" s="9"/>
      <c r="N106" s="9"/>
      <c r="O106" s="11"/>
      <c r="P106" s="11"/>
      <c r="Q106" s="11"/>
      <c r="R106" s="19"/>
      <c r="S106" s="20"/>
      <c r="T106" s="21"/>
      <c r="U106" s="22"/>
    </row>
    <row r="107" s="2" customFormat="1" spans="7:21">
      <c r="G107" s="9" t="s">
        <v>148</v>
      </c>
      <c r="H107" s="9" t="str">
        <f>_xlfn.DISPIMG("ID_E9A889F6BBA2442A8B4C2E3AA3D6B201",1)</f>
        <v>=DISPIMG("ID_E9A889F6BBA2442A8B4C2E3AA3D6B201",1)</v>
      </c>
      <c r="I107" s="9"/>
      <c r="J107" s="9"/>
      <c r="K107" s="9"/>
      <c r="L107" s="9"/>
      <c r="M107" s="9"/>
      <c r="N107" s="9"/>
      <c r="O107" s="11"/>
      <c r="P107" s="11"/>
      <c r="Q107" s="11"/>
      <c r="R107" s="12"/>
      <c r="S107" s="13"/>
      <c r="T107" s="14"/>
    </row>
    <row r="108" s="2" customFormat="1" spans="7:21">
      <c r="G108" s="9"/>
      <c r="H108" s="9"/>
      <c r="I108" s="9"/>
      <c r="J108" s="9"/>
      <c r="K108" s="9"/>
      <c r="L108" s="9"/>
      <c r="M108" s="9"/>
      <c r="N108" s="9"/>
      <c r="O108" s="11"/>
      <c r="P108" s="11"/>
      <c r="Q108" s="11"/>
      <c r="R108" s="16"/>
      <c r="S108" s="17"/>
      <c r="T108" s="18"/>
    </row>
    <row r="109" s="2" customFormat="1" spans="7:21">
      <c r="G109" s="9"/>
      <c r="H109" s="9"/>
      <c r="I109" s="9"/>
      <c r="J109" s="9"/>
      <c r="K109" s="9"/>
      <c r="L109" s="9"/>
      <c r="M109" s="9"/>
      <c r="N109" s="9"/>
      <c r="O109" s="11"/>
      <c r="P109" s="11"/>
      <c r="Q109" s="11"/>
      <c r="R109" s="16"/>
      <c r="S109" s="17"/>
      <c r="T109" s="18"/>
    </row>
    <row r="110" s="2" customFormat="1" spans="7:21">
      <c r="G110" s="9"/>
      <c r="H110" s="9"/>
      <c r="I110" s="9"/>
      <c r="J110" s="9"/>
      <c r="K110" s="9"/>
      <c r="L110" s="9"/>
      <c r="M110" s="9"/>
      <c r="N110" s="9"/>
      <c r="O110" s="11"/>
      <c r="P110" s="11"/>
      <c r="Q110" s="11"/>
      <c r="R110" s="16"/>
      <c r="S110" s="17"/>
      <c r="T110" s="18"/>
    </row>
    <row r="111" s="2" customFormat="1" spans="7:21">
      <c r="G111" s="9"/>
      <c r="H111" s="9"/>
      <c r="I111" s="9"/>
      <c r="J111" s="9"/>
      <c r="K111" s="9"/>
      <c r="L111" s="9"/>
      <c r="M111" s="9"/>
      <c r="N111" s="9"/>
      <c r="O111" s="11"/>
      <c r="P111" s="11"/>
      <c r="Q111" s="11"/>
      <c r="R111" s="16"/>
      <c r="S111" s="17"/>
      <c r="T111" s="18"/>
    </row>
    <row r="112" s="2" customFormat="1" spans="7:21">
      <c r="G112" s="9"/>
      <c r="H112" s="9"/>
      <c r="I112" s="9"/>
      <c r="J112" s="9"/>
      <c r="K112" s="9"/>
      <c r="L112" s="9"/>
      <c r="M112" s="9"/>
      <c r="N112" s="9"/>
      <c r="O112" s="11"/>
      <c r="P112" s="11"/>
      <c r="Q112" s="11"/>
      <c r="R112" s="16"/>
      <c r="S112" s="17"/>
      <c r="T112" s="18"/>
    </row>
    <row r="113" s="2" customFormat="1" spans="7:20">
      <c r="G113" s="9"/>
      <c r="H113" s="9"/>
      <c r="I113" s="9"/>
      <c r="J113" s="9"/>
      <c r="K113" s="9"/>
      <c r="L113" s="9"/>
      <c r="M113" s="9"/>
      <c r="N113" s="9"/>
      <c r="O113" s="11"/>
      <c r="P113" s="11"/>
      <c r="Q113" s="11"/>
      <c r="R113" s="19"/>
      <c r="S113" s="20"/>
      <c r="T113" s="21"/>
    </row>
    <row r="114" s="2" customFormat="1" spans="7:20">
      <c r="G114" s="9" t="s">
        <v>149</v>
      </c>
      <c r="H114" s="9" t="str">
        <f>_xlfn.DISPIMG("ID_74693F1B692E4C348D48C8748E26A512",1)</f>
        <v>=DISPIMG("ID_74693F1B692E4C348D48C8748E26A512",1)</v>
      </c>
      <c r="I114" s="9"/>
      <c r="J114" s="9"/>
      <c r="K114" s="9"/>
      <c r="L114" s="9"/>
      <c r="M114" s="9"/>
      <c r="N114" s="9"/>
      <c r="O114" s="11"/>
      <c r="P114" s="11"/>
      <c r="Q114" s="11"/>
      <c r="R114" s="12"/>
      <c r="S114" s="13"/>
      <c r="T114" s="14"/>
    </row>
    <row r="115" s="2" customFormat="1" spans="7:20">
      <c r="G115" s="9"/>
      <c r="H115" s="9"/>
      <c r="I115" s="9"/>
      <c r="J115" s="9"/>
      <c r="K115" s="9"/>
      <c r="L115" s="9"/>
      <c r="M115" s="9"/>
      <c r="N115" s="9"/>
      <c r="O115" s="11"/>
      <c r="P115" s="11"/>
      <c r="Q115" s="11"/>
      <c r="R115" s="16"/>
      <c r="S115" s="17"/>
      <c r="T115" s="18"/>
    </row>
    <row r="116" s="2" customFormat="1" spans="7:20">
      <c r="G116" s="9"/>
      <c r="H116" s="9"/>
      <c r="I116" s="9"/>
      <c r="J116" s="9"/>
      <c r="K116" s="9"/>
      <c r="L116" s="9"/>
      <c r="M116" s="9"/>
      <c r="N116" s="9"/>
      <c r="O116" s="11"/>
      <c r="P116" s="11"/>
      <c r="Q116" s="11"/>
      <c r="R116" s="16"/>
      <c r="S116" s="17"/>
      <c r="T116" s="18"/>
    </row>
    <row r="117" s="2" customFormat="1" spans="7:20">
      <c r="G117" s="9"/>
      <c r="H117" s="9"/>
      <c r="I117" s="9"/>
      <c r="J117" s="9"/>
      <c r="K117" s="9"/>
      <c r="L117" s="9"/>
      <c r="M117" s="9"/>
      <c r="N117" s="9"/>
      <c r="O117" s="11"/>
      <c r="P117" s="11"/>
      <c r="Q117" s="11"/>
      <c r="R117" s="16"/>
      <c r="S117" s="17"/>
      <c r="T117" s="18"/>
    </row>
    <row r="118" s="2" customFormat="1" spans="7:20">
      <c r="G118" s="9"/>
      <c r="H118" s="9"/>
      <c r="I118" s="9"/>
      <c r="J118" s="9"/>
      <c r="K118" s="9"/>
      <c r="L118" s="9"/>
      <c r="M118" s="9"/>
      <c r="N118" s="9"/>
      <c r="O118" s="11"/>
      <c r="P118" s="11"/>
      <c r="Q118" s="11"/>
      <c r="R118" s="16"/>
      <c r="S118" s="17"/>
      <c r="T118" s="18"/>
    </row>
    <row r="119" s="2" customFormat="1" spans="7:20">
      <c r="G119" s="9"/>
      <c r="H119" s="9"/>
      <c r="I119" s="9"/>
      <c r="J119" s="9"/>
      <c r="K119" s="9"/>
      <c r="L119" s="9"/>
      <c r="M119" s="9"/>
      <c r="N119" s="9"/>
      <c r="O119" s="11"/>
      <c r="P119" s="11"/>
      <c r="Q119" s="11"/>
      <c r="R119" s="16"/>
      <c r="S119" s="17"/>
      <c r="T119" s="18"/>
    </row>
    <row r="120" s="2" customFormat="1" spans="7:20">
      <c r="G120" s="9"/>
      <c r="H120" s="9"/>
      <c r="I120" s="9"/>
      <c r="J120" s="9"/>
      <c r="K120" s="9"/>
      <c r="L120" s="9"/>
      <c r="M120" s="9"/>
      <c r="N120" s="9"/>
      <c r="O120" s="11"/>
      <c r="P120" s="11"/>
      <c r="Q120" s="11"/>
      <c r="R120" s="19"/>
      <c r="S120" s="20"/>
      <c r="T120" s="21"/>
    </row>
    <row r="121" s="2" customFormat="1" spans="7:20">
      <c r="G121" s="9" t="s">
        <v>150</v>
      </c>
      <c r="H121" s="9" t="str">
        <f>_xlfn.DISPIMG("ID_B48C4C4F16AD44EBAA114B222FCF61E2",1)</f>
        <v>=DISPIMG("ID_B48C4C4F16AD44EBAA114B222FCF61E2",1)</v>
      </c>
      <c r="I121" s="9"/>
      <c r="J121" s="9"/>
      <c r="K121" s="9"/>
      <c r="L121" s="9"/>
      <c r="M121" s="9"/>
      <c r="N121" s="9" t="inlineStr">
        <is>
          <t xml:space="preserve">正确</t>
        </is>
      </c>
      <c r="O121" s="11"/>
      <c r="P121" s="11"/>
      <c r="Q121" s="11"/>
      <c r="R121" s="12"/>
      <c r="S121" s="13"/>
      <c r="T121" s="14"/>
    </row>
    <row r="122" s="2" customFormat="1" spans="7:20">
      <c r="G122" s="9"/>
      <c r="H122" s="9"/>
      <c r="I122" s="9"/>
      <c r="J122" s="9"/>
      <c r="K122" s="9"/>
      <c r="L122" s="9"/>
      <c r="M122" s="9"/>
      <c r="N122" s="9"/>
      <c r="O122" s="11"/>
      <c r="P122" s="11"/>
      <c r="Q122" s="11"/>
      <c r="R122" s="16"/>
      <c r="S122" s="17"/>
      <c r="T122" s="18"/>
    </row>
    <row r="123" s="2" customFormat="1" spans="7:20">
      <c r="G123" s="9"/>
      <c r="H123" s="9"/>
      <c r="I123" s="9"/>
      <c r="J123" s="9"/>
      <c r="K123" s="9"/>
      <c r="L123" s="9"/>
      <c r="M123" s="9"/>
      <c r="N123" s="9"/>
      <c r="O123" s="11"/>
      <c r="P123" s="11"/>
      <c r="Q123" s="11"/>
      <c r="R123" s="16"/>
      <c r="S123" s="17"/>
      <c r="T123" s="18"/>
    </row>
    <row r="124" s="2" customFormat="1" spans="7:20">
      <c r="G124" s="9"/>
      <c r="H124" s="9"/>
      <c r="I124" s="9"/>
      <c r="J124" s="9"/>
      <c r="K124" s="9"/>
      <c r="L124" s="9"/>
      <c r="M124" s="9"/>
      <c r="N124" s="9"/>
      <c r="O124" s="11"/>
      <c r="P124" s="11"/>
      <c r="Q124" s="11"/>
      <c r="R124" s="16"/>
      <c r="S124" s="17"/>
      <c r="T124" s="18"/>
    </row>
    <row r="125" s="2" customFormat="1" spans="7:20">
      <c r="G125" s="9"/>
      <c r="H125" s="9"/>
      <c r="I125" s="9"/>
      <c r="J125" s="9"/>
      <c r="K125" s="9"/>
      <c r="L125" s="9"/>
      <c r="M125" s="9"/>
      <c r="N125" s="9"/>
      <c r="O125" s="11"/>
      <c r="P125" s="11"/>
      <c r="Q125" s="11"/>
      <c r="R125" s="16"/>
      <c r="S125" s="17"/>
      <c r="T125" s="18"/>
    </row>
    <row r="126" s="2" customFormat="1" spans="7:20">
      <c r="G126" s="9"/>
      <c r="H126" s="9"/>
      <c r="I126" s="9"/>
      <c r="J126" s="9"/>
      <c r="K126" s="9"/>
      <c r="L126" s="9"/>
      <c r="M126" s="9"/>
      <c r="N126" s="9"/>
      <c r="O126" s="11"/>
      <c r="P126" s="11"/>
      <c r="Q126" s="11"/>
      <c r="R126" s="16"/>
      <c r="S126" s="17"/>
      <c r="T126" s="18"/>
    </row>
    <row r="127" s="2" customFormat="1" spans="7:20">
      <c r="G127" s="9"/>
      <c r="H127" s="9"/>
      <c r="I127" s="9"/>
      <c r="J127" s="9"/>
      <c r="K127" s="9"/>
      <c r="L127" s="9"/>
      <c r="M127" s="9"/>
      <c r="N127" s="9"/>
      <c r="O127" s="11"/>
      <c r="P127" s="11"/>
      <c r="Q127" s="11"/>
      <c r="R127" s="19"/>
      <c r="S127" s="20"/>
      <c r="T127" s="21"/>
    </row>
    <row r="128" s="2" customFormat="1" spans="7:20">
      <c r="G128" s="9" t="s">
        <v>151</v>
      </c>
      <c r="H128" s="9" t="str">
        <f>_xlfn.DISPIMG("ID_1171A70084274E2EA00C3DD71805C702",1)</f>
        <v>=DISPIMG("ID_1171A70084274E2EA00C3DD71805C702",1)</v>
      </c>
      <c r="I128" s="9"/>
      <c r="J128" s="9"/>
      <c r="K128" s="9"/>
      <c r="L128" s="9"/>
      <c r="M128" s="9"/>
      <c r="N128" s="9"/>
      <c r="O128" s="11"/>
      <c r="P128" s="11"/>
      <c r="Q128" s="11"/>
      <c r="R128" s="12"/>
      <c r="S128" s="13"/>
      <c r="T128" s="14"/>
    </row>
    <row r="129" s="2" customFormat="1" spans="7:20">
      <c r="G129" s="9"/>
      <c r="H129" s="9"/>
      <c r="I129" s="9"/>
      <c r="J129" s="9"/>
      <c r="K129" s="9"/>
      <c r="L129" s="9"/>
      <c r="M129" s="9"/>
      <c r="N129" s="9"/>
      <c r="O129" s="11"/>
      <c r="P129" s="11"/>
      <c r="Q129" s="11"/>
      <c r="R129" s="16"/>
      <c r="S129" s="17"/>
      <c r="T129" s="18"/>
    </row>
    <row r="130" s="2" customFormat="1" spans="7:20">
      <c r="G130" s="9"/>
      <c r="H130" s="9"/>
      <c r="I130" s="9"/>
      <c r="J130" s="9"/>
      <c r="K130" s="9"/>
      <c r="L130" s="9"/>
      <c r="M130" s="9"/>
      <c r="N130" s="9"/>
      <c r="O130" s="11"/>
      <c r="P130" s="11"/>
      <c r="Q130" s="11"/>
      <c r="R130" s="16"/>
      <c r="S130" s="17"/>
      <c r="T130" s="18"/>
    </row>
    <row r="131" s="2" customFormat="1" spans="7:20">
      <c r="G131" s="9"/>
      <c r="H131" s="9"/>
      <c r="I131" s="9"/>
      <c r="J131" s="9"/>
      <c r="K131" s="9"/>
      <c r="L131" s="9"/>
      <c r="M131" s="9"/>
      <c r="N131" s="9"/>
      <c r="O131" s="11"/>
      <c r="P131" s="11"/>
      <c r="Q131" s="11"/>
      <c r="R131" s="16"/>
      <c r="S131" s="17"/>
      <c r="T131" s="18"/>
    </row>
    <row r="132" s="2" customFormat="1" spans="7:20">
      <c r="G132" s="9"/>
      <c r="H132" s="9"/>
      <c r="I132" s="9"/>
      <c r="J132" s="9"/>
      <c r="K132" s="9"/>
      <c r="L132" s="9"/>
      <c r="M132" s="9"/>
      <c r="N132" s="9"/>
      <c r="O132" s="11"/>
      <c r="P132" s="11"/>
      <c r="Q132" s="11"/>
      <c r="R132" s="16"/>
      <c r="S132" s="17"/>
      <c r="T132" s="18"/>
    </row>
    <row r="133" s="2" customFormat="1" spans="7:20">
      <c r="G133" s="9"/>
      <c r="H133" s="9"/>
      <c r="I133" s="9"/>
      <c r="J133" s="9"/>
      <c r="K133" s="9"/>
      <c r="L133" s="9"/>
      <c r="M133" s="9"/>
      <c r="N133" s="9"/>
      <c r="O133" s="11"/>
      <c r="P133" s="11"/>
      <c r="Q133" s="11"/>
      <c r="R133" s="16"/>
      <c r="S133" s="17"/>
      <c r="T133" s="18"/>
    </row>
    <row r="134" s="2" customFormat="1" spans="7:20">
      <c r="G134" s="9"/>
      <c r="H134" s="9"/>
      <c r="I134" s="9"/>
      <c r="J134" s="9"/>
      <c r="K134" s="9"/>
      <c r="L134" s="9"/>
      <c r="M134" s="9"/>
      <c r="N134" s="9"/>
      <c r="O134" s="11"/>
      <c r="P134" s="11"/>
      <c r="Q134" s="11"/>
      <c r="R134" s="19"/>
      <c r="S134" s="20"/>
      <c r="T134" s="21"/>
    </row>
    <row r="135" spans="7:20">
      <c r="G135" s="9" t="s">
        <v>152</v>
      </c>
      <c r="H135" s="9" t="str">
        <f>_xlfn.DISPIMG("ID_C129FB9D9FE64B37AAF116E5B60279C6",1)</f>
        <v>=DISPIMG("ID_C129FB9D9FE64B37AAF116E5B60279C6",1)</v>
      </c>
      <c r="I135" s="9"/>
      <c r="J135" s="9"/>
      <c r="K135" s="9"/>
      <c r="L135" s="9"/>
      <c r="M135" s="9"/>
      <c r="N135" s="9" t="inlineStr">
        <is>
          <t xml:space="preserve">错误</t>
        </is>
      </c>
      <c r="O135" s="11" t="inlineStr">
        <is>
          <t xml:space="preserve">长度关系缺少比例因子；余弦关系线段混淆</t>
        </is>
      </c>
      <c r="P135" s="11"/>
      <c r="Q135" s="11"/>
      <c r="R135" s="12" t="inlineStr">
        <is>
          <t xml:space="preserve">长度与三角函数值直接对应，比例因子遗漏导致量纲关系不一致。；线段名称与角度关系未对应清楚，后续长度计算沿用偏差。</t>
        </is>
      </c>
      <c r="S135" s="13"/>
      <c r="T135" s="14"/>
    </row>
    <row r="136" spans="7:20">
      <c r="G136" s="9"/>
      <c r="H136" s="9"/>
      <c r="I136" s="9"/>
      <c r="J136" s="9"/>
      <c r="K136" s="9"/>
      <c r="L136" s="9"/>
      <c r="M136" s="9"/>
      <c r="N136" s="9"/>
      <c r="O136" s="11"/>
      <c r="P136" s="11"/>
      <c r="Q136" s="11"/>
      <c r="R136" s="16"/>
      <c r="S136" s="17"/>
      <c r="T136" s="18"/>
    </row>
    <row r="137" spans="7:20">
      <c r="G137" s="9"/>
      <c r="H137" s="9"/>
      <c r="I137" s="9"/>
      <c r="J137" s="9"/>
      <c r="K137" s="9"/>
      <c r="L137" s="9"/>
      <c r="M137" s="9"/>
      <c r="N137" s="9"/>
      <c r="O137" s="11"/>
      <c r="P137" s="11"/>
      <c r="Q137" s="11"/>
      <c r="R137" s="16"/>
      <c r="S137" s="17"/>
      <c r="T137" s="18"/>
    </row>
    <row r="138" spans="7:20">
      <c r="G138" s="9"/>
      <c r="H138" s="9"/>
      <c r="I138" s="9"/>
      <c r="J138" s="9"/>
      <c r="K138" s="9"/>
      <c r="L138" s="9"/>
      <c r="M138" s="9"/>
      <c r="N138" s="9"/>
      <c r="O138" s="11"/>
      <c r="P138" s="11"/>
      <c r="Q138" s="11"/>
      <c r="R138" s="16"/>
      <c r="S138" s="17"/>
      <c r="T138" s="18"/>
    </row>
    <row r="139" spans="7:20">
      <c r="G139" s="9"/>
      <c r="H139" s="9"/>
      <c r="I139" s="9"/>
      <c r="J139" s="9"/>
      <c r="K139" s="9"/>
      <c r="L139" s="9"/>
      <c r="M139" s="9"/>
      <c r="N139" s="9"/>
      <c r="O139" s="11"/>
      <c r="P139" s="11"/>
      <c r="Q139" s="11"/>
      <c r="R139" s="16"/>
      <c r="S139" s="17"/>
      <c r="T139" s="18"/>
    </row>
    <row r="140" spans="7:20">
      <c r="G140" s="9"/>
      <c r="H140" s="9"/>
      <c r="I140" s="9"/>
      <c r="J140" s="9"/>
      <c r="K140" s="9"/>
      <c r="L140" s="9"/>
      <c r="M140" s="9"/>
      <c r="N140" s="9"/>
      <c r="O140" s="11"/>
      <c r="P140" s="11"/>
      <c r="Q140" s="11"/>
      <c r="R140" s="16"/>
      <c r="S140" s="17"/>
      <c r="T140" s="18"/>
    </row>
    <row r="141" spans="7:20">
      <c r="G141" s="9"/>
      <c r="H141" s="9"/>
      <c r="I141" s="9"/>
      <c r="J141" s="9"/>
      <c r="K141" s="9"/>
      <c r="L141" s="9"/>
      <c r="M141" s="9"/>
      <c r="N141" s="9"/>
      <c r="O141" s="11"/>
      <c r="P141" s="11"/>
      <c r="Q141" s="11"/>
      <c r="R141" s="19"/>
      <c r="S141" s="20"/>
      <c r="T141" s="21"/>
    </row>
    <row r="142" spans="7:20">
      <c r="G142" s="9" t="s">
        <v>153</v>
      </c>
      <c r="H142" s="9" t="str">
        <f>_xlfn.DISPIMG("ID_44BD3EFDA5014B70BCC9F4D16C29F14D",1)</f>
        <v>=DISPIMG("ID_44BD3EFDA5014B70BCC9F4D16C29F14D",1)</v>
      </c>
      <c r="I142" s="9"/>
      <c r="J142" s="9"/>
      <c r="K142" s="9"/>
      <c r="L142" s="9"/>
      <c r="M142" s="9"/>
      <c r="N142" s="9"/>
      <c r="O142" s="11"/>
      <c r="P142" s="11"/>
      <c r="Q142" s="11"/>
      <c r="R142" s="12"/>
      <c r="S142" s="13"/>
      <c r="T142" s="14"/>
    </row>
    <row r="143" spans="7:20">
      <c r="G143" s="9"/>
      <c r="H143" s="9"/>
      <c r="I143" s="9"/>
      <c r="J143" s="9"/>
      <c r="K143" s="9"/>
      <c r="L143" s="9"/>
      <c r="M143" s="9"/>
      <c r="N143" s="9"/>
      <c r="O143" s="11"/>
      <c r="P143" s="11"/>
      <c r="Q143" s="11"/>
      <c r="R143" s="16"/>
      <c r="S143" s="17"/>
      <c r="T143" s="18"/>
    </row>
    <row r="144" spans="7:20">
      <c r="G144" s="9"/>
      <c r="H144" s="9"/>
      <c r="I144" s="9"/>
      <c r="J144" s="9"/>
      <c r="K144" s="9"/>
      <c r="L144" s="9"/>
      <c r="M144" s="9"/>
      <c r="N144" s="9"/>
      <c r="O144" s="11"/>
      <c r="P144" s="11"/>
      <c r="Q144" s="11"/>
      <c r="R144" s="16"/>
      <c r="S144" s="17"/>
      <c r="T144" s="18"/>
    </row>
    <row r="145" spans="7:20">
      <c r="G145" s="9"/>
      <c r="H145" s="9"/>
      <c r="I145" s="9"/>
      <c r="J145" s="9"/>
      <c r="K145" s="9"/>
      <c r="L145" s="9"/>
      <c r="M145" s="9"/>
      <c r="N145" s="9"/>
      <c r="O145" s="11"/>
      <c r="P145" s="11"/>
      <c r="Q145" s="11"/>
      <c r="R145" s="16"/>
      <c r="S145" s="17"/>
      <c r="T145" s="18"/>
    </row>
    <row r="146" spans="7:20">
      <c r="G146" s="9"/>
      <c r="H146" s="9"/>
      <c r="I146" s="9"/>
      <c r="J146" s="9"/>
      <c r="K146" s="9"/>
      <c r="L146" s="9"/>
      <c r="M146" s="9"/>
      <c r="N146" s="9"/>
      <c r="O146" s="11"/>
      <c r="P146" s="11"/>
      <c r="Q146" s="11"/>
      <c r="R146" s="16"/>
      <c r="S146" s="17"/>
      <c r="T146" s="18"/>
    </row>
    <row r="147" spans="7:20">
      <c r="G147" s="9"/>
      <c r="H147" s="9"/>
      <c r="I147" s="9"/>
      <c r="J147" s="9"/>
      <c r="K147" s="9"/>
      <c r="L147" s="9"/>
      <c r="M147" s="9"/>
      <c r="N147" s="9"/>
      <c r="O147" s="11"/>
      <c r="P147" s="11"/>
      <c r="Q147" s="11"/>
      <c r="R147" s="16"/>
      <c r="S147" s="17"/>
      <c r="T147" s="18"/>
    </row>
    <row r="148" spans="7:20">
      <c r="G148" s="9"/>
      <c r="H148" s="9"/>
      <c r="I148" s="9"/>
      <c r="J148" s="9"/>
      <c r="K148" s="9"/>
      <c r="L148" s="9"/>
      <c r="M148" s="9"/>
      <c r="N148" s="9"/>
      <c r="O148" s="11"/>
      <c r="P148" s="11"/>
      <c r="Q148" s="11"/>
      <c r="R148" s="19"/>
      <c r="S148" s="20"/>
      <c r="T148" s="21"/>
    </row>
    <row r="149" spans="7:20">
      <c r="G149" s="9" t="s">
        <v>154</v>
      </c>
      <c r="H149" s="9" t="str">
        <f>_xlfn.DISPIMG("ID_E5B8F8030A8244E08DEA95D13907F97B",1)</f>
        <v>=DISPIMG("ID_E5B8F8030A8244E08DEA95D13907F97B",1)</v>
      </c>
      <c r="I149" s="9"/>
      <c r="J149" s="9"/>
      <c r="K149" s="9"/>
      <c r="L149" s="9"/>
      <c r="M149" s="9"/>
      <c r="N149" s="9" t="inlineStr">
        <is>
          <t xml:space="preserve">半对</t>
        </is>
      </c>
      <c r="O149" s="11" t="inlineStr">
        <is>
          <t xml:space="preserve">垂直线段下标书写错误</t>
        </is>
      </c>
      <c r="P149" s="11"/>
      <c r="Q149" s="11"/>
      <c r="R149" s="12" t="inlineStr">
        <is>
          <t xml:space="preserve">垂直关系中的线段标记出现下标混淆，符号表达不规范。</t>
        </is>
      </c>
      <c r="S149" s="13"/>
      <c r="T149" s="14"/>
    </row>
    <row r="150" spans="7:20">
      <c r="G150" s="9"/>
      <c r="H150" s="9"/>
      <c r="I150" s="9"/>
      <c r="J150" s="9"/>
      <c r="K150" s="9"/>
      <c r="L150" s="9"/>
      <c r="M150" s="9"/>
      <c r="N150" s="9"/>
      <c r="O150" s="11"/>
      <c r="P150" s="11"/>
      <c r="Q150" s="11"/>
      <c r="R150" s="16"/>
      <c r="S150" s="17"/>
      <c r="T150" s="18"/>
    </row>
    <row r="151" spans="7:20">
      <c r="G151" s="9"/>
      <c r="H151" s="9"/>
      <c r="I151" s="9"/>
      <c r="J151" s="9"/>
      <c r="K151" s="9"/>
      <c r="L151" s="9"/>
      <c r="M151" s="9"/>
      <c r="N151" s="9"/>
      <c r="O151" s="11"/>
      <c r="P151" s="11"/>
      <c r="Q151" s="11"/>
      <c r="R151" s="16"/>
      <c r="S151" s="17"/>
      <c r="T151" s="18"/>
    </row>
    <row r="152" spans="7:20">
      <c r="G152" s="9"/>
      <c r="H152" s="9"/>
      <c r="I152" s="9"/>
      <c r="J152" s="9"/>
      <c r="K152" s="9"/>
      <c r="L152" s="9"/>
      <c r="M152" s="9"/>
      <c r="N152" s="9"/>
      <c r="O152" s="11"/>
      <c r="P152" s="11"/>
      <c r="Q152" s="11"/>
      <c r="R152" s="16"/>
      <c r="S152" s="17"/>
      <c r="T152" s="18"/>
    </row>
    <row r="153" spans="7:20">
      <c r="G153" s="9"/>
      <c r="H153" s="9"/>
      <c r="I153" s="9"/>
      <c r="J153" s="9"/>
      <c r="K153" s="9"/>
      <c r="L153" s="9"/>
      <c r="M153" s="9"/>
      <c r="N153" s="9"/>
      <c r="O153" s="11"/>
      <c r="P153" s="11"/>
      <c r="Q153" s="11"/>
      <c r="R153" s="16"/>
      <c r="S153" s="17"/>
      <c r="T153" s="18"/>
    </row>
    <row r="154" spans="7:20">
      <c r="G154" s="9"/>
      <c r="H154" s="9"/>
      <c r="I154" s="9"/>
      <c r="J154" s="9"/>
      <c r="K154" s="9"/>
      <c r="L154" s="9"/>
      <c r="M154" s="9"/>
      <c r="N154" s="9"/>
      <c r="O154" s="11"/>
      <c r="P154" s="11"/>
      <c r="Q154" s="11"/>
      <c r="R154" s="16"/>
      <c r="S154" s="17"/>
      <c r="T154" s="18"/>
    </row>
    <row r="155" spans="7:20">
      <c r="G155" s="9"/>
      <c r="H155" s="9"/>
      <c r="I155" s="9"/>
      <c r="J155" s="9"/>
      <c r="K155" s="9"/>
      <c r="L155" s="9"/>
      <c r="M155" s="9"/>
      <c r="N155" s="9"/>
      <c r="O155" s="11"/>
      <c r="P155" s="11"/>
      <c r="Q155" s="11"/>
      <c r="R155" s="19"/>
      <c r="S155" s="20"/>
      <c r="T155" s="21"/>
    </row>
    <row r="156" spans="7:20">
      <c r="G156" s="9" t="s">
        <v>155</v>
      </c>
      <c r="H156" s="9" t="str">
        <f>_xlfn.DISPIMG("ID_55A044B2403844A082EBC27786B882B1",1)</f>
        <v>=DISPIMG("ID_55A044B2403844A082EBC27786B882B1",1)</v>
      </c>
      <c r="I156" s="9"/>
      <c r="J156" s="9"/>
      <c r="K156" s="9"/>
      <c r="L156" s="9"/>
      <c r="M156" s="9"/>
      <c r="N156" s="9" t="inlineStr">
        <is>
          <t xml:space="preserve">正确</t>
        </is>
      </c>
      <c r="O156" s="11"/>
      <c r="P156" s="11"/>
      <c r="Q156" s="11"/>
      <c r="R156" s="12"/>
      <c r="S156" s="13"/>
      <c r="T156" s="14"/>
    </row>
    <row r="157" spans="7:20">
      <c r="G157" s="9"/>
      <c r="H157" s="9"/>
      <c r="I157" s="9"/>
      <c r="J157" s="9"/>
      <c r="K157" s="9"/>
      <c r="L157" s="9"/>
      <c r="M157" s="9"/>
      <c r="N157" s="9"/>
      <c r="O157" s="11"/>
      <c r="P157" s="11"/>
      <c r="Q157" s="11"/>
      <c r="R157" s="16"/>
      <c r="S157" s="17"/>
      <c r="T157" s="18"/>
    </row>
    <row r="158" spans="7:20">
      <c r="G158" s="9"/>
      <c r="H158" s="9"/>
      <c r="I158" s="9"/>
      <c r="J158" s="9"/>
      <c r="K158" s="9"/>
      <c r="L158" s="9"/>
      <c r="M158" s="9"/>
      <c r="N158" s="9"/>
      <c r="O158" s="11"/>
      <c r="P158" s="11"/>
      <c r="Q158" s="11"/>
      <c r="R158" s="16"/>
      <c r="S158" s="17"/>
      <c r="T158" s="18"/>
    </row>
    <row r="159" spans="7:20">
      <c r="G159" s="9"/>
      <c r="H159" s="9"/>
      <c r="I159" s="9"/>
      <c r="J159" s="9"/>
      <c r="K159" s="9"/>
      <c r="L159" s="9"/>
      <c r="M159" s="9"/>
      <c r="N159" s="9"/>
      <c r="O159" s="11"/>
      <c r="P159" s="11"/>
      <c r="Q159" s="11"/>
      <c r="R159" s="16"/>
      <c r="S159" s="17"/>
      <c r="T159" s="18"/>
    </row>
    <row r="160" spans="7:20">
      <c r="G160" s="9"/>
      <c r="H160" s="9"/>
      <c r="I160" s="9"/>
      <c r="J160" s="9"/>
      <c r="K160" s="9"/>
      <c r="L160" s="9"/>
      <c r="M160" s="9"/>
      <c r="N160" s="9"/>
      <c r="O160" s="11"/>
      <c r="P160" s="11"/>
      <c r="Q160" s="11"/>
      <c r="R160" s="16"/>
      <c r="S160" s="17"/>
      <c r="T160" s="18"/>
    </row>
    <row r="161" spans="7:20">
      <c r="G161" s="9"/>
      <c r="H161" s="9"/>
      <c r="I161" s="9"/>
      <c r="J161" s="9"/>
      <c r="K161" s="9"/>
      <c r="L161" s="9"/>
      <c r="M161" s="9"/>
      <c r="N161" s="9"/>
      <c r="O161" s="11"/>
      <c r="P161" s="11"/>
      <c r="Q161" s="11"/>
      <c r="R161" s="16"/>
      <c r="S161" s="17"/>
      <c r="T161" s="18"/>
    </row>
    <row r="162" spans="7:20">
      <c r="G162" s="9"/>
      <c r="H162" s="9"/>
      <c r="I162" s="9"/>
      <c r="J162" s="9"/>
      <c r="K162" s="9"/>
      <c r="L162" s="9"/>
      <c r="M162" s="9"/>
      <c r="N162" s="9"/>
      <c r="O162" s="11"/>
      <c r="P162" s="11"/>
      <c r="Q162" s="11"/>
      <c r="R162" s="19"/>
      <c r="S162" s="20"/>
      <c r="T162" s="21"/>
    </row>
    <row r="163" spans="7:20">
      <c r="G163" s="9" t="s">
        <v>157</v>
      </c>
      <c r="H163" s="9" t="str">
        <f>_xlfn.DISPIMG("ID_D5166DC7EFB94B1984D0E0957AFAF453",1)</f>
        <v>=DISPIMG("ID_D5166DC7EFB94B1984D0E0957AFAF453",1)</v>
      </c>
      <c r="I163" s="9"/>
      <c r="J163" s="9"/>
      <c r="K163" s="9"/>
      <c r="L163" s="9"/>
      <c r="M163" s="9"/>
      <c r="N163" s="9" t="inlineStr">
        <is>
          <t xml:space="preserve">错误</t>
        </is>
      </c>
      <c r="O163" s="11" t="inlineStr">
        <is>
          <t xml:space="preserve">相似判定条件不完整；相似三角形对应混淆；相似对应边混淆；比例关系沿用偏差</t>
        </is>
      </c>
      <c r="P163" s="11"/>
      <c r="Q163" s="11"/>
      <c r="R163" s="12" t="inlineStr">
        <is>
          <t xml:space="preserve">相似三角形的判定依据未完整列出，角度等式之间缺少必要衔接。；相似三角形的对象及对应关系混用，后续比例关系难以成立。；相似关系中的边对应出现偏差，比例表达与图形关系不匹配。；前序边对应关系存在偏差，后续长度表达受到传递影响。</t>
        </is>
      </c>
      <c r="S163" s="13"/>
      <c r="T163" s="14"/>
    </row>
    <row r="164" spans="7:20">
      <c r="G164" s="9"/>
      <c r="H164" s="9"/>
      <c r="I164" s="9"/>
      <c r="J164" s="9"/>
      <c r="K164" s="9"/>
      <c r="L164" s="9"/>
      <c r="M164" s="9"/>
      <c r="N164" s="9"/>
      <c r="O164" s="11"/>
      <c r="P164" s="11"/>
      <c r="Q164" s="11"/>
      <c r="R164" s="16"/>
      <c r="S164" s="17"/>
      <c r="T164" s="18"/>
    </row>
    <row r="165" spans="7:20">
      <c r="G165" s="9"/>
      <c r="H165" s="9"/>
      <c r="I165" s="9"/>
      <c r="J165" s="9"/>
      <c r="K165" s="9"/>
      <c r="L165" s="9"/>
      <c r="M165" s="9"/>
      <c r="N165" s="9"/>
      <c r="O165" s="11"/>
      <c r="P165" s="11"/>
      <c r="Q165" s="11"/>
      <c r="R165" s="16"/>
      <c r="S165" s="17"/>
      <c r="T165" s="18"/>
    </row>
    <row r="166" spans="7:20">
      <c r="G166" s="9"/>
      <c r="H166" s="9"/>
      <c r="I166" s="9"/>
      <c r="J166" s="9"/>
      <c r="K166" s="9"/>
      <c r="L166" s="9"/>
      <c r="M166" s="9"/>
      <c r="N166" s="9"/>
      <c r="O166" s="11"/>
      <c r="P166" s="11"/>
      <c r="Q166" s="11"/>
      <c r="R166" s="16"/>
      <c r="S166" s="17"/>
      <c r="T166" s="18"/>
    </row>
    <row r="167" spans="7:20">
      <c r="G167" s="9"/>
      <c r="H167" s="9"/>
      <c r="I167" s="9"/>
      <c r="J167" s="9"/>
      <c r="K167" s="9"/>
      <c r="L167" s="9"/>
      <c r="M167" s="9"/>
      <c r="N167" s="9"/>
      <c r="O167" s="11"/>
      <c r="P167" s="11"/>
      <c r="Q167" s="11"/>
      <c r="R167" s="16"/>
      <c r="S167" s="17"/>
      <c r="T167" s="18"/>
    </row>
    <row r="168" spans="7:20">
      <c r="G168" s="9"/>
      <c r="H168" s="9"/>
      <c r="I168" s="9"/>
      <c r="J168" s="9"/>
      <c r="K168" s="9"/>
      <c r="L168" s="9"/>
      <c r="M168" s="9"/>
      <c r="N168" s="9"/>
      <c r="O168" s="11"/>
      <c r="P168" s="11"/>
      <c r="Q168" s="11"/>
      <c r="R168" s="16"/>
      <c r="S168" s="17"/>
      <c r="T168" s="18"/>
    </row>
    <row r="169" spans="7:20">
      <c r="G169" s="9"/>
      <c r="H169" s="9"/>
      <c r="I169" s="9"/>
      <c r="J169" s="9"/>
      <c r="K169" s="9"/>
      <c r="L169" s="9"/>
      <c r="M169" s="9"/>
      <c r="N169" s="9"/>
      <c r="O169" s="11"/>
      <c r="P169" s="11"/>
      <c r="Q169" s="11"/>
      <c r="R169" s="19"/>
      <c r="S169" s="20"/>
      <c r="T169" s="21"/>
    </row>
    <row r="170" spans="7:20">
      <c r="G170" s="9" t="s">
        <v>158</v>
      </c>
      <c r="H170" s="9" t="str">
        <f>_xlfn.DISPIMG("ID_2FF0A17C6DF94AD4BA3CAC2B395D7A83",1)</f>
        <v>=DISPIMG("ID_2FF0A17C6DF94AD4BA3CAC2B395D7A83",1)</v>
      </c>
      <c r="I170" s="9"/>
      <c r="J170" s="9"/>
      <c r="K170" s="9"/>
      <c r="L170" s="9"/>
      <c r="M170" s="9"/>
      <c r="N170" s="9"/>
      <c r="O170" s="11"/>
      <c r="P170" s="11"/>
      <c r="Q170" s="11"/>
      <c r="R170" s="12"/>
      <c r="S170" s="13"/>
      <c r="T170" s="14"/>
    </row>
    <row r="171" spans="7:20">
      <c r="G171" s="9"/>
      <c r="H171" s="9"/>
      <c r="I171" s="9"/>
      <c r="J171" s="9"/>
      <c r="K171" s="9"/>
      <c r="L171" s="9"/>
      <c r="M171" s="9"/>
      <c r="N171" s="9"/>
      <c r="O171" s="11"/>
      <c r="P171" s="11"/>
      <c r="Q171" s="11"/>
      <c r="R171" s="16"/>
      <c r="S171" s="17"/>
      <c r="T171" s="18"/>
    </row>
    <row r="172" spans="7:20">
      <c r="G172" s="9"/>
      <c r="H172" s="9"/>
      <c r="I172" s="9"/>
      <c r="J172" s="9"/>
      <c r="K172" s="9"/>
      <c r="L172" s="9"/>
      <c r="M172" s="9"/>
      <c r="N172" s="9"/>
      <c r="O172" s="11"/>
      <c r="P172" s="11"/>
      <c r="Q172" s="11"/>
      <c r="R172" s="16"/>
      <c r="S172" s="17"/>
      <c r="T172" s="18"/>
    </row>
    <row r="173" spans="7:20">
      <c r="G173" s="9"/>
      <c r="H173" s="9"/>
      <c r="I173" s="9"/>
      <c r="J173" s="9"/>
      <c r="K173" s="9"/>
      <c r="L173" s="9"/>
      <c r="M173" s="9"/>
      <c r="N173" s="9"/>
      <c r="O173" s="11"/>
      <c r="P173" s="11"/>
      <c r="Q173" s="11"/>
      <c r="R173" s="16"/>
      <c r="S173" s="17"/>
      <c r="T173" s="18"/>
    </row>
    <row r="174" spans="7:20">
      <c r="G174" s="9"/>
      <c r="H174" s="9"/>
      <c r="I174" s="9"/>
      <c r="J174" s="9"/>
      <c r="K174" s="9"/>
      <c r="L174" s="9"/>
      <c r="M174" s="9"/>
      <c r="N174" s="9"/>
      <c r="O174" s="11"/>
      <c r="P174" s="11"/>
      <c r="Q174" s="11"/>
      <c r="R174" s="16"/>
      <c r="S174" s="17"/>
      <c r="T174" s="18"/>
    </row>
    <row r="175" spans="7:20">
      <c r="G175" s="9"/>
      <c r="H175" s="9"/>
      <c r="I175" s="9"/>
      <c r="J175" s="9"/>
      <c r="K175" s="9"/>
      <c r="L175" s="9"/>
      <c r="M175" s="9"/>
      <c r="N175" s="9"/>
      <c r="O175" s="11"/>
      <c r="P175" s="11"/>
      <c r="Q175" s="11"/>
      <c r="R175" s="16"/>
      <c r="S175" s="17"/>
      <c r="T175" s="18"/>
    </row>
    <row r="176" spans="7:20">
      <c r="G176" s="9"/>
      <c r="H176" s="9"/>
      <c r="I176" s="9"/>
      <c r="J176" s="9"/>
      <c r="K176" s="9"/>
      <c r="L176" s="9"/>
      <c r="M176" s="9"/>
      <c r="N176" s="9"/>
      <c r="O176" s="11"/>
      <c r="P176" s="11"/>
      <c r="Q176" s="11"/>
      <c r="R176" s="19"/>
      <c r="S176" s="20"/>
      <c r="T176" s="21"/>
    </row>
    <row r="177" spans="7:20">
      <c r="G177" s="9" t="s">
        <v>159</v>
      </c>
      <c r="H177" s="9" t="str">
        <f>_xlfn.DISPIMG("ID_FB2CFC4B37D546FC97AB5527DC045CF2",1)</f>
        <v>=DISPIMG("ID_FB2CFC4B37D546FC97AB5527DC045CF2",1)</v>
      </c>
      <c r="I177" s="9"/>
      <c r="J177" s="9"/>
      <c r="K177" s="9"/>
      <c r="L177" s="9"/>
      <c r="M177" s="9"/>
      <c r="N177" s="9"/>
      <c r="O177" s="11"/>
      <c r="P177" s="11"/>
      <c r="Q177" s="11"/>
      <c r="R177" s="12"/>
      <c r="S177" s="13"/>
      <c r="T177" s="14"/>
    </row>
    <row r="178" spans="7:20">
      <c r="G178" s="9"/>
      <c r="H178" s="9"/>
      <c r="I178" s="9"/>
      <c r="J178" s="9"/>
      <c r="K178" s="9"/>
      <c r="L178" s="9"/>
      <c r="M178" s="9"/>
      <c r="N178" s="9"/>
      <c r="O178" s="11"/>
      <c r="P178" s="11"/>
      <c r="Q178" s="11"/>
      <c r="R178" s="16"/>
      <c r="S178" s="17"/>
      <c r="T178" s="18"/>
    </row>
    <row r="179" spans="7:20">
      <c r="G179" s="9"/>
      <c r="H179" s="9"/>
      <c r="I179" s="9"/>
      <c r="J179" s="9"/>
      <c r="K179" s="9"/>
      <c r="L179" s="9"/>
      <c r="M179" s="9"/>
      <c r="N179" s="9"/>
      <c r="O179" s="11"/>
      <c r="P179" s="11"/>
      <c r="Q179" s="11"/>
      <c r="R179" s="16"/>
      <c r="S179" s="17"/>
      <c r="T179" s="18"/>
    </row>
    <row r="180" spans="7:20">
      <c r="G180" s="9"/>
      <c r="H180" s="9"/>
      <c r="I180" s="9"/>
      <c r="J180" s="9"/>
      <c r="K180" s="9"/>
      <c r="L180" s="9"/>
      <c r="M180" s="9"/>
      <c r="N180" s="9"/>
      <c r="O180" s="11"/>
      <c r="P180" s="11"/>
      <c r="Q180" s="11"/>
      <c r="R180" s="16"/>
      <c r="S180" s="17"/>
      <c r="T180" s="18"/>
    </row>
    <row r="181" spans="7:20">
      <c r="G181" s="9"/>
      <c r="H181" s="9"/>
      <c r="I181" s="9"/>
      <c r="J181" s="9"/>
      <c r="K181" s="9"/>
      <c r="L181" s="9"/>
      <c r="M181" s="9"/>
      <c r="N181" s="9"/>
      <c r="O181" s="11"/>
      <c r="P181" s="11"/>
      <c r="Q181" s="11"/>
      <c r="R181" s="16"/>
      <c r="S181" s="17"/>
      <c r="T181" s="18"/>
    </row>
    <row r="182" spans="7:20">
      <c r="G182" s="9"/>
      <c r="H182" s="9"/>
      <c r="I182" s="9"/>
      <c r="J182" s="9"/>
      <c r="K182" s="9"/>
      <c r="L182" s="9"/>
      <c r="M182" s="9"/>
      <c r="N182" s="9"/>
      <c r="O182" s="11"/>
      <c r="P182" s="11"/>
      <c r="Q182" s="11"/>
      <c r="R182" s="16"/>
      <c r="S182" s="17"/>
      <c r="T182" s="18"/>
    </row>
    <row r="183" spans="7:20">
      <c r="G183" s="9"/>
      <c r="H183" s="9"/>
      <c r="I183" s="9"/>
      <c r="J183" s="9"/>
      <c r="K183" s="9"/>
      <c r="L183" s="9"/>
      <c r="M183" s="9"/>
      <c r="N183" s="9"/>
      <c r="O183" s="11"/>
      <c r="P183" s="11"/>
      <c r="Q183" s="11"/>
      <c r="R183" s="19"/>
      <c r="S183" s="20"/>
      <c r="T183" s="21"/>
    </row>
    <row r="184" spans="7:20">
      <c r="G184" s="9" t="s">
        <v>160</v>
      </c>
      <c r="H184" s="9" t="str">
        <f>_xlfn.DISPIMG("ID_1A27575568CE424E9358146D3DEE85AD",1)</f>
        <v>=DISPIMG("ID_1A27575568CE424E9358146D3DEE85AD",1)</v>
      </c>
      <c r="I184" s="9"/>
      <c r="J184" s="9"/>
      <c r="K184" s="9"/>
      <c r="L184" s="9"/>
      <c r="M184" s="9"/>
      <c r="N184" s="9"/>
      <c r="O184" s="11"/>
      <c r="P184" s="11"/>
      <c r="Q184" s="11"/>
      <c r="R184" s="12"/>
      <c r="S184" s="13"/>
      <c r="T184" s="14"/>
    </row>
    <row r="185" spans="7:20">
      <c r="G185" s="9"/>
      <c r="H185" s="9"/>
      <c r="I185" s="9"/>
      <c r="J185" s="9"/>
      <c r="K185" s="9"/>
      <c r="L185" s="9"/>
      <c r="M185" s="9"/>
      <c r="N185" s="9"/>
      <c r="O185" s="11"/>
      <c r="P185" s="11"/>
      <c r="Q185" s="11"/>
      <c r="R185" s="16"/>
      <c r="S185" s="17"/>
      <c r="T185" s="18"/>
    </row>
    <row r="186" spans="7:20">
      <c r="G186" s="9"/>
      <c r="H186" s="9"/>
      <c r="I186" s="9"/>
      <c r="J186" s="9"/>
      <c r="K186" s="9"/>
      <c r="L186" s="9"/>
      <c r="M186" s="9"/>
      <c r="N186" s="9"/>
      <c r="O186" s="11"/>
      <c r="P186" s="11"/>
      <c r="Q186" s="11"/>
      <c r="R186" s="16"/>
      <c r="S186" s="17"/>
      <c r="T186" s="18"/>
    </row>
    <row r="187" spans="7:20">
      <c r="G187" s="9"/>
      <c r="H187" s="9"/>
      <c r="I187" s="9"/>
      <c r="J187" s="9"/>
      <c r="K187" s="9"/>
      <c r="L187" s="9"/>
      <c r="M187" s="9"/>
      <c r="N187" s="9"/>
      <c r="O187" s="11"/>
      <c r="P187" s="11"/>
      <c r="Q187" s="11"/>
      <c r="R187" s="16"/>
      <c r="S187" s="17"/>
      <c r="T187" s="18"/>
    </row>
    <row r="188" spans="7:20">
      <c r="G188" s="9"/>
      <c r="H188" s="9"/>
      <c r="I188" s="9"/>
      <c r="J188" s="9"/>
      <c r="K188" s="9"/>
      <c r="L188" s="9"/>
      <c r="M188" s="9"/>
      <c r="N188" s="9"/>
      <c r="O188" s="11"/>
      <c r="P188" s="11"/>
      <c r="Q188" s="11"/>
      <c r="R188" s="16"/>
      <c r="S188" s="17"/>
      <c r="T188" s="18"/>
    </row>
    <row r="189" spans="7:20">
      <c r="G189" s="9"/>
      <c r="H189" s="9"/>
      <c r="I189" s="9"/>
      <c r="J189" s="9"/>
      <c r="K189" s="9"/>
      <c r="L189" s="9"/>
      <c r="M189" s="9"/>
      <c r="N189" s="9"/>
      <c r="O189" s="11"/>
      <c r="P189" s="11"/>
      <c r="Q189" s="11"/>
      <c r="R189" s="16"/>
      <c r="S189" s="17"/>
      <c r="T189" s="18"/>
    </row>
    <row r="190" spans="7:20">
      <c r="G190" s="9"/>
      <c r="H190" s="9"/>
      <c r="I190" s="9"/>
      <c r="J190" s="9"/>
      <c r="K190" s="9"/>
      <c r="L190" s="9"/>
      <c r="M190" s="9"/>
      <c r="N190" s="9"/>
      <c r="O190" s="11"/>
      <c r="P190" s="11"/>
      <c r="Q190" s="11"/>
      <c r="R190" s="19"/>
      <c r="S190" s="20"/>
      <c r="T190" s="21"/>
    </row>
    <row r="191" spans="7:20">
      <c r="G191" s="9" t="s">
        <v>161</v>
      </c>
      <c r="H191" s="9" t="str">
        <f>_xlfn.DISPIMG("ID_9CA9147B2A1548BDAEF6274BED23008F",1)</f>
        <v>=DISPIMG("ID_9CA9147B2A1548BDAEF6274BED23008F",1)</v>
      </c>
      <c r="I191" s="9"/>
      <c r="J191" s="9"/>
      <c r="K191" s="9"/>
      <c r="L191" s="9"/>
      <c r="M191" s="9"/>
      <c r="N191" s="9" t="inlineStr">
        <is>
          <t xml:space="preserve">正确</t>
        </is>
      </c>
      <c r="O191" s="11"/>
      <c r="P191" s="11"/>
      <c r="Q191" s="11"/>
      <c r="R191" s="12"/>
      <c r="S191" s="13"/>
      <c r="T191" s="14"/>
    </row>
    <row r="192" spans="7:20">
      <c r="G192" s="9"/>
      <c r="H192" s="9"/>
      <c r="I192" s="9"/>
      <c r="J192" s="9"/>
      <c r="K192" s="9"/>
      <c r="L192" s="9"/>
      <c r="M192" s="9"/>
      <c r="N192" s="9"/>
      <c r="O192" s="11"/>
      <c r="P192" s="11"/>
      <c r="Q192" s="11"/>
      <c r="R192" s="16"/>
      <c r="S192" s="17"/>
      <c r="T192" s="18"/>
    </row>
    <row r="193" spans="7:20">
      <c r="G193" s="9"/>
      <c r="H193" s="9"/>
      <c r="I193" s="9"/>
      <c r="J193" s="9"/>
      <c r="K193" s="9"/>
      <c r="L193" s="9"/>
      <c r="M193" s="9"/>
      <c r="N193" s="9"/>
      <c r="O193" s="11"/>
      <c r="P193" s="11"/>
      <c r="Q193" s="11"/>
      <c r="R193" s="16"/>
      <c r="S193" s="17"/>
      <c r="T193" s="18"/>
    </row>
    <row r="194" spans="7:20">
      <c r="G194" s="9"/>
      <c r="H194" s="9"/>
      <c r="I194" s="9"/>
      <c r="J194" s="9"/>
      <c r="K194" s="9"/>
      <c r="L194" s="9"/>
      <c r="M194" s="9"/>
      <c r="N194" s="9"/>
      <c r="O194" s="11"/>
      <c r="P194" s="11"/>
      <c r="Q194" s="11"/>
      <c r="R194" s="16"/>
      <c r="S194" s="17"/>
      <c r="T194" s="18"/>
    </row>
    <row r="195" spans="7:20">
      <c r="G195" s="9"/>
      <c r="H195" s="9"/>
      <c r="I195" s="9"/>
      <c r="J195" s="9"/>
      <c r="K195" s="9"/>
      <c r="L195" s="9"/>
      <c r="M195" s="9"/>
      <c r="N195" s="9"/>
      <c r="O195" s="11"/>
      <c r="P195" s="11"/>
      <c r="Q195" s="11"/>
      <c r="R195" s="16"/>
      <c r="S195" s="17"/>
      <c r="T195" s="18"/>
    </row>
    <row r="196" spans="7:20">
      <c r="G196" s="9"/>
      <c r="H196" s="9"/>
      <c r="I196" s="9"/>
      <c r="J196" s="9"/>
      <c r="K196" s="9"/>
      <c r="L196" s="9"/>
      <c r="M196" s="9"/>
      <c r="N196" s="9"/>
      <c r="O196" s="11"/>
      <c r="P196" s="11"/>
      <c r="Q196" s="11"/>
      <c r="R196" s="16"/>
      <c r="S196" s="17"/>
      <c r="T196" s="18"/>
    </row>
    <row r="197" spans="7:20">
      <c r="G197" s="9"/>
      <c r="H197" s="9"/>
      <c r="I197" s="9"/>
      <c r="J197" s="9"/>
      <c r="K197" s="9"/>
      <c r="L197" s="9"/>
      <c r="M197" s="9"/>
      <c r="N197" s="9"/>
      <c r="O197" s="11"/>
      <c r="P197" s="11"/>
      <c r="Q197" s="11"/>
      <c r="R197" s="19"/>
      <c r="S197" s="20"/>
      <c r="T197" s="21"/>
    </row>
    <row r="198" spans="7:20">
      <c r="G198" s="9" t="s">
        <v>162</v>
      </c>
      <c r="H198" s="9" t="str">
        <f>_xlfn.DISPIMG("ID_00EA5246FB63437AB339E3E2C944860C",1)</f>
        <v>=DISPIMG("ID_00EA5246FB63437AB339E3E2C944860C",1)</v>
      </c>
      <c r="I198" s="9"/>
      <c r="J198" s="9"/>
      <c r="K198" s="9"/>
      <c r="L198" s="9"/>
      <c r="M198" s="9"/>
      <c r="N198" s="9" t="inlineStr">
        <is>
          <t xml:space="preserve">错误</t>
        </is>
      </c>
      <c r="O198" s="11" t="inlineStr">
        <is>
          <t xml:space="preserve">二面角平面角对应混淆；结论缺少完整论证</t>
        </is>
      </c>
      <c r="P198" s="11"/>
      <c r="Q198" s="11"/>
      <c r="R198" s="12" t="inlineStr">
        <is>
          <t xml:space="preserve">二面角与平面角的对应关系混淆，角的顶点和边界关系表述不一致。；角度判断建立在前序辅助线、比例和角度关系的多处偏差上，论证链条不完整。</t>
        </is>
      </c>
      <c r="S198" s="13"/>
      <c r="T198" s="14"/>
    </row>
    <row r="199" spans="7:20">
      <c r="G199" s="9"/>
      <c r="H199" s="9"/>
      <c r="I199" s="9"/>
      <c r="J199" s="9"/>
      <c r="K199" s="9"/>
      <c r="L199" s="9"/>
      <c r="M199" s="9"/>
      <c r="N199" s="9"/>
      <c r="O199" s="11"/>
      <c r="P199" s="11"/>
      <c r="Q199" s="11"/>
      <c r="R199" s="16"/>
      <c r="S199" s="17"/>
      <c r="T199" s="18"/>
    </row>
    <row r="200" spans="7:20">
      <c r="G200" s="9"/>
      <c r="H200" s="9"/>
      <c r="I200" s="9"/>
      <c r="J200" s="9"/>
      <c r="K200" s="9"/>
      <c r="L200" s="9"/>
      <c r="M200" s="9"/>
      <c r="N200" s="9"/>
      <c r="O200" s="11"/>
      <c r="P200" s="11"/>
      <c r="Q200" s="11"/>
      <c r="R200" s="16"/>
      <c r="S200" s="17"/>
      <c r="T200" s="18"/>
    </row>
    <row r="201" spans="7:20">
      <c r="G201" s="9"/>
      <c r="H201" s="9"/>
      <c r="I201" s="9"/>
      <c r="J201" s="9"/>
      <c r="K201" s="9"/>
      <c r="L201" s="9"/>
      <c r="M201" s="9"/>
      <c r="N201" s="9"/>
      <c r="O201" s="11"/>
      <c r="P201" s="11"/>
      <c r="Q201" s="11"/>
      <c r="R201" s="16"/>
      <c r="S201" s="17"/>
      <c r="T201" s="18"/>
    </row>
    <row r="202" spans="7:20">
      <c r="G202" s="9"/>
      <c r="H202" s="9"/>
      <c r="I202" s="9"/>
      <c r="J202" s="9"/>
      <c r="K202" s="9"/>
      <c r="L202" s="9"/>
      <c r="M202" s="9"/>
      <c r="N202" s="9"/>
      <c r="O202" s="11"/>
      <c r="P202" s="11"/>
      <c r="Q202" s="11"/>
      <c r="R202" s="16"/>
      <c r="S202" s="17"/>
      <c r="T202" s="18"/>
    </row>
    <row r="203" spans="7:20">
      <c r="G203" s="9"/>
      <c r="H203" s="9"/>
      <c r="I203" s="9"/>
      <c r="J203" s="9"/>
      <c r="K203" s="9"/>
      <c r="L203" s="9"/>
      <c r="M203" s="9"/>
      <c r="N203" s="9"/>
      <c r="O203" s="11"/>
      <c r="P203" s="11"/>
      <c r="Q203" s="11"/>
      <c r="R203" s="16"/>
      <c r="S203" s="17"/>
      <c r="T203" s="18"/>
    </row>
    <row r="204" spans="7:20">
      <c r="G204" s="9"/>
      <c r="H204" s="9"/>
      <c r="I204" s="9"/>
      <c r="J204" s="9"/>
      <c r="K204" s="9"/>
      <c r="L204" s="9"/>
      <c r="M204" s="9"/>
      <c r="N204" s="9"/>
      <c r="O204" s="11"/>
      <c r="P204" s="11"/>
      <c r="Q204" s="11"/>
      <c r="R204" s="19"/>
      <c r="S204" s="20"/>
      <c r="T204" s="21"/>
    </row>
    <row r="205" spans="7:20">
      <c r="G205" s="9" t="s">
        <v>163</v>
      </c>
      <c r="H205" s="9" t="str">
        <f>_xlfn.DISPIMG("ID_1D167BEABC5C4DBC8EA84F05286D50B6",1)</f>
        <v>=DISPIMG("ID_1D167BEABC5C4DBC8EA84F05286D50B6",1)</v>
      </c>
      <c r="I205" s="9"/>
      <c r="J205" s="9"/>
      <c r="K205" s="9"/>
      <c r="L205" s="9"/>
      <c r="M205" s="9"/>
      <c r="N205" s="9"/>
      <c r="O205" s="11"/>
      <c r="P205" s="11"/>
      <c r="Q205" s="11"/>
      <c r="R205" s="12"/>
      <c r="S205" s="13"/>
      <c r="T205" s="14"/>
    </row>
    <row r="206" spans="7:20">
      <c r="G206" s="9"/>
      <c r="H206" s="9"/>
      <c r="I206" s="9"/>
      <c r="J206" s="9"/>
      <c r="K206" s="9"/>
      <c r="L206" s="9"/>
      <c r="M206" s="9"/>
      <c r="N206" s="9"/>
      <c r="O206" s="11"/>
      <c r="P206" s="11"/>
      <c r="Q206" s="11"/>
      <c r="R206" s="16"/>
      <c r="S206" s="17"/>
      <c r="T206" s="18"/>
    </row>
    <row r="207" spans="7:20">
      <c r="G207" s="9"/>
      <c r="H207" s="9"/>
      <c r="I207" s="9"/>
      <c r="J207" s="9"/>
      <c r="K207" s="9"/>
      <c r="L207" s="9"/>
      <c r="M207" s="9"/>
      <c r="N207" s="9"/>
      <c r="O207" s="11"/>
      <c r="P207" s="11"/>
      <c r="Q207" s="11"/>
      <c r="R207" s="16"/>
      <c r="S207" s="17"/>
      <c r="T207" s="18"/>
    </row>
    <row r="208" spans="7:20">
      <c r="G208" s="9"/>
      <c r="H208" s="9"/>
      <c r="I208" s="9"/>
      <c r="J208" s="9"/>
      <c r="K208" s="9"/>
      <c r="L208" s="9"/>
      <c r="M208" s="9"/>
      <c r="N208" s="9"/>
      <c r="O208" s="11"/>
      <c r="P208" s="11"/>
      <c r="Q208" s="11"/>
      <c r="R208" s="16"/>
      <c r="S208" s="17"/>
      <c r="T208" s="18"/>
    </row>
    <row r="209" spans="7:20">
      <c r="G209" s="9"/>
      <c r="H209" s="9"/>
      <c r="I209" s="9"/>
      <c r="J209" s="9"/>
      <c r="K209" s="9"/>
      <c r="L209" s="9"/>
      <c r="M209" s="9"/>
      <c r="N209" s="9"/>
      <c r="O209" s="11"/>
      <c r="P209" s="11"/>
      <c r="Q209" s="11"/>
      <c r="R209" s="16"/>
      <c r="S209" s="17"/>
      <c r="T209" s="18"/>
    </row>
    <row r="210" spans="7:20">
      <c r="G210" s="9"/>
      <c r="H210" s="9"/>
      <c r="I210" s="9"/>
      <c r="J210" s="9"/>
      <c r="K210" s="9"/>
      <c r="L210" s="9"/>
      <c r="M210" s="9"/>
      <c r="N210" s="9"/>
      <c r="O210" s="11"/>
      <c r="P210" s="11"/>
      <c r="Q210" s="11"/>
      <c r="R210" s="16"/>
      <c r="S210" s="17"/>
      <c r="T210" s="18"/>
    </row>
    <row r="211" spans="7:20">
      <c r="G211" s="9"/>
      <c r="H211" s="9"/>
      <c r="I211" s="9"/>
      <c r="J211" s="9"/>
      <c r="K211" s="9"/>
      <c r="L211" s="9"/>
      <c r="M211" s="9"/>
      <c r="N211" s="9"/>
      <c r="O211" s="11"/>
      <c r="P211" s="11"/>
      <c r="Q211" s="11"/>
      <c r="R211" s="19"/>
      <c r="S211" s="20"/>
      <c r="T211" s="21"/>
    </row>
  </sheetData>
  <mergeCells count="116">
    <mergeCell ref="A1:F1"/>
    <mergeCell ref="H1:M1"/>
    <mergeCell ref="O1:Q1"/>
    <mergeCell ref="R1:T1"/>
    <mergeCell ref="W1:AC1"/>
    <mergeCell ref="G2:G8"/>
    <mergeCell ref="G9:G15"/>
    <mergeCell ref="G16:G22"/>
    <mergeCell ref="G23:G29"/>
    <mergeCell ref="G30:G36"/>
    <mergeCell ref="G37:G43"/>
    <mergeCell ref="G44:G50"/>
    <mergeCell ref="G51:G57"/>
    <mergeCell ref="G58:G64"/>
    <mergeCell ref="G65:G71"/>
    <mergeCell ref="G72:G78"/>
    <mergeCell ref="G79:G85"/>
    <mergeCell ref="G86:G92"/>
    <mergeCell ref="G93:G99"/>
    <mergeCell ref="G100:G106"/>
    <mergeCell ref="G107:G113"/>
    <mergeCell ref="G114:G120"/>
    <mergeCell ref="G121:G127"/>
    <mergeCell ref="G128:G134"/>
    <mergeCell ref="G135:G141"/>
    <mergeCell ref="G142:G148"/>
    <mergeCell ref="G149:G155"/>
    <mergeCell ref="G156:G162"/>
    <mergeCell ref="G163:G169"/>
    <mergeCell ref="G170:G176"/>
    <mergeCell ref="G177:G183"/>
    <mergeCell ref="G184:G190"/>
    <mergeCell ref="G191:G197"/>
    <mergeCell ref="G198:G204"/>
    <mergeCell ref="G205:G211"/>
    <mergeCell ref="U2:U8"/>
    <mergeCell ref="V2:V8"/>
    <mergeCell ref="W2:W8"/>
    <mergeCell ref="W9:W15"/>
    <mergeCell ref="A2:F8"/>
    <mergeCell ref="H2:M8"/>
    <mergeCell ref="A9:F11"/>
    <mergeCell ref="H9:M15"/>
    <mergeCell ref="A12:F50"/>
    <mergeCell ref="H16:M22"/>
    <mergeCell ref="H23:M29"/>
    <mergeCell ref="H30:M36"/>
    <mergeCell ref="H37:M43"/>
    <mergeCell ref="H44:M50"/>
    <mergeCell ref="A51:F53"/>
    <mergeCell ref="H51:M57"/>
    <mergeCell ref="H58:M64"/>
    <mergeCell ref="H65:M71"/>
    <mergeCell ref="H72:M78"/>
    <mergeCell ref="H79:M85"/>
    <mergeCell ref="H86:M92"/>
    <mergeCell ref="H93:M99"/>
    <mergeCell ref="H100:M106"/>
    <mergeCell ref="H107:M113"/>
    <mergeCell ref="H114:M120"/>
    <mergeCell ref="H121:M127"/>
    <mergeCell ref="H128:M134"/>
    <mergeCell ref="H135:M141"/>
    <mergeCell ref="H142:M148"/>
    <mergeCell ref="H149:M155"/>
    <mergeCell ref="H156:M162"/>
    <mergeCell ref="H163:M169"/>
    <mergeCell ref="H170:M176"/>
    <mergeCell ref="H177:M183"/>
    <mergeCell ref="H184:M190"/>
    <mergeCell ref="H191:M197"/>
    <mergeCell ref="H198:M204"/>
    <mergeCell ref="H205:M211"/>
    <mergeCell ref="A54:F84"/>
    <mergeCell ref="AB50:AE51"/>
    <mergeCell ref="X2:AC8"/>
    <mergeCell ref="X9:AC15"/>
    <mergeCell ref="N2:N43"/>
    <mergeCell ref="O2:Q43"/>
    <mergeCell ref="R2:T43"/>
    <mergeCell ref="N44:N57"/>
    <mergeCell ref="O44:Q57"/>
    <mergeCell ref="R44:T57"/>
    <mergeCell ref="N58:N64"/>
    <mergeCell ref="O58:Q64"/>
    <mergeCell ref="R58:T64"/>
    <mergeCell ref="N65:N71"/>
    <mergeCell ref="O65:Q71"/>
    <mergeCell ref="R65:T71"/>
    <mergeCell ref="N72:N99"/>
    <mergeCell ref="O72:Q99"/>
    <mergeCell ref="R72:T99"/>
    <mergeCell ref="N100:N120"/>
    <mergeCell ref="O100:Q120"/>
    <mergeCell ref="R100:T120"/>
    <mergeCell ref="N121:N134"/>
    <mergeCell ref="O121:Q134"/>
    <mergeCell ref="R121:T134"/>
    <mergeCell ref="N135:N148"/>
    <mergeCell ref="O135:Q148"/>
    <mergeCell ref="R135:T148"/>
    <mergeCell ref="N149:N155"/>
    <mergeCell ref="O149:Q155"/>
    <mergeCell ref="R149:T155"/>
    <mergeCell ref="N156:N162"/>
    <mergeCell ref="O156:Q162"/>
    <mergeCell ref="R156:T162"/>
    <mergeCell ref="N163:N190"/>
    <mergeCell ref="O163:Q190"/>
    <mergeCell ref="R163:T190"/>
    <mergeCell ref="N191:N197"/>
    <mergeCell ref="O191:Q197"/>
    <mergeCell ref="R191:T197"/>
    <mergeCell ref="N198:N211"/>
    <mergeCell ref="O198:Q211"/>
    <mergeCell ref="R198:T211"/>
  </mergeCells>
  <dataValidations count="1">
    <dataValidation type="list" allowBlank="1" showInputMessage="1" showErrorMessage="1" sqref="N2:N218">
      <formula1>"正确,半对,错误"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任务要求</vt:lpstr>
      <vt:lpstr>标注示例</vt:lpstr>
      <vt:lpstr>第1题</vt:lpstr>
      <vt:lpstr>第2题</vt:lpstr>
      <vt:lpstr>第3题</vt:lpstr>
      <vt:lpstr>第4题</vt:lpstr>
      <vt:lpstr>第5题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计振浩</dc:creator>
  <cp:lastModifiedBy>计小浩</cp:lastModifiedBy>
  <dcterms:created xsi:type="dcterms:W3CDTF">2023-05-12T11:15:00Z</dcterms:created>
  <dcterms:modified xsi:type="dcterms:W3CDTF">2026-09-01T10:36:02Z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DEDA9146D17E4CAA9B302C366C26D23B_13</vt:lpwstr>
  </property>
  <property fmtid="{D5CDD505-2E9C-101B-9397-08002B2CF9AE}" pid="4" name="CalculationRule">
    <vt:i4>0</vt:i4>
  </property>
  <property fmtid="{D5CDD505-2E9C-101B-9397-08002B2CF9AE}" pid="5" name="CWM13a92030d57b11f080000d1b00000c1b">
    <vt:lpwstr>CWM0i3JCDNXenfH+WzzZPYx6q2zCEiDyABeLKFxOat0TAYjYqggP9gQNUjOkFx2AdD+Jf9QTryKIT66ujniA0OB2g==</vt:lpwstr>
  </property>
</Properties>
</file>