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<sst xmlns="http://schemas.openxmlformats.org/spreadsheetml/2006/main" count="330" uniqueCount="159">
  <si>
    <t>Element</t>
  </si>
  <si>
    <t>Count</t>
  </si>
  <si>
    <t>Atomic Weight</t>
  </si>
  <si>
    <t>Price</t>
  </si>
  <si>
    <t>Source (Price)</t>
  </si>
  <si>
    <t>Source (Weight)</t>
  </si>
  <si>
    <t>Cr</t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</si>
  <si>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</si>
  <si>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t>Oliynyk dataset</t>
  </si>
  <si>
    <t>Ni</t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</si>
  <si>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</si>
  <si>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t>https://www.matweb.com/search/datasheet.aspx?MatGUID=dfced4f11d63459e8ef8733d1c7c1ad2</t>
  </si>
  <si>
    <t>Fe</t>
  </si>
  <si>
    <r>
      <rPr>
        <rFont val="sans-serif"/>
        <color rgb="FF1155CC"/>
        <sz val="11.0"/>
        <u/>
      </rPr>
      <t>"Tang Shan(Pig Iron)"</t>
    </r>
    <r>
      <rPr>
        <rFont val="sans-serif"/>
        <color rgb="FF202122"/>
        <sz val="11.0"/>
      </rPr>
      <t xml:space="preserve">. price.metal.com. </t>
    </r>
    <r>
      <rPr>
        <rFont val="sans-serif"/>
        <color rgb="FF1155CC"/>
        <sz val="11.0"/>
        <u/>
      </rPr>
      <t>Shanghai Metals Market</t>
    </r>
    <r>
      <rPr>
        <rFont val="sans-serif"/>
        <color rgb="FF202122"/>
        <sz val="11.0"/>
      </rPr>
      <t xml:space="preserve">. 3 February 2020. Archived from </t>
    </r>
    <r>
      <rPr>
        <rFont val="sans-serif"/>
        <color rgb="FF1155CC"/>
        <sz val="11.0"/>
        <u/>
      </rPr>
      <t>the original</t>
    </r>
    <r>
      <rPr>
        <rFont val="sans-serif"/>
        <color rgb="FF202122"/>
        <sz val="11.0"/>
      </rPr>
      <t xml:space="preserve"> on 2020-02-03.</t>
    </r>
  </si>
  <si>
    <t>density (g/m3)</t>
  </si>
  <si>
    <t>Co</t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</si>
  <si>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</si>
  <si>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t>youngs modulus (GPa)</t>
  </si>
  <si>
    <t>Ti</t>
  </si>
  <si>
    <r>
      <rPr>
        <rFont val="sans-serif"/>
        <color rgb="FF1155CC"/>
        <sz val="11.0"/>
        <u/>
      </rPr>
      <t>"Titanium Sponge"</t>
    </r>
    <r>
      <rPr>
        <rFont val="sans-serif"/>
        <color rgb="FF202122"/>
        <sz val="11.0"/>
      </rPr>
      <t xml:space="preserve">. price.metal.com. </t>
    </r>
    <r>
      <rPr>
        <rFont val="sans-serif"/>
        <color rgb="FF1155CC"/>
        <sz val="11.0"/>
        <u/>
      </rPr>
      <t>Shanghai Metals Market</t>
    </r>
    <r>
      <rPr>
        <rFont val="sans-serif"/>
        <color rgb="FF202122"/>
        <sz val="11.0"/>
      </rPr>
      <t xml:space="preserve">. 3 February 2020. Archived from </t>
    </r>
    <r>
      <rPr>
        <rFont val="sans-serif"/>
        <color rgb="FF1155CC"/>
        <sz val="11.0"/>
        <u/>
      </rPr>
      <t>the original</t>
    </r>
    <r>
      <rPr>
        <rFont val="sans-serif"/>
        <color rgb="FF202122"/>
        <sz val="11.0"/>
      </rPr>
      <t xml:space="preserve"> on 2020-02-03.</t>
    </r>
  </si>
  <si>
    <t>yield strength (MPa)</t>
  </si>
  <si>
    <t>Al</t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</si>
  <si>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</si>
  <si>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t>strength</t>
  </si>
  <si>
    <t>Nb</t>
  </si>
  <si>
    <r>
      <rPr>
        <rFont val="sans-serif"/>
        <color rgb="FF1155CC"/>
        <sz val="11.0"/>
        <u/>
      </rPr>
      <t>"Niobium"</t>
    </r>
    <r>
      <rPr>
        <rFont val="sans-serif"/>
        <color rgb="FF202122"/>
        <sz val="11.0"/>
      </rPr>
      <t xml:space="preserve">. price.metal.com. </t>
    </r>
    <r>
      <rPr>
        <rFont val="sans-serif"/>
        <color rgb="FF1155CC"/>
        <sz val="11.0"/>
        <u/>
      </rPr>
      <t>Shanghai Metals Market</t>
    </r>
    <r>
      <rPr>
        <rFont val="sans-serif"/>
        <color rgb="FF202122"/>
        <sz val="11.0"/>
      </rPr>
      <t xml:space="preserve">. 3 February 2020. Archived from </t>
    </r>
    <r>
      <rPr>
        <rFont val="sans-serif"/>
        <color rgb="FF1155CC"/>
        <sz val="11.0"/>
        <u/>
      </rPr>
      <t>the original</t>
    </r>
    <r>
      <rPr>
        <rFont val="sans-serif"/>
        <color rgb="FF202122"/>
        <sz val="11.0"/>
      </rPr>
      <t xml:space="preserve"> on 2020-02-03.</t>
    </r>
  </si>
  <si>
    <t>stiffness</t>
  </si>
  <si>
    <t>Mo</t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</si>
  <si>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</si>
  <si>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t>at %</t>
  </si>
  <si>
    <t>mass</t>
  </si>
  <si>
    <t>price</t>
  </si>
  <si>
    <t>total mass</t>
  </si>
  <si>
    <t>wt %</t>
  </si>
  <si>
    <t>price per kg</t>
  </si>
  <si>
    <t>Ta</t>
  </si>
  <si>
    <r>
      <rPr>
        <rFont val="sans-serif"/>
        <color rgb="FF1155CC"/>
        <sz val="11.0"/>
        <u/>
      </rPr>
      <t>"Current prices of strategic metals"</t>
    </r>
    <r>
      <rPr>
        <rFont val="sans-serif"/>
        <color rgb="FF202122"/>
        <sz val="11.0"/>
      </rPr>
      <t xml:space="preserve">. Institute of Rare Earths and Metals. July 2019.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from the original on 2020-01-14.</t>
    </r>
  </si>
  <si>
    <t>balance</t>
  </si>
  <si>
    <t>Zr</t>
  </si>
  <si>
    <r>
      <rPr>
        <rFont val="sans-serif"/>
        <color rgb="FF1155CC"/>
        <sz val="11.0"/>
        <u/>
      </rPr>
      <t>"Zirconium Sponge"</t>
    </r>
    <r>
      <rPr>
        <rFont val="sans-serif"/>
        <color rgb="FF202122"/>
        <sz val="11.0"/>
      </rPr>
      <t xml:space="preserve">. price.metal.com. </t>
    </r>
    <r>
      <rPr>
        <rFont val="sans-serif"/>
        <color rgb="FF1155CC"/>
        <sz val="11.0"/>
        <u/>
      </rPr>
      <t>Shanghai Metals Market</t>
    </r>
    <r>
      <rPr>
        <rFont val="sans-serif"/>
        <color rgb="FF202122"/>
        <sz val="11.0"/>
      </rPr>
      <t xml:space="preserve">. 3 February 2020. Archived from </t>
    </r>
    <r>
      <rPr>
        <rFont val="sans-serif"/>
        <color rgb="FF1155CC"/>
        <sz val="11.0"/>
        <u/>
      </rPr>
      <t>the original</t>
    </r>
    <r>
      <rPr>
        <rFont val="sans-serif"/>
        <color rgb="FF202122"/>
        <sz val="11.0"/>
      </rPr>
      <t xml:space="preserve"> on 2020-02-03.</t>
    </r>
  </si>
  <si>
    <t>16.50-18.50</t>
  </si>
  <si>
    <t>Hf</t>
  </si>
  <si>
    <r>
      <rPr>
        <rFont val="sans-serif"/>
        <color rgb="FF1155CC"/>
        <sz val="11.0"/>
        <u/>
      </rPr>
      <t>"Mineral Commodity Summaries 2019"</t>
    </r>
    <r>
      <rPr>
        <rFont val="sans-serif"/>
        <color rgb="FF202122"/>
        <sz val="11.0"/>
      </rPr>
      <t xml:space="preserve">. Mineral Commodity Summaries (Report). </t>
    </r>
    <r>
      <rPr>
        <rFont val="sans-serif"/>
        <color rgb="FF1155CC"/>
        <sz val="11.0"/>
        <u/>
      </rPr>
      <t>United States Geological Survey</t>
    </r>
    <r>
      <rPr>
        <rFont val="sans-serif"/>
        <color rgb="FF202122"/>
        <sz val="11.0"/>
      </rPr>
      <t xml:space="preserve">. 2019. </t>
    </r>
    <r>
      <rPr>
        <rFont val="sans-serif"/>
        <color rgb="FF1155CC"/>
        <sz val="11.0"/>
        <u/>
      </rPr>
      <t>doi</t>
    </r>
    <r>
      <rPr>
        <rFont val="sans-serif"/>
        <color rgb="FF202122"/>
        <sz val="11.0"/>
      </rPr>
      <t>:</t>
    </r>
    <r>
      <rPr>
        <rFont val="sans-serif"/>
        <color rgb="FF1155CC"/>
        <sz val="11.0"/>
        <u/>
      </rPr>
      <t>10.3133/70202434</t>
    </r>
    <r>
      <rPr>
        <rFont val="sans-serif"/>
        <color rgb="FF202122"/>
        <sz val="11.0"/>
      </rPr>
      <t xml:space="preserve">. </t>
    </r>
    <r>
      <rPr>
        <rFont val="sans-serif"/>
        <color rgb="FF1155CC"/>
        <sz val="11.0"/>
        <u/>
      </rPr>
      <t>ISBN</t>
    </r>
    <r>
      <rPr>
        <rFont val="sans-serif"/>
        <color rgb="FF202122"/>
        <sz val="11.0"/>
      </rPr>
      <t xml:space="preserve"> </t>
    </r>
    <r>
      <rPr>
        <rFont val="sans-serif"/>
        <color rgb="FF1155CC"/>
        <sz val="11.0"/>
        <u/>
      </rPr>
      <t>978-1-4113-4283-5</t>
    </r>
    <r>
      <rPr>
        <rFont val="sans-serif"/>
        <color rgb="FF202122"/>
        <sz val="11.0"/>
      </rPr>
      <t xml:space="preserve">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from the original on 2020-02-02.</t>
    </r>
  </si>
  <si>
    <t>10.00-13.00</t>
  </si>
  <si>
    <t>V</t>
  </si>
  <si>
    <r>
      <rPr>
        <rFont val="sans-serif"/>
        <color rgb="FF1155CC"/>
        <sz val="11.0"/>
        <u/>
      </rPr>
      <t>"Vanadium"</t>
    </r>
    <r>
      <rPr>
        <rFont val="sans-serif"/>
        <color rgb="FF202122"/>
        <sz val="11.0"/>
      </rPr>
      <t xml:space="preserve">. price.metal.com. </t>
    </r>
    <r>
      <rPr>
        <rFont val="sans-serif"/>
        <color rgb="FF1155CC"/>
        <sz val="11.0"/>
        <u/>
      </rPr>
      <t>Shanghai Metals Market</t>
    </r>
    <r>
      <rPr>
        <rFont val="sans-serif"/>
        <color rgb="FF202122"/>
        <sz val="11.0"/>
      </rPr>
      <t xml:space="preserve">. 3 February 2020. Archived from </t>
    </r>
    <r>
      <rPr>
        <rFont val="sans-serif"/>
        <color rgb="FF1155CC"/>
        <sz val="11.0"/>
        <u/>
      </rPr>
      <t>the original</t>
    </r>
    <r>
      <rPr>
        <rFont val="sans-serif"/>
        <color rgb="FF202122"/>
        <sz val="11.0"/>
      </rPr>
      <t xml:space="preserve"> on 2020-02-03.</t>
    </r>
  </si>
  <si>
    <t>2.00-2.50</t>
  </si>
  <si>
    <t>Cu</t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</si>
  <si>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</si>
  <si>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t>Mn</t>
  </si>
  <si>
    <t>0.0-2.0</t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</si>
  <si>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</si>
  <si>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t>Si</t>
  </si>
  <si>
    <t>0.0-1.0</t>
  </si>
  <si>
    <t>W</t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</si>
  <si>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</si>
  <si>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t>C</t>
  </si>
  <si>
    <t>0.0-0.07</t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</si>
  <si>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</si>
  <si>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t>P</t>
  </si>
  <si>
    <t>0.0-0.05</t>
  </si>
  <si>
    <r>
      <rPr>
        <rFont val="sans-serif"/>
        <color rgb="FF1155CC"/>
        <sz val="11.0"/>
        <u/>
      </rPr>
      <t>"Coal prices and outlook"</t>
    </r>
    <r>
      <rPr>
        <rFont val="sans-serif"/>
        <color rgb="FF202122"/>
        <sz val="11.0"/>
      </rPr>
      <t xml:space="preserve">. Energy Explained. </t>
    </r>
    <r>
      <rPr>
        <rFont val="sans-serif"/>
        <color rgb="FF1155CC"/>
        <sz val="11.0"/>
        <u/>
      </rPr>
      <t>U.S. Energy Information Administration</t>
    </r>
    <r>
      <rPr>
        <rFont val="sans-serif"/>
        <color rgb="FF202122"/>
        <sz val="11.0"/>
      </rPr>
      <t xml:space="preserve">. 12 November 2019.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from the original on 2020-03-30.</t>
    </r>
  </si>
  <si>
    <t>S</t>
  </si>
  <si>
    <t>0.0-0.02</t>
  </si>
  <si>
    <t>Zn</t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</si>
  <si>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</si>
  <si>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t>Sn</t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</si>
  <si>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</si>
  <si>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t>Fe67.18 Cr17.5 Ni11.5 Mo2.25 Mn1 Si0.5 C0.035 P0.025 S0.01</t>
  </si>
  <si>
    <t>Mg</t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</si>
  <si>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</si>
  <si>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t>Li</t>
  </si>
  <si>
    <r>
      <rPr>
        <rFont val="sans-serif"/>
        <i/>
        <color rgb="FF1155CC"/>
        <sz val="11.0"/>
        <u/>
      </rPr>
      <t>"Lithium Metal"</t>
    </r>
    <r>
      <rPr>
        <rFont val="sans-serif"/>
        <i/>
        <color rgb="FF202122"/>
        <sz val="11.0"/>
      </rPr>
      <t xml:space="preserve">. price.metal.com. </t>
    </r>
    <r>
      <rPr>
        <rFont val="sans-serif"/>
        <i/>
        <color rgb="FF1155CC"/>
        <sz val="11.0"/>
        <u/>
      </rPr>
      <t>Shanghai Metals Market</t>
    </r>
    <r>
      <rPr>
        <rFont val="sans-serif"/>
        <i/>
        <color rgb="FF202122"/>
        <sz val="11.0"/>
      </rPr>
      <t xml:space="preserve">. 3 February 2020. Archived from </t>
    </r>
    <r>
      <rPr>
        <rFont val="sans-serif"/>
        <i/>
        <color rgb="FF1155CC"/>
        <sz val="11.0"/>
        <u/>
      </rPr>
      <t>the original</t>
    </r>
    <r>
      <rPr>
        <rFont val="sans-serif"/>
        <i/>
        <color rgb="FF202122"/>
        <sz val="11.0"/>
      </rPr>
      <t xml:space="preserve"> on 2020-02-03.</t>
    </r>
  </si>
  <si>
    <t>element</t>
  </si>
  <si>
    <t>Re</t>
  </si>
  <si>
    <r>
      <rPr>
        <rFont val="sans-serif"/>
        <color rgb="FF1155CC"/>
        <sz val="11.0"/>
        <u/>
      </rPr>
      <t>"Rhenium"</t>
    </r>
    <r>
      <rPr>
        <rFont val="sans-serif"/>
        <color rgb="FF202122"/>
        <sz val="11.0"/>
      </rPr>
      <t xml:space="preserve">. price.metal.com. </t>
    </r>
    <r>
      <rPr>
        <rFont val="sans-serif"/>
        <color rgb="FF1155CC"/>
        <sz val="11.0"/>
        <u/>
      </rPr>
      <t>Shanghai Metals Market</t>
    </r>
    <r>
      <rPr>
        <rFont val="sans-serif"/>
        <color rgb="FF202122"/>
        <sz val="11.0"/>
      </rPr>
      <t xml:space="preserve">. 3 February 2020. Archived from </t>
    </r>
    <r>
      <rPr>
        <rFont val="sans-serif"/>
        <color rgb="FF1155CC"/>
        <sz val="11.0"/>
        <u/>
      </rPr>
      <t>the original</t>
    </r>
    <r>
      <rPr>
        <rFont val="sans-serif"/>
        <color rgb="FF202122"/>
        <sz val="11.0"/>
      </rPr>
      <t xml:space="preserve"> on 2020-02-03.</t>
    </r>
  </si>
  <si>
    <t>B</t>
  </si>
  <si>
    <r>
      <rPr>
        <rFont val="sans-serif"/>
        <i/>
        <color rgb="FF1155CC"/>
        <sz val="11.0"/>
        <u/>
      </rPr>
      <t>"China Petroleum &amp; Chemical Industry Association: Petrochemical Price: Inorganic Chemical Material"</t>
    </r>
    <r>
      <rPr>
        <rFont val="sans-serif"/>
        <i/>
        <color rgb="FF202122"/>
        <sz val="11.0"/>
      </rPr>
      <t xml:space="preserve">. CEIC Data. Archived from </t>
    </r>
    <r>
      <rPr>
        <rFont val="sans-serif"/>
        <i/>
        <color rgb="FF1155CC"/>
        <sz val="11.0"/>
        <u/>
      </rPr>
      <t>the original</t>
    </r>
    <r>
      <rPr>
        <rFont val="sans-serif"/>
        <i/>
        <color rgb="FF202122"/>
        <sz val="11.0"/>
      </rPr>
      <t xml:space="preserve"> on 2020-02-03.</t>
    </r>
  </si>
  <si>
    <t>Y</t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</si>
  <si>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</si>
  <si>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t>Ca</t>
  </si>
  <si>
    <r>
      <rPr>
        <rFont val="sans-serif"/>
        <color rgb="FF1155CC"/>
        <sz val="11.0"/>
        <u/>
      </rPr>
      <t>"Calcium 98.5%"</t>
    </r>
    <r>
      <rPr>
        <rFont val="sans-serif"/>
        <color rgb="FF202122"/>
        <sz val="11.0"/>
      </rPr>
      <t xml:space="preserve">. price.metal.com. </t>
    </r>
    <r>
      <rPr>
        <rFont val="sans-serif"/>
        <color rgb="FF1155CC"/>
        <sz val="11.0"/>
        <u/>
      </rPr>
      <t>Shanghai Metals Market</t>
    </r>
    <r>
      <rPr>
        <rFont val="sans-serif"/>
        <color rgb="FF202122"/>
        <sz val="11.0"/>
      </rPr>
      <t xml:space="preserve">. 3 February 2020. Archived from </t>
    </r>
    <r>
      <rPr>
        <rFont val="sans-serif"/>
        <color rgb="FF1155CC"/>
        <sz val="11.0"/>
        <u/>
      </rPr>
      <t>the original</t>
    </r>
    <r>
      <rPr>
        <rFont val="sans-serif"/>
        <color rgb="FF202122"/>
        <sz val="11.0"/>
      </rPr>
      <t xml:space="preserve"> on 2020-02-03.</t>
    </r>
  </si>
  <si>
    <t>Pd</t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</si>
  <si>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</si>
  <si>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t>Ag</t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</si>
  <si>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</si>
  <si>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t>Sc</t>
  </si>
  <si>
    <r>
      <rPr>
        <rFont val="sans-serif"/>
        <color rgb="FF1155CC"/>
        <sz val="11.0"/>
        <u/>
      </rPr>
      <t>"Rare earth prices in February 2020"</t>
    </r>
    <r>
      <rPr>
        <rFont val="sans-serif"/>
        <color rgb="FF202122"/>
        <sz val="11.0"/>
      </rPr>
      <t xml:space="preserve">. Institute of Rare Earths and Metals. 4 February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from the original on 2020-02-04.</t>
    </r>
  </si>
  <si>
    <t>Ga</t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</si>
  <si>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</si>
  <si>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t>Nd</t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</si>
  <si>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</si>
  <si>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r>
      <rPr>
        <rFont val="sans-serif"/>
        <color rgb="FF1155CC"/>
        <sz val="11.0"/>
        <u/>
      </rPr>
      <t>"China Petroleum &amp; Chemical Industry Association: Petrochemical Price: Inorganic Chemical Material"</t>
    </r>
    <r>
      <rPr>
        <rFont val="sans-serif"/>
        <color rgb="FF202122"/>
        <sz val="11.0"/>
      </rPr>
      <t xml:space="preserve">. CEIC Data. Archived from </t>
    </r>
    <r>
      <rPr>
        <rFont val="sans-serif"/>
        <color rgb="FF1155CC"/>
        <sz val="11.0"/>
        <u/>
      </rPr>
      <t>the original</t>
    </r>
    <r>
      <rPr>
        <rFont val="sans-serif"/>
        <color rgb="FF202122"/>
        <sz val="11.0"/>
      </rPr>
      <t xml:space="preserve"> on 2020-02-03.</t>
    </r>
  </si>
  <si>
    <r>
      <rPr>
        <rFont val="sans-serif"/>
        <color rgb="FF1155CC"/>
        <sz val="11.0"/>
        <u/>
      </rPr>
      <t>"China Petroleum &amp; Chemical Industry Association: Petrochemical Price: Inorganic Chemical Material"</t>
    </r>
    <r>
      <rPr>
        <rFont val="sans-serif"/>
        <color rgb="FF202122"/>
        <sz val="11.0"/>
      </rPr>
      <t xml:space="preserve">. CEIC Data. Archived from </t>
    </r>
    <r>
      <rPr>
        <rFont val="sans-serif"/>
        <color rgb="FF1155CC"/>
        <sz val="11.0"/>
        <u/>
      </rPr>
      <t>the original</t>
    </r>
    <r>
      <rPr>
        <rFont val="sans-serif"/>
        <color rgb="FF202122"/>
        <sz val="11.0"/>
      </rPr>
      <t xml:space="preserve"> on 2020-02-03.</t>
    </r>
  </si>
  <si>
    <r>
      <rPr>
        <rFont val="sans-serif"/>
        <color rgb="FF1155CC"/>
        <sz val="11.0"/>
        <u/>
      </rPr>
      <t>"Calcium 98.5%"</t>
    </r>
    <r>
      <rPr>
        <rFont val="sans-serif"/>
        <color rgb="FF202122"/>
        <sz val="11.0"/>
      </rPr>
      <t xml:space="preserve">. price.metal.com. </t>
    </r>
    <r>
      <rPr>
        <rFont val="sans-serif"/>
        <color rgb="FF1155CC"/>
        <sz val="11.0"/>
        <u/>
      </rPr>
      <t>Shanghai Metals Market</t>
    </r>
    <r>
      <rPr>
        <rFont val="sans-serif"/>
        <color rgb="FF202122"/>
        <sz val="11.0"/>
      </rPr>
      <t xml:space="preserve">. 3 February 2020. Archived from </t>
    </r>
    <r>
      <rPr>
        <rFont val="sans-serif"/>
        <color rgb="FF1155CC"/>
        <sz val="11.0"/>
        <u/>
      </rPr>
      <t>the original</t>
    </r>
    <r>
      <rPr>
        <rFont val="sans-serif"/>
        <color rgb="FF202122"/>
        <sz val="11.0"/>
      </rPr>
      <t xml:space="preserve"> on 2020-02-03.</t>
    </r>
  </si>
  <si>
    <r>
      <rPr>
        <rFont val="sans-serif"/>
        <i/>
        <color rgb="FF1155CC"/>
        <sz val="11.0"/>
        <u/>
      </rPr>
      <t>"China Petroleum &amp; Chemical Industry Association: Petrochemical Price: Inorganic Chemical Material"</t>
    </r>
    <r>
      <rPr>
        <rFont val="sans-serif"/>
        <i/>
        <color rgb="FF202122"/>
        <sz val="11.0"/>
      </rPr>
      <t xml:space="preserve">. CEIC Data. Archived from </t>
    </r>
    <r>
      <rPr>
        <rFont val="sans-serif"/>
        <i/>
        <color rgb="FF1155CC"/>
        <sz val="11.0"/>
        <u/>
      </rPr>
      <t>the original</t>
    </r>
    <r>
      <rPr>
        <rFont val="sans-serif"/>
        <i/>
        <color rgb="FF202122"/>
        <sz val="11.0"/>
      </rPr>
      <t xml:space="preserve"> on 2020-02-03.</t>
    </r>
  </si>
  <si>
    <r>
      <rPr>
        <rFont val="sans-serif"/>
        <color rgb="FF1155CC"/>
        <sz val="11.0"/>
        <u/>
      </rPr>
      <t>"Coal prices and outlook"</t>
    </r>
    <r>
      <rPr>
        <rFont val="sans-serif"/>
        <color rgb="FF202122"/>
        <sz val="11.0"/>
      </rPr>
      <t xml:space="preserve">. Energy Explained. </t>
    </r>
    <r>
      <rPr>
        <rFont val="sans-serif"/>
        <color rgb="FF1155CC"/>
        <sz val="11.0"/>
        <u/>
      </rPr>
      <t>U.S. Energy Information Administration</t>
    </r>
    <r>
      <rPr>
        <rFont val="sans-serif"/>
        <color rgb="FF202122"/>
        <sz val="11.0"/>
      </rPr>
      <t xml:space="preserve">. 12 November 2019.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from the original on 2020-03-30.</t>
    </r>
  </si>
  <si>
    <r>
      <rPr>
        <rFont val="sans-serif"/>
        <color rgb="FF1155CC"/>
        <sz val="11.0"/>
        <u/>
      </rPr>
      <t>"Current prices of strategic metals"</t>
    </r>
    <r>
      <rPr>
        <rFont val="sans-serif"/>
        <color rgb="FF202122"/>
        <sz val="11.0"/>
      </rPr>
      <t xml:space="preserve">. Institute of Rare Earths and Metals. July 2019.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from the original on 2020-01-14.</t>
    </r>
  </si>
  <si>
    <r>
      <rPr>
        <rFont val="sans-serif"/>
        <i/>
        <color rgb="FF1155CC"/>
        <sz val="11.0"/>
        <u/>
      </rPr>
      <t>"Lithium Metal"</t>
    </r>
    <r>
      <rPr>
        <rFont val="sans-serif"/>
        <i/>
        <color rgb="FF202122"/>
        <sz val="11.0"/>
      </rPr>
      <t xml:space="preserve">. price.metal.com. </t>
    </r>
    <r>
      <rPr>
        <rFont val="sans-serif"/>
        <i/>
        <color rgb="FF1155CC"/>
        <sz val="11.0"/>
        <u/>
      </rPr>
      <t>Shanghai Metals Market</t>
    </r>
    <r>
      <rPr>
        <rFont val="sans-serif"/>
        <i/>
        <color rgb="FF202122"/>
        <sz val="11.0"/>
      </rPr>
      <t xml:space="preserve">. 3 February 2020. Archived from </t>
    </r>
    <r>
      <rPr>
        <rFont val="sans-serif"/>
        <i/>
        <color rgb="FF1155CC"/>
        <sz val="11.0"/>
        <u/>
      </rPr>
      <t>the original</t>
    </r>
    <r>
      <rPr>
        <rFont val="sans-serif"/>
        <i/>
        <color rgb="FF202122"/>
        <sz val="11.0"/>
      </rPr>
      <t xml:space="preserve"> on 2020-02-03.</t>
    </r>
  </si>
  <si>
    <r>
      <rPr>
        <rFont val="sans-serif"/>
        <color rgb="FF1155CC"/>
        <sz val="11.0"/>
        <u/>
      </rPr>
      <t>"Mineral Commodity Summaries 2019"</t>
    </r>
    <r>
      <rPr>
        <rFont val="sans-serif"/>
        <color rgb="FF202122"/>
        <sz val="11.0"/>
      </rPr>
      <t xml:space="preserve">. Mineral Commodity Summaries (Report). </t>
    </r>
    <r>
      <rPr>
        <rFont val="sans-serif"/>
        <color rgb="FF1155CC"/>
        <sz val="11.0"/>
        <u/>
      </rPr>
      <t>United States Geological Survey</t>
    </r>
    <r>
      <rPr>
        <rFont val="sans-serif"/>
        <color rgb="FF202122"/>
        <sz val="11.0"/>
      </rPr>
      <t xml:space="preserve">. 2019. </t>
    </r>
    <r>
      <rPr>
        <rFont val="sans-serif"/>
        <color rgb="FF1155CC"/>
        <sz val="11.0"/>
        <u/>
      </rPr>
      <t>doi</t>
    </r>
    <r>
      <rPr>
        <rFont val="sans-serif"/>
        <color rgb="FF202122"/>
        <sz val="11.0"/>
      </rPr>
      <t>:</t>
    </r>
    <r>
      <rPr>
        <rFont val="sans-serif"/>
        <color rgb="FF1155CC"/>
        <sz val="11.0"/>
        <u/>
      </rPr>
      <t>10.3133/70202434</t>
    </r>
    <r>
      <rPr>
        <rFont val="sans-serif"/>
        <color rgb="FF202122"/>
        <sz val="11.0"/>
      </rPr>
      <t xml:space="preserve">. </t>
    </r>
    <r>
      <rPr>
        <rFont val="sans-serif"/>
        <color rgb="FF1155CC"/>
        <sz val="11.0"/>
        <u/>
      </rPr>
      <t>ISBN</t>
    </r>
    <r>
      <rPr>
        <rFont val="sans-serif"/>
        <color rgb="FF202122"/>
        <sz val="11.0"/>
      </rPr>
      <t xml:space="preserve"> </t>
    </r>
    <r>
      <rPr>
        <rFont val="sans-serif"/>
        <color rgb="FF1155CC"/>
        <sz val="11.0"/>
        <u/>
      </rPr>
      <t>978-1-4113-4283-5</t>
    </r>
    <r>
      <rPr>
        <rFont val="sans-serif"/>
        <color rgb="FF202122"/>
        <sz val="11.0"/>
      </rPr>
      <t xml:space="preserve">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from the original on 2020-02-02.</t>
    </r>
  </si>
  <si>
    <r>
      <rPr>
        <rFont val="sans-serif"/>
        <color rgb="FF1155CC"/>
        <sz val="11.0"/>
        <u/>
      </rPr>
      <t>"Niobium"</t>
    </r>
    <r>
      <rPr>
        <rFont val="sans-serif"/>
        <color rgb="FF202122"/>
        <sz val="11.0"/>
      </rPr>
      <t xml:space="preserve">. price.metal.com. </t>
    </r>
    <r>
      <rPr>
        <rFont val="sans-serif"/>
        <color rgb="FF1155CC"/>
        <sz val="11.0"/>
        <u/>
      </rPr>
      <t>Shanghai Metals Market</t>
    </r>
    <r>
      <rPr>
        <rFont val="sans-serif"/>
        <color rgb="FF202122"/>
        <sz val="11.0"/>
      </rPr>
      <t xml:space="preserve">. 3 February 2020. Archived from </t>
    </r>
    <r>
      <rPr>
        <rFont val="sans-serif"/>
        <color rgb="FF1155CC"/>
        <sz val="11.0"/>
        <u/>
      </rPr>
      <t>the original</t>
    </r>
    <r>
      <rPr>
        <rFont val="sans-serif"/>
        <color rgb="FF202122"/>
        <sz val="11.0"/>
      </rPr>
      <t xml:space="preserve"> on 2020-02-03.</t>
    </r>
  </si>
  <si>
    <r>
      <rPr>
        <rFont val="sans-serif"/>
        <color rgb="FF1155CC"/>
        <sz val="11.0"/>
        <u/>
      </rPr>
      <t>"Rare earth prices in February 2020"</t>
    </r>
    <r>
      <rPr>
        <rFont val="sans-serif"/>
        <color rgb="FF202122"/>
        <sz val="11.0"/>
      </rPr>
      <t xml:space="preserve">. Institute of Rare Earths and Metals. 4 February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from the original on 2020-02-04.</t>
    </r>
  </si>
  <si>
    <r>
      <rPr>
        <rFont val="sans-serif"/>
        <color rgb="FF1155CC"/>
        <sz val="11.0"/>
        <u/>
      </rPr>
      <t>"Rhenium"</t>
    </r>
    <r>
      <rPr>
        <rFont val="sans-serif"/>
        <color rgb="FF202122"/>
        <sz val="11.0"/>
      </rPr>
      <t xml:space="preserve">. price.metal.com. </t>
    </r>
    <r>
      <rPr>
        <rFont val="sans-serif"/>
        <color rgb="FF1155CC"/>
        <sz val="11.0"/>
        <u/>
      </rPr>
      <t>Shanghai Metals Market</t>
    </r>
    <r>
      <rPr>
        <rFont val="sans-serif"/>
        <color rgb="FF202122"/>
        <sz val="11.0"/>
      </rPr>
      <t xml:space="preserve">. 3 February 2020. Archived from </t>
    </r>
    <r>
      <rPr>
        <rFont val="sans-serif"/>
        <color rgb="FF1155CC"/>
        <sz val="11.0"/>
        <u/>
      </rPr>
      <t>the original</t>
    </r>
    <r>
      <rPr>
        <rFont val="sans-serif"/>
        <color rgb="FF202122"/>
        <sz val="11.0"/>
      </rPr>
      <t xml:space="preserve"> on 2020-02-03.</t>
    </r>
  </si>
  <si>
    <r>
      <rPr>
        <rFont val="sans-serif"/>
        <color rgb="FF1155CC"/>
        <sz val="11.0"/>
        <u/>
      </rPr>
      <t>"Tang Shan(Pig Iron)"</t>
    </r>
    <r>
      <rPr>
        <rFont val="sans-serif"/>
        <color rgb="FF202122"/>
        <sz val="11.0"/>
      </rPr>
      <t xml:space="preserve">. price.metal.com. </t>
    </r>
    <r>
      <rPr>
        <rFont val="sans-serif"/>
        <color rgb="FF1155CC"/>
        <sz val="11.0"/>
        <u/>
      </rPr>
      <t>Shanghai Metals Market</t>
    </r>
    <r>
      <rPr>
        <rFont val="sans-serif"/>
        <color rgb="FF202122"/>
        <sz val="11.0"/>
      </rPr>
      <t xml:space="preserve">. 3 February 2020. Archived from </t>
    </r>
    <r>
      <rPr>
        <rFont val="sans-serif"/>
        <color rgb="FF1155CC"/>
        <sz val="11.0"/>
        <u/>
      </rPr>
      <t>the original</t>
    </r>
    <r>
      <rPr>
        <rFont val="sans-serif"/>
        <color rgb="FF202122"/>
        <sz val="11.0"/>
      </rPr>
      <t xml:space="preserve"> on 2020-02-03.</t>
    </r>
  </si>
  <si>
    <r>
      <rPr>
        <rFont val="sans-serif"/>
        <color rgb="FF1155CC"/>
        <sz val="11.0"/>
        <u/>
      </rPr>
      <t>"Titanium Sponge"</t>
    </r>
    <r>
      <rPr>
        <rFont val="sans-serif"/>
        <color rgb="FF202122"/>
        <sz val="11.0"/>
      </rPr>
      <t xml:space="preserve">. price.metal.com. </t>
    </r>
    <r>
      <rPr>
        <rFont val="sans-serif"/>
        <color rgb="FF1155CC"/>
        <sz val="11.0"/>
        <u/>
      </rPr>
      <t>Shanghai Metals Market</t>
    </r>
    <r>
      <rPr>
        <rFont val="sans-serif"/>
        <color rgb="FF202122"/>
        <sz val="11.0"/>
      </rPr>
      <t xml:space="preserve">. 3 February 2020. Archived from </t>
    </r>
    <r>
      <rPr>
        <rFont val="sans-serif"/>
        <color rgb="FF1155CC"/>
        <sz val="11.0"/>
        <u/>
      </rPr>
      <t>the original</t>
    </r>
    <r>
      <rPr>
        <rFont val="sans-serif"/>
        <color rgb="FF202122"/>
        <sz val="11.0"/>
      </rPr>
      <t xml:space="preserve"> on 2020-02-03.</t>
    </r>
  </si>
  <si>
    <r>
      <rPr>
        <rFont val="sans-serif"/>
        <color rgb="FF1155CC"/>
        <sz val="11.0"/>
        <u/>
      </rPr>
      <t>"Vanadium"</t>
    </r>
    <r>
      <rPr>
        <rFont val="sans-serif"/>
        <color rgb="FF202122"/>
        <sz val="11.0"/>
      </rPr>
      <t xml:space="preserve">. price.metal.com. </t>
    </r>
    <r>
      <rPr>
        <rFont val="sans-serif"/>
        <color rgb="FF1155CC"/>
        <sz val="11.0"/>
        <u/>
      </rPr>
      <t>Shanghai Metals Market</t>
    </r>
    <r>
      <rPr>
        <rFont val="sans-serif"/>
        <color rgb="FF202122"/>
        <sz val="11.0"/>
      </rPr>
      <t xml:space="preserve">. 3 February 2020. Archived from </t>
    </r>
    <r>
      <rPr>
        <rFont val="sans-serif"/>
        <color rgb="FF1155CC"/>
        <sz val="11.0"/>
        <u/>
      </rPr>
      <t>the original</t>
    </r>
    <r>
      <rPr>
        <rFont val="sans-serif"/>
        <color rgb="FF202122"/>
        <sz val="11.0"/>
      </rPr>
      <t xml:space="preserve"> on 2020-02-03.</t>
    </r>
  </si>
  <si>
    <r>
      <rPr>
        <rFont val="sans-serif"/>
        <color rgb="FF1155CC"/>
        <sz val="11.0"/>
        <u/>
      </rPr>
      <t>"Zirconium Sponge"</t>
    </r>
    <r>
      <rPr>
        <rFont val="sans-serif"/>
        <color rgb="FF202122"/>
        <sz val="11.0"/>
      </rPr>
      <t xml:space="preserve">. price.metal.com. </t>
    </r>
    <r>
      <rPr>
        <rFont val="sans-serif"/>
        <color rgb="FF1155CC"/>
        <sz val="11.0"/>
        <u/>
      </rPr>
      <t>Shanghai Metals Market</t>
    </r>
    <r>
      <rPr>
        <rFont val="sans-serif"/>
        <color rgb="FF202122"/>
        <sz val="11.0"/>
      </rPr>
      <t xml:space="preserve">. 3 February 2020. Archived from </t>
    </r>
    <r>
      <rPr>
        <rFont val="sans-serif"/>
        <color rgb="FF1155CC"/>
        <sz val="11.0"/>
        <u/>
      </rPr>
      <t>the original</t>
    </r>
    <r>
      <rPr>
        <rFont val="sans-serif"/>
        <color rgb="FF202122"/>
        <sz val="11.0"/>
      </rPr>
      <t xml:space="preserve"> on 2020-02-03.</t>
    </r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</si>
  <si>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</si>
  <si>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t>Wiki</t>
  </si>
  <si>
    <t>number</t>
  </si>
  <si>
    <r>
      <rPr>
        <rFont val="sans-serif"/>
        <i/>
        <color rgb="FF1155CC"/>
        <sz val="11.0"/>
        <u/>
      </rPr>
      <t>"Lithium Metal"</t>
    </r>
    <r>
      <rPr>
        <rFont val="sans-serif"/>
        <i/>
        <color rgb="FF202122"/>
        <sz val="11.0"/>
      </rPr>
      <t xml:space="preserve">. price.metal.com. </t>
    </r>
    <r>
      <rPr>
        <rFont val="sans-serif"/>
        <i/>
        <color rgb="FF1155CC"/>
        <sz val="11.0"/>
        <u/>
      </rPr>
      <t>Shanghai Metals Market</t>
    </r>
    <r>
      <rPr>
        <rFont val="sans-serif"/>
        <i/>
        <color rgb="FF202122"/>
        <sz val="11.0"/>
      </rPr>
      <t xml:space="preserve">. 3 February 2020. Archived from </t>
    </r>
    <r>
      <rPr>
        <rFont val="sans-serif"/>
        <i/>
        <color rgb="FF1155CC"/>
        <sz val="11.0"/>
        <u/>
      </rPr>
      <t>the original</t>
    </r>
    <r>
      <rPr>
        <rFont val="sans-serif"/>
        <i/>
        <color rgb="FF202122"/>
        <sz val="11.0"/>
      </rPr>
      <t xml:space="preserve"> on 2020-02-03.</t>
    </r>
  </si>
  <si>
    <r>
      <rPr>
        <rFont val="sans-serif"/>
        <i/>
        <color rgb="FF1155CC"/>
        <sz val="11.0"/>
        <u/>
      </rPr>
      <t>"China Petroleum &amp; Chemical Industry Association: Petrochemical Price: Inorganic Chemical Material"</t>
    </r>
    <r>
      <rPr>
        <rFont val="sans-serif"/>
        <i/>
        <color rgb="FF202122"/>
        <sz val="11.0"/>
      </rPr>
      <t xml:space="preserve">. CEIC Data. Archived from </t>
    </r>
    <r>
      <rPr>
        <rFont val="sans-serif"/>
        <i/>
        <color rgb="FF1155CC"/>
        <sz val="11.0"/>
        <u/>
      </rPr>
      <t>the original</t>
    </r>
    <r>
      <rPr>
        <rFont val="sans-serif"/>
        <i/>
        <color rgb="FF202122"/>
        <sz val="11.0"/>
      </rPr>
      <t xml:space="preserve"> on 2020-02-03.</t>
    </r>
  </si>
  <si>
    <r>
      <rPr>
        <rFont val="sans-serif"/>
        <color rgb="FF1155CC"/>
        <sz val="11.0"/>
        <u/>
      </rPr>
      <t>"Coal prices and outlook"</t>
    </r>
    <r>
      <rPr>
        <rFont val="sans-serif"/>
        <color rgb="FF202122"/>
        <sz val="11.0"/>
      </rPr>
      <t xml:space="preserve">. Energy Explained. </t>
    </r>
    <r>
      <rPr>
        <rFont val="sans-serif"/>
        <color rgb="FF1155CC"/>
        <sz val="11.0"/>
        <u/>
      </rPr>
      <t>U.S. Energy Information Administration</t>
    </r>
    <r>
      <rPr>
        <rFont val="sans-serif"/>
        <color rgb="FF202122"/>
        <sz val="11.0"/>
      </rPr>
      <t xml:space="preserve">. 12 November 2019.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from the original on 2020-03-30.</t>
    </r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</si>
  <si>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</si>
  <si>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</si>
  <si>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</si>
  <si>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r>
      <rPr>
        <rFont val="sans-serif"/>
        <color rgb="FF1155CC"/>
        <sz val="11.0"/>
        <u/>
      </rPr>
      <t>"China Petroleum &amp; Chemical Industry Association: Petrochemical Price: Inorganic Chemical Material"</t>
    </r>
    <r>
      <rPr>
        <rFont val="sans-serif"/>
        <color rgb="FF202122"/>
        <sz val="11.0"/>
      </rPr>
      <t xml:space="preserve">. CEIC Data. Archived from </t>
    </r>
    <r>
      <rPr>
        <rFont val="sans-serif"/>
        <color rgb="FF1155CC"/>
        <sz val="11.0"/>
        <u/>
      </rPr>
      <t>the original</t>
    </r>
    <r>
      <rPr>
        <rFont val="sans-serif"/>
        <color rgb="FF202122"/>
        <sz val="11.0"/>
      </rPr>
      <t xml:space="preserve"> on 2020-02-03.</t>
    </r>
  </si>
  <si>
    <r>
      <rPr>
        <rFont val="sans-serif"/>
        <color rgb="FF1155CC"/>
        <sz val="11.0"/>
        <u/>
      </rPr>
      <t>"Calcium 98.5%"</t>
    </r>
    <r>
      <rPr>
        <rFont val="sans-serif"/>
        <color rgb="FF202122"/>
        <sz val="11.0"/>
      </rPr>
      <t xml:space="preserve">. price.metal.com. </t>
    </r>
    <r>
      <rPr>
        <rFont val="sans-serif"/>
        <color rgb="FF1155CC"/>
        <sz val="11.0"/>
        <u/>
      </rPr>
      <t>Shanghai Metals Market</t>
    </r>
    <r>
      <rPr>
        <rFont val="sans-serif"/>
        <color rgb="FF202122"/>
        <sz val="11.0"/>
      </rPr>
      <t xml:space="preserve">. 3 February 2020. Archived from </t>
    </r>
    <r>
      <rPr>
        <rFont val="sans-serif"/>
        <color rgb="FF1155CC"/>
        <sz val="11.0"/>
        <u/>
      </rPr>
      <t>the original</t>
    </r>
    <r>
      <rPr>
        <rFont val="sans-serif"/>
        <color rgb="FF202122"/>
        <sz val="11.0"/>
      </rPr>
      <t xml:space="preserve"> on 2020-02-03.</t>
    </r>
  </si>
  <si>
    <r>
      <rPr>
        <rFont val="sans-serif"/>
        <color rgb="FF1155CC"/>
        <sz val="11.0"/>
        <u/>
      </rPr>
      <t>"Rare earth prices in February 2020"</t>
    </r>
    <r>
      <rPr>
        <rFont val="sans-serif"/>
        <color rgb="FF202122"/>
        <sz val="11.0"/>
      </rPr>
      <t xml:space="preserve">. Institute of Rare Earths and Metals. 4 February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from the original on 2020-02-04.</t>
    </r>
  </si>
  <si>
    <r>
      <rPr>
        <rFont val="sans-serif"/>
        <color rgb="FF1155CC"/>
        <sz val="11.0"/>
        <u/>
      </rPr>
      <t>"Titanium Sponge"</t>
    </r>
    <r>
      <rPr>
        <rFont val="sans-serif"/>
        <color rgb="FF202122"/>
        <sz val="11.0"/>
      </rPr>
      <t xml:space="preserve">. price.metal.com. </t>
    </r>
    <r>
      <rPr>
        <rFont val="sans-serif"/>
        <color rgb="FF1155CC"/>
        <sz val="11.0"/>
        <u/>
      </rPr>
      <t>Shanghai Metals Market</t>
    </r>
    <r>
      <rPr>
        <rFont val="sans-serif"/>
        <color rgb="FF202122"/>
        <sz val="11.0"/>
      </rPr>
      <t xml:space="preserve">. 3 February 2020. Archived from </t>
    </r>
    <r>
      <rPr>
        <rFont val="sans-serif"/>
        <color rgb="FF1155CC"/>
        <sz val="11.0"/>
        <u/>
      </rPr>
      <t>the original</t>
    </r>
    <r>
      <rPr>
        <rFont val="sans-serif"/>
        <color rgb="FF202122"/>
        <sz val="11.0"/>
      </rPr>
      <t xml:space="preserve"> on 2020-02-03.</t>
    </r>
  </si>
  <si>
    <r>
      <rPr>
        <rFont val="sans-serif"/>
        <color rgb="FF1155CC"/>
        <sz val="11.0"/>
        <u/>
      </rPr>
      <t>"Vanadium"</t>
    </r>
    <r>
      <rPr>
        <rFont val="sans-serif"/>
        <color rgb="FF202122"/>
        <sz val="11.0"/>
      </rPr>
      <t xml:space="preserve">. price.metal.com. </t>
    </r>
    <r>
      <rPr>
        <rFont val="sans-serif"/>
        <color rgb="FF1155CC"/>
        <sz val="11.0"/>
        <u/>
      </rPr>
      <t>Shanghai Metals Market</t>
    </r>
    <r>
      <rPr>
        <rFont val="sans-serif"/>
        <color rgb="FF202122"/>
        <sz val="11.0"/>
      </rPr>
      <t xml:space="preserve">. 3 February 2020. Archived from </t>
    </r>
    <r>
      <rPr>
        <rFont val="sans-serif"/>
        <color rgb="FF1155CC"/>
        <sz val="11.0"/>
        <u/>
      </rPr>
      <t>the original</t>
    </r>
    <r>
      <rPr>
        <rFont val="sans-serif"/>
        <color rgb="FF202122"/>
        <sz val="11.0"/>
      </rPr>
      <t xml:space="preserve"> on 2020-02-03.</t>
    </r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</si>
  <si>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</si>
  <si>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</si>
  <si>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r>
      <rPr>
        <rFont val="sans-serif"/>
        <color rgb="FF1155CC"/>
        <sz val="11.0"/>
        <u/>
      </rPr>
      <t>"Tang Shan(Pig Iron)"</t>
    </r>
    <r>
      <rPr>
        <rFont val="sans-serif"/>
        <color rgb="FF202122"/>
        <sz val="11.0"/>
      </rPr>
      <t xml:space="preserve">. price.metal.com. </t>
    </r>
    <r>
      <rPr>
        <rFont val="sans-serif"/>
        <color rgb="FF1155CC"/>
        <sz val="11.0"/>
        <u/>
      </rPr>
      <t>Shanghai Metals Market</t>
    </r>
    <r>
      <rPr>
        <rFont val="sans-serif"/>
        <color rgb="FF202122"/>
        <sz val="11.0"/>
      </rPr>
      <t xml:space="preserve">. 3 February 2020. Archived from </t>
    </r>
    <r>
      <rPr>
        <rFont val="sans-serif"/>
        <color rgb="FF1155CC"/>
        <sz val="11.0"/>
        <u/>
      </rPr>
      <t>the original</t>
    </r>
    <r>
      <rPr>
        <rFont val="sans-serif"/>
        <color rgb="FF202122"/>
        <sz val="11.0"/>
      </rPr>
      <t xml:space="preserve"> on 2020-02-03.</t>
    </r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</si>
  <si>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</si>
  <si>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</si>
  <si>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</si>
  <si>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</si>
  <si>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</si>
  <si>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</si>
  <si>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r>
      <rPr>
        <rFont val="sans-serif"/>
        <color rgb="FF1155CC"/>
        <sz val="11.0"/>
        <u/>
      </rPr>
      <t>"Zirconium Sponge"</t>
    </r>
    <r>
      <rPr>
        <rFont val="sans-serif"/>
        <color rgb="FF202122"/>
        <sz val="11.0"/>
      </rPr>
      <t xml:space="preserve">. price.metal.com. </t>
    </r>
    <r>
      <rPr>
        <rFont val="sans-serif"/>
        <color rgb="FF1155CC"/>
        <sz val="11.0"/>
        <u/>
      </rPr>
      <t>Shanghai Metals Market</t>
    </r>
    <r>
      <rPr>
        <rFont val="sans-serif"/>
        <color rgb="FF202122"/>
        <sz val="11.0"/>
      </rPr>
      <t xml:space="preserve">. 3 February 2020. Archived from </t>
    </r>
    <r>
      <rPr>
        <rFont val="sans-serif"/>
        <color rgb="FF1155CC"/>
        <sz val="11.0"/>
        <u/>
      </rPr>
      <t>the original</t>
    </r>
    <r>
      <rPr>
        <rFont val="sans-serif"/>
        <color rgb="FF202122"/>
        <sz val="11.0"/>
      </rPr>
      <t xml:space="preserve"> on 2020-02-03.</t>
    </r>
  </si>
  <si>
    <r>
      <rPr>
        <rFont val="sans-serif"/>
        <color rgb="FF1155CC"/>
        <sz val="11.0"/>
        <u/>
      </rPr>
      <t>"Niobium"</t>
    </r>
    <r>
      <rPr>
        <rFont val="sans-serif"/>
        <color rgb="FF202122"/>
        <sz val="11.0"/>
      </rPr>
      <t xml:space="preserve">. price.metal.com. </t>
    </r>
    <r>
      <rPr>
        <rFont val="sans-serif"/>
        <color rgb="FF1155CC"/>
        <sz val="11.0"/>
        <u/>
      </rPr>
      <t>Shanghai Metals Market</t>
    </r>
    <r>
      <rPr>
        <rFont val="sans-serif"/>
        <color rgb="FF202122"/>
        <sz val="11.0"/>
      </rPr>
      <t xml:space="preserve">. 3 February 2020. Archived from </t>
    </r>
    <r>
      <rPr>
        <rFont val="sans-serif"/>
        <color rgb="FF1155CC"/>
        <sz val="11.0"/>
        <u/>
      </rPr>
      <t>the original</t>
    </r>
    <r>
      <rPr>
        <rFont val="sans-serif"/>
        <color rgb="FF202122"/>
        <sz val="11.0"/>
      </rPr>
      <t xml:space="preserve"> on 2020-02-03.</t>
    </r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</si>
  <si>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</si>
  <si>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</si>
  <si>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</si>
  <si>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</si>
  <si>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</si>
  <si>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r>
      <rPr>
        <rFont val="sans-serif"/>
        <color rgb="FF1155CC"/>
        <sz val="11.0"/>
        <u/>
      </rPr>
      <t>"Mineral Commodity Summaries 2019"</t>
    </r>
    <r>
      <rPr>
        <rFont val="sans-serif"/>
        <color rgb="FF202122"/>
        <sz val="11.0"/>
      </rPr>
      <t xml:space="preserve">. Mineral Commodity Summaries (Report). </t>
    </r>
    <r>
      <rPr>
        <rFont val="sans-serif"/>
        <color rgb="FF1155CC"/>
        <sz val="11.0"/>
        <u/>
      </rPr>
      <t>United States Geological Survey</t>
    </r>
    <r>
      <rPr>
        <rFont val="sans-serif"/>
        <color rgb="FF202122"/>
        <sz val="11.0"/>
      </rPr>
      <t xml:space="preserve">. 2019. </t>
    </r>
    <r>
      <rPr>
        <rFont val="sans-serif"/>
        <color rgb="FF1155CC"/>
        <sz val="11.0"/>
        <u/>
      </rPr>
      <t>doi</t>
    </r>
    <r>
      <rPr>
        <rFont val="sans-serif"/>
        <color rgb="FF202122"/>
        <sz val="11.0"/>
      </rPr>
      <t>:</t>
    </r>
    <r>
      <rPr>
        <rFont val="sans-serif"/>
        <color rgb="FF1155CC"/>
        <sz val="11.0"/>
        <u/>
      </rPr>
      <t>10.3133/70202434</t>
    </r>
    <r>
      <rPr>
        <rFont val="sans-serif"/>
        <color rgb="FF202122"/>
        <sz val="11.0"/>
      </rPr>
      <t xml:space="preserve">. </t>
    </r>
    <r>
      <rPr>
        <rFont val="sans-serif"/>
        <color rgb="FF1155CC"/>
        <sz val="11.0"/>
        <u/>
      </rPr>
      <t>ISBN</t>
    </r>
    <r>
      <rPr>
        <rFont val="sans-serif"/>
        <color rgb="FF202122"/>
        <sz val="11.0"/>
      </rPr>
      <t xml:space="preserve"> </t>
    </r>
    <r>
      <rPr>
        <rFont val="sans-serif"/>
        <color rgb="FF1155CC"/>
        <sz val="11.0"/>
        <u/>
      </rPr>
      <t>978-1-4113-4283-5</t>
    </r>
    <r>
      <rPr>
        <rFont val="sans-serif"/>
        <color rgb="FF202122"/>
        <sz val="11.0"/>
      </rPr>
      <t xml:space="preserve">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from the original on 2020-02-02.</t>
    </r>
  </si>
  <si>
    <r>
      <rPr>
        <rFont val="sans-serif"/>
        <color rgb="FF1155CC"/>
        <sz val="11.0"/>
        <u/>
      </rPr>
      <t>"Current prices of strategic metals"</t>
    </r>
    <r>
      <rPr>
        <rFont val="sans-serif"/>
        <color rgb="FF202122"/>
        <sz val="11.0"/>
      </rPr>
      <t xml:space="preserve">. Institute of Rare Earths and Metals. July 2019.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from the original on 2020-01-14.</t>
    </r>
  </si>
  <si>
    <r>
      <rPr>
        <rFont val="sans-serif"/>
        <color rgb="FF1155CC"/>
        <sz val="11.0"/>
        <u/>
      </rPr>
      <t>Preismonitor</t>
    </r>
    <r>
      <rPr>
        <rFont val="sans-serif"/>
        <color rgb="FF202122"/>
        <sz val="11.0"/>
      </rPr>
      <t xml:space="preserve"> (PDF) (Report) (in German). </t>
    </r>
    <r>
      <rPr>
        <rFont val="sans-serif"/>
        <color rgb="FF1155CC"/>
        <sz val="11.0"/>
        <u/>
      </rPr>
      <t>Federal Institute for Geosciences and Natural Resources</t>
    </r>
    <r>
      <rPr>
        <rFont val="sans-serif"/>
        <color rgb="FF202122"/>
        <sz val="11.0"/>
      </rPr>
      <t xml:space="preserve">. 22 January 2020. </t>
    </r>
    <r>
      <rPr>
        <rFont val="sans-serif"/>
        <color rgb="FF1155CC"/>
        <sz val="11.0"/>
        <u/>
      </rPr>
      <t>Archived</t>
    </r>
    <r>
      <rPr>
        <rFont val="sans-serif"/>
        <color rgb="FF202122"/>
        <sz val="11.0"/>
      </rPr>
      <t xml:space="preserve"> (PDF) from the original on 2020-01-25.</t>
    </r>
  </si>
  <si>
    <r>
      <rPr>
        <rFont val="sans-serif"/>
        <color rgb="FF1155CC"/>
        <sz val="11.0"/>
        <u/>
      </rPr>
      <t>"Rhenium"</t>
    </r>
    <r>
      <rPr>
        <rFont val="sans-serif"/>
        <color rgb="FF202122"/>
        <sz val="11.0"/>
      </rPr>
      <t xml:space="preserve">. price.metal.com. </t>
    </r>
    <r>
      <rPr>
        <rFont val="sans-serif"/>
        <color rgb="FF1155CC"/>
        <sz val="11.0"/>
        <u/>
      </rPr>
      <t>Shanghai Metals Market</t>
    </r>
    <r>
      <rPr>
        <rFont val="sans-serif"/>
        <color rgb="FF202122"/>
        <sz val="11.0"/>
      </rPr>
      <t xml:space="preserve">. 3 February 2020. Archived from </t>
    </r>
    <r>
      <rPr>
        <rFont val="sans-serif"/>
        <color rgb="FF1155CC"/>
        <sz val="11.0"/>
        <u/>
      </rPr>
      <t>the original</t>
    </r>
    <r>
      <rPr>
        <rFont val="sans-serif"/>
        <color rgb="FF202122"/>
        <sz val="11.0"/>
      </rPr>
      <t xml:space="preserve"> on 2020-02-03.</t>
    </r>
  </si>
  <si>
    <t>https://www.dailymetalprice.com/</t>
  </si>
  <si>
    <t>yellow = cited</t>
  </si>
  <si>
    <t>Co1 Mn1 Ni1</t>
  </si>
  <si>
    <t>https://www.metal.com/Niobium-Tantalum/202211090004</t>
  </si>
  <si>
    <t>https://www.metal.com/Other-Minor-Metals/201102250232</t>
  </si>
  <si>
    <t>https://strategicmetalsinvest.com/hafnium-prices/#:~:text=The%20current%20price%20of%20Hafnium%20is%20%244%2C321.24%20per%20kg.&amp;text=For%20bulk%20hafnium%20purchases%2C%20whether,us%20directly%20for%20a%20quotation.</t>
  </si>
  <si>
    <t>https://www.metal.com/en/prices/201102250299</t>
  </si>
  <si>
    <t>https://www.metal.com/en/prices/201102250208</t>
  </si>
  <si>
    <t>https://en.wikipedia.org/wiki/Prices_of_chemical_elements#cite_note-src-ceicdata-29</t>
  </si>
  <si>
    <t>https://www.metal.com/en/prices/201102250173</t>
  </si>
  <si>
    <t>https://www.metal.com/en/prices/201102250590</t>
  </si>
  <si>
    <t>https://www.metal.com/en/prices/201102250036</t>
  </si>
  <si>
    <t>https://www.metal.com/en/prices/201102250430</t>
  </si>
  <si>
    <t>https://www.metal.com/en/prices/201102250322</t>
  </si>
  <si>
    <t>https://strategicmetalsinvest.com/silver-prices/</t>
  </si>
  <si>
    <t>https://www.metal.com/en/prices/202104090004</t>
  </si>
  <si>
    <t>https://www.metal.com/en/prices/201102250470</t>
  </si>
  <si>
    <t>https://www.metal.com/en/prices/201102250326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</si>
</sst>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  <font>
      <sz val="10.0"/>
      <color theme="1"/>
      <name val="Arial"/>
      <scheme val="minor"/>
    </font>
    <font>
      <u/>
      <sz val="11.0"/>
      <color rgb="FF202122"/>
      <name val="Sans-serif"/>
    </font>
    <font>
      <sz val="10.0"/>
      <color rgb="FF202122"/>
      <name val="Arial"/>
      <scheme val="minor"/>
    </font>
    <font>
      <u/>
      <sz val="11.0"/>
      <color rgb="FF202122"/>
      <name val="Sans-serif"/>
    </font>
    <font>
      <u/>
      <color rgb="FF0000FF"/>
    </font>
    <font>
      <sz val="11.0"/>
      <color rgb="FF000000"/>
      <name val="Calibri"/>
    </font>
    <font>
      <u/>
      <sz val="11.0"/>
      <color rgb="FF202122"/>
      <name val="Sans-serif"/>
    </font>
    <font>
      <sz val="10.0"/>
      <color theme="1"/>
      <name val="Arial"/>
    </font>
    <font>
      <i/>
      <u/>
      <sz val="11.0"/>
      <color rgb="FF202122"/>
      <name val="Sans-serif"/>
    </font>
    <font>
      <sz val="12.0"/>
      <color rgb="FF202122"/>
      <name val="Sans-serif"/>
    </font>
    <font>
      <color theme="1"/>
      <name val="Arial"/>
    </font>
    <font>
      <sz val="11.0"/>
      <color theme="1"/>
      <name val="Calibri"/>
    </font>
    <font>
      <u/>
      <color rgb="FF1155CC"/>
      <name val="Arial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top" wrapText="0"/>
    </xf>
    <xf borderId="0" fillId="0" fontId="2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3" numFmtId="0" xfId="0" applyFont="1"/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2" numFmtId="0" xfId="0" applyFont="1"/>
    <xf borderId="0" fillId="0" fontId="8" numFmtId="0" xfId="0" applyAlignment="1" applyFont="1">
      <alignment readingOrder="0" shrinkToFit="0" vertical="bottom" wrapText="0"/>
    </xf>
    <xf borderId="0" fillId="0" fontId="2" numFmtId="0" xfId="0" applyFont="1"/>
    <xf borderId="0" fillId="0" fontId="3" numFmtId="0" xfId="0" applyFont="1"/>
    <xf borderId="0" fillId="2" fontId="9" numFmtId="0" xfId="0" applyAlignment="1" applyFont="1">
      <alignment shrinkToFit="0" vertical="bottom" wrapText="0"/>
    </xf>
    <xf borderId="0" fillId="0" fontId="10" numFmtId="0" xfId="0" applyFont="1"/>
    <xf borderId="0" fillId="0" fontId="10" numFmtId="0" xfId="0" applyFont="1"/>
    <xf borderId="0" fillId="2" fontId="11" numFmtId="0" xfId="0" applyAlignment="1" applyFont="1">
      <alignment shrinkToFit="0" vertical="bottom" wrapText="0"/>
    </xf>
    <xf borderId="0" fillId="0" fontId="2" numFmtId="0" xfId="0" applyFont="1"/>
    <xf borderId="0" fillId="0" fontId="2" numFmtId="0" xfId="0" applyAlignment="1" applyFont="1">
      <alignment readingOrder="0"/>
    </xf>
    <xf borderId="0" fillId="3" fontId="12" numFmtId="0" xfId="0" applyAlignment="1" applyFill="1" applyFont="1">
      <alignment readingOrder="0" shrinkToFit="0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 vertical="top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4" numFmtId="0" xfId="0" applyAlignment="1" applyFont="1">
      <alignment horizontal="right" vertical="bottom"/>
    </xf>
    <xf borderId="0" fillId="0" fontId="13" numFmtId="0" xfId="0" applyAlignment="1" applyFont="1">
      <alignment horizontal="right" vertical="bottom"/>
    </xf>
    <xf borderId="0" fillId="4" fontId="15" numFmtId="0" xfId="0" applyAlignment="1" applyFill="1" applyFont="1">
      <alignment vertical="bottom"/>
    </xf>
    <xf borderId="0" fillId="4" fontId="13" numFmtId="0" xfId="0" applyAlignment="1" applyFont="1">
      <alignment vertical="bottom"/>
    </xf>
    <xf borderId="0" fillId="0" fontId="1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inerals.usgs.gov/minerals/pubs/mcs/" TargetMode="External"/><Relationship Id="rId42" Type="http://schemas.openxmlformats.org/officeDocument/2006/relationships/hyperlink" Target="https://en.institut-seltene-erden.de/rare-earth-prices-in-february-2020/" TargetMode="External"/><Relationship Id="rId41" Type="http://schemas.openxmlformats.org/officeDocument/2006/relationships/hyperlink" Target="https://archive.today/20200203220140/https://price.metal.com/spots/Other-Minor-Metals/201102250606" TargetMode="External"/><Relationship Id="rId44" Type="http://schemas.openxmlformats.org/officeDocument/2006/relationships/hyperlink" Target="https://archive.today/20200203202438/https://price.metal.com/spots/Pig-Iron/201808140002" TargetMode="External"/><Relationship Id="rId43" Type="http://schemas.openxmlformats.org/officeDocument/2006/relationships/hyperlink" Target="https://archive.today/20200203211349/https://price.metal.com/spots/Other-Minor-Metals/201102250036" TargetMode="External"/><Relationship Id="rId46" Type="http://schemas.openxmlformats.org/officeDocument/2006/relationships/hyperlink" Target="https://archive.today/20200203230651/https://price.metal.com/spots/Other-Minor-Metals/201102250299" TargetMode="External"/><Relationship Id="rId45" Type="http://schemas.openxmlformats.org/officeDocument/2006/relationships/hyperlink" Target="https://archive.today/20200203230442/https://price.metal.com/spots/Other-Minor-Metals/201211080001" TargetMode="External"/><Relationship Id="rId80" Type="http://schemas.openxmlformats.org/officeDocument/2006/relationships/drawing" Target="../drawings/drawing1.xml"/><Relationship Id="rId1" Type="http://schemas.openxmlformats.org/officeDocument/2006/relationships/hyperlink" Target="https://www.bgr.bund.de/DE/Themen/Min_rohstoffe/Produkte/Preisliste/pm_19_12.pdf" TargetMode="External"/><Relationship Id="rId2" Type="http://schemas.openxmlformats.org/officeDocument/2006/relationships/hyperlink" Target="https://www.bgr.bund.de/DE/Themen/Min_rohstoffe/Produkte/Preisliste/pm_19_12.pdf" TargetMode="External"/><Relationship Id="rId3" Type="http://schemas.openxmlformats.org/officeDocument/2006/relationships/hyperlink" Target="https://www.matweb.com/search/datasheet.aspx?MatGUID=dfced4f11d63459e8ef8733d1c7c1ad2" TargetMode="External"/><Relationship Id="rId4" Type="http://schemas.openxmlformats.org/officeDocument/2006/relationships/hyperlink" Target="https://archive.today/20200203202438/https://price.metal.com/spots/Pig-Iron/201808140002" TargetMode="External"/><Relationship Id="rId9" Type="http://schemas.openxmlformats.org/officeDocument/2006/relationships/hyperlink" Target="https://www.bgr.bund.de/DE/Themen/Min_rohstoffe/Produkte/Preisliste/pm_19_12.pdf" TargetMode="External"/><Relationship Id="rId48" Type="http://schemas.openxmlformats.org/officeDocument/2006/relationships/hyperlink" Target="https://www.bgr.bund.de/DE/Themen/Min_rohstoffe/Produkte/Preisliste/pm_19_12.pdf" TargetMode="External"/><Relationship Id="rId47" Type="http://schemas.openxmlformats.org/officeDocument/2006/relationships/hyperlink" Target="https://archive.today/20200203232234/https://price.metal.com/spots/Other-Minor-Metals/201102250232" TargetMode="External"/><Relationship Id="rId49" Type="http://schemas.openxmlformats.org/officeDocument/2006/relationships/hyperlink" Target="https://archive.today/20200203225913/https://price.metal.com/spots/Cobalt-Lithium/201102250219" TargetMode="External"/><Relationship Id="rId5" Type="http://schemas.openxmlformats.org/officeDocument/2006/relationships/hyperlink" Target="https://www.bgr.bund.de/DE/Themen/Min_rohstoffe/Produkte/Preisliste/pm_19_12.pdf" TargetMode="External"/><Relationship Id="rId6" Type="http://schemas.openxmlformats.org/officeDocument/2006/relationships/hyperlink" Target="https://archive.today/20200203230442/https://price.metal.com/spots/Other-Minor-Metals/201211080001" TargetMode="External"/><Relationship Id="rId7" Type="http://schemas.openxmlformats.org/officeDocument/2006/relationships/hyperlink" Target="https://www.bgr.bund.de/DE/Themen/Min_rohstoffe/Produkte/Preisliste/pm_19_12.pdf" TargetMode="External"/><Relationship Id="rId8" Type="http://schemas.openxmlformats.org/officeDocument/2006/relationships/hyperlink" Target="https://archive.today/20200203220140/https://price.metal.com/spots/Other-Minor-Metals/201102250606" TargetMode="External"/><Relationship Id="rId73" Type="http://schemas.openxmlformats.org/officeDocument/2006/relationships/hyperlink" Target="https://www.bgr.bund.de/DE/Themen/Min_rohstoffe/Produkte/Preisliste/pm_19_12.pdf" TargetMode="External"/><Relationship Id="rId72" Type="http://schemas.openxmlformats.org/officeDocument/2006/relationships/hyperlink" Target="https://www.bgr.bund.de/DE/Themen/Min_rohstoffe/Produkte/Preisliste/pm_19_12.pdf" TargetMode="External"/><Relationship Id="rId31" Type="http://schemas.openxmlformats.org/officeDocument/2006/relationships/hyperlink" Target="https://www.bgr.bund.de/DE/Themen/Min_rohstoffe/Produkte/Preisliste/pm_19_12.pdf" TargetMode="External"/><Relationship Id="rId75" Type="http://schemas.openxmlformats.org/officeDocument/2006/relationships/hyperlink" Target="https://www.bgr.bund.de/DE/Themen/Min_rohstoffe/Produkte/Preisliste/pm_19_12.pdf" TargetMode="External"/><Relationship Id="rId30" Type="http://schemas.openxmlformats.org/officeDocument/2006/relationships/hyperlink" Target="https://www.bgr.bund.de/DE/Themen/Min_rohstoffe/Produkte/Preisliste/pm_19_12.pdf" TargetMode="External"/><Relationship Id="rId74" Type="http://schemas.openxmlformats.org/officeDocument/2006/relationships/hyperlink" Target="https://www.bgr.bund.de/DE/Themen/Min_rohstoffe/Produkte/Preisliste/pm_19_12.pdf" TargetMode="External"/><Relationship Id="rId33" Type="http://schemas.openxmlformats.org/officeDocument/2006/relationships/hyperlink" Target="https://web.archive.org/web/20200203184102/https://www.ceicdata.com/en/china/china-petroleum--chemical-industry-association-petrochemical-price-inorganic-chemical-material" TargetMode="External"/><Relationship Id="rId77" Type="http://schemas.openxmlformats.org/officeDocument/2006/relationships/hyperlink" Target="https://en.institut-seltene-erden.de/current-prices-of-strategic-metals/" TargetMode="External"/><Relationship Id="rId32" Type="http://schemas.openxmlformats.org/officeDocument/2006/relationships/hyperlink" Target="https://web.archive.org/web/20200203184102/https://www.ceicdata.com/en/china/china-petroleum--chemical-industry-association-petrochemical-price-inorganic-chemical-material" TargetMode="External"/><Relationship Id="rId76" Type="http://schemas.openxmlformats.org/officeDocument/2006/relationships/hyperlink" Target="https://minerals.usgs.gov/minerals/pubs/mcs/" TargetMode="External"/><Relationship Id="rId35" Type="http://schemas.openxmlformats.org/officeDocument/2006/relationships/hyperlink" Target="https://archive.today/20200203212051/https://price.metal.com/spots/Other-Minor-Metals/201102250322" TargetMode="External"/><Relationship Id="rId79" Type="http://schemas.openxmlformats.org/officeDocument/2006/relationships/hyperlink" Target="https://archive.today/20200203211349/https://price.metal.com/spots/Other-Minor-Metals/201102250036" TargetMode="External"/><Relationship Id="rId34" Type="http://schemas.openxmlformats.org/officeDocument/2006/relationships/hyperlink" Target="https://www.matweb.com/search/datasheet.aspx?MatGUID=dfced4f11d63459e8ef8733d1c7c1ad2" TargetMode="External"/><Relationship Id="rId78" Type="http://schemas.openxmlformats.org/officeDocument/2006/relationships/hyperlink" Target="https://www.bgr.bund.de/DE/Themen/Min_rohstoffe/Produkte/Preisliste/pm_19_12.pdf" TargetMode="External"/><Relationship Id="rId71" Type="http://schemas.openxmlformats.org/officeDocument/2006/relationships/hyperlink" Target="https://www.bgr.bund.de/DE/Themen/Min_rohstoffe/Produkte/Preisliste/pm_19_12.pdf" TargetMode="External"/><Relationship Id="rId70" Type="http://schemas.openxmlformats.org/officeDocument/2006/relationships/hyperlink" Target="https://archive.today/20200203220140/https://price.metal.com/spots/Other-Minor-Metals/201102250606" TargetMode="External"/><Relationship Id="rId37" Type="http://schemas.openxmlformats.org/officeDocument/2006/relationships/hyperlink" Target="https://www.eia.gov/energyexplained/coal/prices-and-outlook.php" TargetMode="External"/><Relationship Id="rId36" Type="http://schemas.openxmlformats.org/officeDocument/2006/relationships/hyperlink" Target="https://web.archive.org/web/20200203184102/https://www.ceicdata.com/en/china/china-petroleum--chemical-industry-association-petrochemical-price-inorganic-chemical-material" TargetMode="External"/><Relationship Id="rId39" Type="http://schemas.openxmlformats.org/officeDocument/2006/relationships/hyperlink" Target="https://archive.today/20200203225913/https://price.metal.com/spots/Cobalt-Lithium/201102250219" TargetMode="External"/><Relationship Id="rId38" Type="http://schemas.openxmlformats.org/officeDocument/2006/relationships/hyperlink" Target="https://en.institut-seltene-erden.de/current-prices-of-strategic-metals/" TargetMode="External"/><Relationship Id="rId62" Type="http://schemas.openxmlformats.org/officeDocument/2006/relationships/hyperlink" Target="https://archive.today/20200203202438/https://price.metal.com/spots/Pig-Iron/201808140002" TargetMode="External"/><Relationship Id="rId61" Type="http://schemas.openxmlformats.org/officeDocument/2006/relationships/hyperlink" Target="https://www.bgr.bund.de/DE/Themen/Min_rohstoffe/Produkte/Preisliste/pm_19_12.pdf" TargetMode="External"/><Relationship Id="rId20" Type="http://schemas.openxmlformats.org/officeDocument/2006/relationships/hyperlink" Target="https://www.bgr.bund.de/DE/Themen/Min_rohstoffe/Produkte/Preisliste/pm_19_12.pdf" TargetMode="External"/><Relationship Id="rId64" Type="http://schemas.openxmlformats.org/officeDocument/2006/relationships/hyperlink" Target="https://www.bgr.bund.de/DE/Themen/Min_rohstoffe/Produkte/Preisliste/pm_19_12.pdf" TargetMode="External"/><Relationship Id="rId63" Type="http://schemas.openxmlformats.org/officeDocument/2006/relationships/hyperlink" Target="https://www.bgr.bund.de/DE/Themen/Min_rohstoffe/Produkte/Preisliste/pm_19_12.pdf" TargetMode="External"/><Relationship Id="rId22" Type="http://schemas.openxmlformats.org/officeDocument/2006/relationships/hyperlink" Target="https://archive.today/20200203225913/https://price.metal.com/spots/Cobalt-Lithium/201102250219" TargetMode="External"/><Relationship Id="rId66" Type="http://schemas.openxmlformats.org/officeDocument/2006/relationships/hyperlink" Target="https://www.bgr.bund.de/DE/Themen/Min_rohstoffe/Produkte/Preisliste/pm_19_12.pdf" TargetMode="External"/><Relationship Id="rId21" Type="http://schemas.openxmlformats.org/officeDocument/2006/relationships/hyperlink" Target="https://www.bgr.bund.de/DE/Themen/Min_rohstoffe/Produkte/Preisliste/pm_19_12.pdf" TargetMode="External"/><Relationship Id="rId65" Type="http://schemas.openxmlformats.org/officeDocument/2006/relationships/hyperlink" Target="https://www.bgr.bund.de/DE/Themen/Min_rohstoffe/Produkte/Preisliste/pm_19_12.pdf" TargetMode="External"/><Relationship Id="rId24" Type="http://schemas.openxmlformats.org/officeDocument/2006/relationships/hyperlink" Target="https://web.archive.org/web/20200203184102/https://www.ceicdata.com/en/china/china-petroleum--chemical-industry-association-petrochemical-price-inorganic-chemical-material" TargetMode="External"/><Relationship Id="rId68" Type="http://schemas.openxmlformats.org/officeDocument/2006/relationships/hyperlink" Target="https://www.bgr.bund.de/DE/Themen/Min_rohstoffe/Produkte/Preisliste/pm_19_12.pdf" TargetMode="External"/><Relationship Id="rId23" Type="http://schemas.openxmlformats.org/officeDocument/2006/relationships/hyperlink" Target="https://archive.today/20200203211349/https://price.metal.com/spots/Other-Minor-Metals/201102250036" TargetMode="External"/><Relationship Id="rId67" Type="http://schemas.openxmlformats.org/officeDocument/2006/relationships/hyperlink" Target="https://www.bgr.bund.de/DE/Themen/Min_rohstoffe/Produkte/Preisliste/pm_19_12.pdf" TargetMode="External"/><Relationship Id="rId60" Type="http://schemas.openxmlformats.org/officeDocument/2006/relationships/hyperlink" Target="https://www.bgr.bund.de/DE/Themen/Min_rohstoffe/Produkte/Preisliste/pm_19_12.pdf" TargetMode="External"/><Relationship Id="rId26" Type="http://schemas.openxmlformats.org/officeDocument/2006/relationships/hyperlink" Target="https://archive.today/20200203212051/https://price.metal.com/spots/Other-Minor-Metals/201102250322" TargetMode="External"/><Relationship Id="rId25" Type="http://schemas.openxmlformats.org/officeDocument/2006/relationships/hyperlink" Target="https://www.bgr.bund.de/DE/Themen/Min_rohstoffe/Produkte/Preisliste/pm_19_12.pdf" TargetMode="External"/><Relationship Id="rId69" Type="http://schemas.openxmlformats.org/officeDocument/2006/relationships/hyperlink" Target="https://archive.today/20200203232234/https://price.metal.com/spots/Other-Minor-Metals/201102250232" TargetMode="External"/><Relationship Id="rId28" Type="http://schemas.openxmlformats.org/officeDocument/2006/relationships/hyperlink" Target="https://www.bgr.bund.de/DE/Themen/Min_rohstoffe/Produkte/Preisliste/pm_19_12.pdf" TargetMode="External"/><Relationship Id="rId27" Type="http://schemas.openxmlformats.org/officeDocument/2006/relationships/hyperlink" Target="https://www.bgr.bund.de/DE/Themen/Min_rohstoffe/Produkte/Preisliste/pm_19_12.pdf" TargetMode="External"/><Relationship Id="rId29" Type="http://schemas.openxmlformats.org/officeDocument/2006/relationships/hyperlink" Target="https://en.institut-seltene-erden.de/rare-earth-prices-in-february-2020/" TargetMode="External"/><Relationship Id="rId51" Type="http://schemas.openxmlformats.org/officeDocument/2006/relationships/hyperlink" Target="https://www.eia.gov/energyexplained/coal/prices-and-outlook.php" TargetMode="External"/><Relationship Id="rId50" Type="http://schemas.openxmlformats.org/officeDocument/2006/relationships/hyperlink" Target="https://web.archive.org/web/20200203184102/https://www.ceicdata.com/en/china/china-petroleum--chemical-industry-association-petrochemical-price-inorganic-chemical-material" TargetMode="External"/><Relationship Id="rId53" Type="http://schemas.openxmlformats.org/officeDocument/2006/relationships/hyperlink" Target="https://www.bgr.bund.de/DE/Themen/Min_rohstoffe/Produkte/Preisliste/pm_19_12.pdf" TargetMode="External"/><Relationship Id="rId52" Type="http://schemas.openxmlformats.org/officeDocument/2006/relationships/hyperlink" Target="https://www.bgr.bund.de/DE/Themen/Min_rohstoffe/Produkte/Preisliste/pm_19_12.pdf" TargetMode="External"/><Relationship Id="rId11" Type="http://schemas.openxmlformats.org/officeDocument/2006/relationships/hyperlink" Target="https://archive.today/20200203232234/https://price.metal.com/spots/Other-Minor-Metals/201102250232" TargetMode="External"/><Relationship Id="rId55" Type="http://schemas.openxmlformats.org/officeDocument/2006/relationships/hyperlink" Target="https://web.archive.org/web/20200203184102/https://www.ceicdata.com/en/china/china-petroleum--chemical-industry-association-petrochemical-price-inorganic-chemical-material" TargetMode="External"/><Relationship Id="rId10" Type="http://schemas.openxmlformats.org/officeDocument/2006/relationships/hyperlink" Target="https://en.institut-seltene-erden.de/current-prices-of-strategic-metals/" TargetMode="External"/><Relationship Id="rId54" Type="http://schemas.openxmlformats.org/officeDocument/2006/relationships/hyperlink" Target="https://www.bgr.bund.de/DE/Themen/Min_rohstoffe/Produkte/Preisliste/pm_19_12.pdf" TargetMode="External"/><Relationship Id="rId13" Type="http://schemas.openxmlformats.org/officeDocument/2006/relationships/hyperlink" Target="https://archive.today/20200203230651/https://price.metal.com/spots/Other-Minor-Metals/201102250299" TargetMode="External"/><Relationship Id="rId57" Type="http://schemas.openxmlformats.org/officeDocument/2006/relationships/hyperlink" Target="https://en.institut-seltene-erden.de/rare-earth-prices-in-february-2020/" TargetMode="External"/><Relationship Id="rId12" Type="http://schemas.openxmlformats.org/officeDocument/2006/relationships/hyperlink" Target="https://minerals.usgs.gov/minerals/pubs/mcs/" TargetMode="External"/><Relationship Id="rId56" Type="http://schemas.openxmlformats.org/officeDocument/2006/relationships/hyperlink" Target="https://archive.today/20200203212051/https://price.metal.com/spots/Other-Minor-Metals/201102250322" TargetMode="External"/><Relationship Id="rId15" Type="http://schemas.openxmlformats.org/officeDocument/2006/relationships/hyperlink" Target="https://www.bgr.bund.de/DE/Themen/Min_rohstoffe/Produkte/Preisliste/pm_19_12.pdf" TargetMode="External"/><Relationship Id="rId59" Type="http://schemas.openxmlformats.org/officeDocument/2006/relationships/hyperlink" Target="https://archive.today/20200203230651/https://price.metal.com/spots/Other-Minor-Metals/201102250299" TargetMode="External"/><Relationship Id="rId14" Type="http://schemas.openxmlformats.org/officeDocument/2006/relationships/hyperlink" Target="https://www.bgr.bund.de/DE/Themen/Min_rohstoffe/Produkte/Preisliste/pm_19_12.pdf" TargetMode="External"/><Relationship Id="rId58" Type="http://schemas.openxmlformats.org/officeDocument/2006/relationships/hyperlink" Target="https://archive.today/20200203230442/https://price.metal.com/spots/Other-Minor-Metals/201211080001" TargetMode="External"/><Relationship Id="rId17" Type="http://schemas.openxmlformats.org/officeDocument/2006/relationships/hyperlink" Target="https://www.bgr.bund.de/DE/Themen/Min_rohstoffe/Produkte/Preisliste/pm_19_12.pdf" TargetMode="External"/><Relationship Id="rId16" Type="http://schemas.openxmlformats.org/officeDocument/2006/relationships/hyperlink" Target="https://www.bgr.bund.de/DE/Themen/Min_rohstoffe/Produkte/Preisliste/pm_19_12.pdf" TargetMode="External"/><Relationship Id="rId19" Type="http://schemas.openxmlformats.org/officeDocument/2006/relationships/hyperlink" Target="https://www.bgr.bund.de/DE/Themen/Min_rohstoffe/Produkte/Preisliste/pm_19_12.pdf" TargetMode="External"/><Relationship Id="rId18" Type="http://schemas.openxmlformats.org/officeDocument/2006/relationships/hyperlink" Target="https://www.eia.gov/energyexplained/coal/prices-and-outlook.ph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ailymetalprice.com/" TargetMode="External"/><Relationship Id="rId2" Type="http://schemas.openxmlformats.org/officeDocument/2006/relationships/hyperlink" Target="https://www.dailymetalprice.com/" TargetMode="External"/><Relationship Id="rId3" Type="http://schemas.openxmlformats.org/officeDocument/2006/relationships/hyperlink" Target="https://www.dailymetalprice.com/" TargetMode="External"/><Relationship Id="rId4" Type="http://schemas.openxmlformats.org/officeDocument/2006/relationships/hyperlink" Target="https://www.dailymetalprice.com/" TargetMode="External"/><Relationship Id="rId9" Type="http://schemas.openxmlformats.org/officeDocument/2006/relationships/hyperlink" Target="https://www.metal.com/Niobium-Tantalum/202211090004" TargetMode="External"/><Relationship Id="rId5" Type="http://schemas.openxmlformats.org/officeDocument/2006/relationships/hyperlink" Target="https://www.dailymetalprice.com/" TargetMode="External"/><Relationship Id="rId6" Type="http://schemas.openxmlformats.org/officeDocument/2006/relationships/hyperlink" Target="https://www.dailymetalprice.com/" TargetMode="External"/><Relationship Id="rId7" Type="http://schemas.openxmlformats.org/officeDocument/2006/relationships/hyperlink" Target="https://www.dailymetalprice.com/" TargetMode="External"/><Relationship Id="rId8" Type="http://schemas.openxmlformats.org/officeDocument/2006/relationships/hyperlink" Target="https://www.dailymetalprice.com/" TargetMode="External"/><Relationship Id="rId31" Type="http://schemas.openxmlformats.org/officeDocument/2006/relationships/drawing" Target="../drawings/drawing2.xml"/><Relationship Id="rId30" Type="http://schemas.openxmlformats.org/officeDocument/2006/relationships/hyperlink" Target="https://www.metal.com/en/prices/201102250326" TargetMode="External"/><Relationship Id="rId20" Type="http://schemas.openxmlformats.org/officeDocument/2006/relationships/hyperlink" Target="https://www.metal.com/en/prices/201102250590" TargetMode="External"/><Relationship Id="rId22" Type="http://schemas.openxmlformats.org/officeDocument/2006/relationships/hyperlink" Target="https://www.metal.com/en/prices/201102250036" TargetMode="External"/><Relationship Id="rId21" Type="http://schemas.openxmlformats.org/officeDocument/2006/relationships/hyperlink" Target="https://www.dailymetalprice.com/" TargetMode="External"/><Relationship Id="rId24" Type="http://schemas.openxmlformats.org/officeDocument/2006/relationships/hyperlink" Target="https://www.metal.com/en/prices/201102250430" TargetMode="External"/><Relationship Id="rId23" Type="http://schemas.openxmlformats.org/officeDocument/2006/relationships/hyperlink" Target="https://en.wikipedia.org/wiki/Prices_of_chemical_elements" TargetMode="External"/><Relationship Id="rId26" Type="http://schemas.openxmlformats.org/officeDocument/2006/relationships/hyperlink" Target="https://www.dailymetalprice.com/https://www.dailymetalprice.co" TargetMode="External"/><Relationship Id="rId25" Type="http://schemas.openxmlformats.org/officeDocument/2006/relationships/hyperlink" Target="https://www.metal.com/en/prices/201102250322" TargetMode="External"/><Relationship Id="rId28" Type="http://schemas.openxmlformats.org/officeDocument/2006/relationships/hyperlink" Target="https://www.metal.com/en/prices/202104090004" TargetMode="External"/><Relationship Id="rId27" Type="http://schemas.openxmlformats.org/officeDocument/2006/relationships/hyperlink" Target="https://strategicmetalsinvest.com/silver-prices/" TargetMode="External"/><Relationship Id="rId29" Type="http://schemas.openxmlformats.org/officeDocument/2006/relationships/hyperlink" Target="https://www.metal.com/en/prices/201102250470" TargetMode="External"/><Relationship Id="rId11" Type="http://schemas.openxmlformats.org/officeDocument/2006/relationships/hyperlink" Target="https://strategicmetalsinvest.com/hafnium-prices/" TargetMode="External"/><Relationship Id="rId10" Type="http://schemas.openxmlformats.org/officeDocument/2006/relationships/hyperlink" Target="https://www.metal.com/Other-Minor-Metals/201102250232" TargetMode="External"/><Relationship Id="rId13" Type="http://schemas.openxmlformats.org/officeDocument/2006/relationships/hyperlink" Target="https://www.dailymetalprice.com/" TargetMode="External"/><Relationship Id="rId12" Type="http://schemas.openxmlformats.org/officeDocument/2006/relationships/hyperlink" Target="https://www.metal.com/en/prices/201102250299" TargetMode="External"/><Relationship Id="rId15" Type="http://schemas.openxmlformats.org/officeDocument/2006/relationships/hyperlink" Target="https://www.metal.com/en/prices/201102250208" TargetMode="External"/><Relationship Id="rId14" Type="http://schemas.openxmlformats.org/officeDocument/2006/relationships/hyperlink" Target="https://www.dailymetalprice.com/" TargetMode="External"/><Relationship Id="rId17" Type="http://schemas.openxmlformats.org/officeDocument/2006/relationships/hyperlink" Target="https://en.wikipedia.org/wiki/Prices_of_chemical_elements" TargetMode="External"/><Relationship Id="rId16" Type="http://schemas.openxmlformats.org/officeDocument/2006/relationships/hyperlink" Target="https://en.wikipedia.org/wiki/Prices_of_chemical_elements" TargetMode="External"/><Relationship Id="rId19" Type="http://schemas.openxmlformats.org/officeDocument/2006/relationships/hyperlink" Target="https://www.metal.com/en/prices/201102250173" TargetMode="External"/><Relationship Id="rId18" Type="http://schemas.openxmlformats.org/officeDocument/2006/relationships/hyperlink" Target="https://www.dailymetalpri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25"/>
    <col customWidth="1" min="3" max="3" width="16.38"/>
    <col customWidth="1" min="4" max="5" width="16.88"/>
    <col customWidth="1" min="6" max="6" width="37.63"/>
    <col customWidth="1" min="7" max="7" width="17.38"/>
    <col customWidth="1" min="11" max="12" width="19.5"/>
    <col customWidth="1" min="13" max="13" width="16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</row>
    <row r="2">
      <c r="A2" s="3" t="s">
        <v>6</v>
      </c>
      <c r="B2" s="4">
        <v>871.0</v>
      </c>
      <c r="C2" s="5">
        <v>51.9961</v>
      </c>
      <c r="D2" s="6">
        <v>9.4</v>
      </c>
      <c r="E2" s="6">
        <v>24.0</v>
      </c>
      <c r="F2" s="7" t="s">
        <v>7</v>
      </c>
      <c r="G2" s="2" t="s">
        <v>8</v>
      </c>
      <c r="K2" s="2"/>
    </row>
    <row r="3">
      <c r="A3" s="3" t="s">
        <v>9</v>
      </c>
      <c r="B3" s="4">
        <v>845.0</v>
      </c>
      <c r="C3" s="5">
        <v>58.6934</v>
      </c>
      <c r="D3" s="8">
        <v>13.9</v>
      </c>
      <c r="E3" s="6">
        <v>28.0</v>
      </c>
      <c r="F3" s="9" t="s">
        <v>10</v>
      </c>
      <c r="G3" s="2" t="s">
        <v>8</v>
      </c>
      <c r="K3" s="2">
        <v>316.0</v>
      </c>
      <c r="L3" s="10" t="s">
        <v>11</v>
      </c>
    </row>
    <row r="4">
      <c r="A4" s="3" t="s">
        <v>12</v>
      </c>
      <c r="B4" s="4">
        <v>829.0</v>
      </c>
      <c r="C4" s="5">
        <v>55.847</v>
      </c>
      <c r="D4" s="8">
        <v>0.424</v>
      </c>
      <c r="E4" s="6">
        <v>26.0</v>
      </c>
      <c r="F4" s="7" t="s">
        <v>13</v>
      </c>
      <c r="G4" s="2" t="s">
        <v>8</v>
      </c>
      <c r="K4" s="2" t="s">
        <v>14</v>
      </c>
      <c r="L4" s="2">
        <v>8.0</v>
      </c>
    </row>
    <row r="5">
      <c r="A5" s="3" t="s">
        <v>15</v>
      </c>
      <c r="B5" s="4">
        <v>734.0</v>
      </c>
      <c r="C5" s="5">
        <v>58.9332</v>
      </c>
      <c r="D5" s="8">
        <v>32.8</v>
      </c>
      <c r="E5" s="6">
        <v>27.0</v>
      </c>
      <c r="F5" s="7" t="s">
        <v>16</v>
      </c>
      <c r="G5" s="2" t="s">
        <v>8</v>
      </c>
      <c r="K5" s="2" t="s">
        <v>17</v>
      </c>
      <c r="L5" s="2">
        <v>193.0</v>
      </c>
    </row>
    <row r="6">
      <c r="A6" s="3" t="s">
        <v>18</v>
      </c>
      <c r="B6" s="4">
        <v>708.0</v>
      </c>
      <c r="C6" s="5">
        <v>47.88</v>
      </c>
      <c r="D6" s="6">
        <f>AVERAGE(11.1, 11.7)</f>
        <v>11.4</v>
      </c>
      <c r="E6" s="6">
        <v>22.0</v>
      </c>
      <c r="F6" s="7" t="s">
        <v>19</v>
      </c>
      <c r="G6" s="2" t="s">
        <v>8</v>
      </c>
      <c r="K6" s="2" t="s">
        <v>20</v>
      </c>
      <c r="L6" s="2">
        <v>240.0</v>
      </c>
    </row>
    <row r="7">
      <c r="A7" s="3" t="s">
        <v>21</v>
      </c>
      <c r="B7" s="4">
        <v>672.0</v>
      </c>
      <c r="C7" s="5">
        <v>26.981539</v>
      </c>
      <c r="D7" s="8">
        <v>1.79</v>
      </c>
      <c r="E7" s="6">
        <v>13.0</v>
      </c>
      <c r="F7" s="7" t="s">
        <v>22</v>
      </c>
      <c r="G7" s="2" t="s">
        <v>8</v>
      </c>
      <c r="H7" s="1"/>
      <c r="I7" s="1"/>
      <c r="J7" s="1"/>
      <c r="K7" s="2" t="s">
        <v>23</v>
      </c>
      <c r="L7" s="11">
        <f>L6/L4</f>
        <v>30</v>
      </c>
    </row>
    <row r="8">
      <c r="A8" s="3" t="s">
        <v>24</v>
      </c>
      <c r="B8" s="4">
        <v>617.0</v>
      </c>
      <c r="C8" s="5">
        <v>92.90638</v>
      </c>
      <c r="D8" s="5">
        <f>AVERAGE(85.6, 61.4)</f>
        <v>73.5</v>
      </c>
      <c r="E8" s="6">
        <v>41.0</v>
      </c>
      <c r="F8" s="9" t="s">
        <v>25</v>
      </c>
      <c r="G8" s="2" t="s">
        <v>8</v>
      </c>
      <c r="H8" s="12"/>
      <c r="I8" s="12"/>
      <c r="J8" s="12"/>
      <c r="K8" s="2" t="s">
        <v>26</v>
      </c>
      <c r="L8" s="11">
        <f>L5/L4</f>
        <v>24.125</v>
      </c>
    </row>
    <row r="9">
      <c r="A9" s="3" t="s">
        <v>27</v>
      </c>
      <c r="B9" s="4">
        <v>408.0</v>
      </c>
      <c r="C9" s="5">
        <v>95.94</v>
      </c>
      <c r="D9" s="6">
        <v>40.1</v>
      </c>
      <c r="E9" s="6">
        <v>42.0</v>
      </c>
      <c r="F9" s="9" t="s">
        <v>28</v>
      </c>
      <c r="G9" s="2" t="s">
        <v>8</v>
      </c>
      <c r="H9" s="12"/>
      <c r="I9" s="12"/>
      <c r="J9" s="12"/>
      <c r="L9" s="2" t="s">
        <v>29</v>
      </c>
      <c r="M9" s="2" t="s">
        <v>30</v>
      </c>
      <c r="N9" s="2" t="s">
        <v>31</v>
      </c>
      <c r="O9" s="2" t="s">
        <v>32</v>
      </c>
      <c r="Q9" s="2" t="s">
        <v>33</v>
      </c>
      <c r="R9" s="2" t="s">
        <v>34</v>
      </c>
    </row>
    <row r="10">
      <c r="A10" s="3" t="s">
        <v>35</v>
      </c>
      <c r="B10" s="4">
        <v>391.0</v>
      </c>
      <c r="C10" s="5">
        <v>180.9479</v>
      </c>
      <c r="D10" s="5">
        <f>AVERAGE(312,298)</f>
        <v>305</v>
      </c>
      <c r="E10" s="6">
        <v>73.0</v>
      </c>
      <c r="F10" s="9" t="s">
        <v>36</v>
      </c>
      <c r="G10" s="2" t="s">
        <v>8</v>
      </c>
      <c r="J10" s="13" t="s">
        <v>12</v>
      </c>
      <c r="K10" s="13" t="s">
        <v>37</v>
      </c>
      <c r="L10" s="13">
        <v>67.18</v>
      </c>
      <c r="M10" s="11">
        <f t="shared" ref="M10:N10" si="1">C4</f>
        <v>55.847</v>
      </c>
      <c r="N10" s="11">
        <f t="shared" si="1"/>
        <v>0.424</v>
      </c>
      <c r="O10" s="11">
        <f t="shared" ref="O10:O18" si="3">(L10/100)*M10</f>
        <v>37.5180146</v>
      </c>
      <c r="P10" s="11">
        <f t="shared" ref="P10:P18" si="4">O10/O$19</f>
        <v>0.6672160399</v>
      </c>
      <c r="Q10" s="11">
        <f t="shared" ref="Q10:Q18" si="5">P10*100</f>
        <v>66.72160399</v>
      </c>
      <c r="R10" s="11">
        <f t="shared" ref="R10:R18" si="6">P10*N10</f>
        <v>0.2828996009</v>
      </c>
    </row>
    <row r="11">
      <c r="A11" s="3" t="s">
        <v>38</v>
      </c>
      <c r="B11" s="4">
        <v>379.0</v>
      </c>
      <c r="C11" s="5">
        <v>91.224</v>
      </c>
      <c r="D11" s="5">
        <f>AVERAGE(37.1, 35.7)</f>
        <v>36.4</v>
      </c>
      <c r="E11" s="6">
        <v>40.0</v>
      </c>
      <c r="F11" s="9" t="s">
        <v>39</v>
      </c>
      <c r="G11" s="2" t="s">
        <v>8</v>
      </c>
      <c r="H11" s="12"/>
      <c r="I11" s="12"/>
      <c r="J11" s="13" t="s">
        <v>6</v>
      </c>
      <c r="K11" s="13" t="s">
        <v>40</v>
      </c>
      <c r="L11" s="13">
        <v>17.5</v>
      </c>
      <c r="M11" s="11">
        <f t="shared" ref="M11:N11" si="2">C2</f>
        <v>51.9961</v>
      </c>
      <c r="N11" s="11">
        <f t="shared" si="2"/>
        <v>9.4</v>
      </c>
      <c r="O11" s="11">
        <f t="shared" si="3"/>
        <v>9.0993175</v>
      </c>
      <c r="P11" s="11">
        <f t="shared" si="4"/>
        <v>0.1618212118</v>
      </c>
      <c r="Q11" s="11">
        <f t="shared" si="5"/>
        <v>16.18212118</v>
      </c>
      <c r="R11" s="11">
        <f t="shared" si="6"/>
        <v>1.521119391</v>
      </c>
    </row>
    <row r="12">
      <c r="A12" s="3" t="s">
        <v>41</v>
      </c>
      <c r="B12" s="4">
        <v>274.0</v>
      </c>
      <c r="C12" s="5">
        <v>178.49</v>
      </c>
      <c r="D12" s="6">
        <v>900.0</v>
      </c>
      <c r="E12" s="6">
        <v>72.0</v>
      </c>
      <c r="F12" s="9" t="s">
        <v>42</v>
      </c>
      <c r="G12" s="2" t="s">
        <v>8</v>
      </c>
      <c r="H12" s="12"/>
      <c r="I12" s="12"/>
      <c r="J12" s="13" t="s">
        <v>9</v>
      </c>
      <c r="K12" s="13" t="s">
        <v>43</v>
      </c>
      <c r="L12" s="13">
        <v>11.5</v>
      </c>
      <c r="M12" s="11">
        <f t="shared" ref="M12:N12" si="7">C3</f>
        <v>58.6934</v>
      </c>
      <c r="N12" s="11">
        <f t="shared" si="7"/>
        <v>13.9</v>
      </c>
      <c r="O12" s="11">
        <f t="shared" si="3"/>
        <v>6.749741</v>
      </c>
      <c r="P12" s="11">
        <f t="shared" si="4"/>
        <v>0.1200366146</v>
      </c>
      <c r="Q12" s="11">
        <f t="shared" si="5"/>
        <v>12.00366146</v>
      </c>
      <c r="R12" s="11">
        <f t="shared" si="6"/>
        <v>1.668508943</v>
      </c>
    </row>
    <row r="13">
      <c r="A13" s="3" t="s">
        <v>44</v>
      </c>
      <c r="B13" s="4">
        <v>268.0</v>
      </c>
      <c r="C13" s="5">
        <v>50.9415</v>
      </c>
      <c r="D13" s="14">
        <f>AVERAGE(385,357)</f>
        <v>371</v>
      </c>
      <c r="E13" s="6">
        <v>23.0</v>
      </c>
      <c r="F13" s="7" t="s">
        <v>45</v>
      </c>
      <c r="G13" s="2" t="s">
        <v>8</v>
      </c>
      <c r="H13" s="12"/>
      <c r="I13" s="12"/>
      <c r="J13" s="13" t="s">
        <v>27</v>
      </c>
      <c r="K13" s="13" t="s">
        <v>46</v>
      </c>
      <c r="L13" s="13">
        <v>2.25</v>
      </c>
      <c r="M13" s="11">
        <f t="shared" ref="M13:N13" si="8">C9</f>
        <v>95.94</v>
      </c>
      <c r="N13" s="11">
        <f t="shared" si="8"/>
        <v>40.1</v>
      </c>
      <c r="O13" s="11">
        <f t="shared" si="3"/>
        <v>2.15865</v>
      </c>
      <c r="P13" s="11">
        <f t="shared" si="4"/>
        <v>0.03838918237</v>
      </c>
      <c r="Q13" s="11">
        <f t="shared" si="5"/>
        <v>3.838918237</v>
      </c>
      <c r="R13" s="11">
        <f t="shared" si="6"/>
        <v>1.539406213</v>
      </c>
    </row>
    <row r="14">
      <c r="A14" s="3" t="s">
        <v>47</v>
      </c>
      <c r="B14" s="4">
        <v>262.0</v>
      </c>
      <c r="C14" s="5">
        <v>63.546</v>
      </c>
      <c r="D14" s="6">
        <v>6.0</v>
      </c>
      <c r="E14" s="6">
        <v>29.0</v>
      </c>
      <c r="F14" s="9" t="s">
        <v>48</v>
      </c>
      <c r="G14" s="2" t="s">
        <v>8</v>
      </c>
      <c r="H14" s="12"/>
      <c r="I14" s="12"/>
      <c r="J14" s="13" t="s">
        <v>49</v>
      </c>
      <c r="K14" s="13" t="s">
        <v>50</v>
      </c>
      <c r="L14" s="13">
        <v>1.0</v>
      </c>
      <c r="M14" s="11">
        <f t="shared" ref="M14:N14" si="9">C15</f>
        <v>54.93805</v>
      </c>
      <c r="N14" s="11">
        <f t="shared" si="9"/>
        <v>1.82</v>
      </c>
      <c r="O14" s="11">
        <f t="shared" si="3"/>
        <v>0.5493805</v>
      </c>
      <c r="P14" s="11">
        <f t="shared" si="4"/>
        <v>0.009770119382</v>
      </c>
      <c r="Q14" s="11">
        <f t="shared" si="5"/>
        <v>0.9770119382</v>
      </c>
      <c r="R14" s="11">
        <f t="shared" si="6"/>
        <v>0.01778161727</v>
      </c>
    </row>
    <row r="15">
      <c r="A15" s="3" t="s">
        <v>49</v>
      </c>
      <c r="B15" s="4">
        <v>232.0</v>
      </c>
      <c r="C15" s="5">
        <v>54.93805</v>
      </c>
      <c r="D15" s="6">
        <v>1.82</v>
      </c>
      <c r="E15" s="6">
        <v>25.0</v>
      </c>
      <c r="F15" s="7" t="s">
        <v>51</v>
      </c>
      <c r="G15" s="2" t="s">
        <v>8</v>
      </c>
      <c r="H15" s="12"/>
      <c r="I15" s="12"/>
      <c r="J15" s="13" t="s">
        <v>52</v>
      </c>
      <c r="K15" s="13" t="s">
        <v>53</v>
      </c>
      <c r="L15" s="13">
        <v>0.5</v>
      </c>
      <c r="M15" s="11">
        <f t="shared" ref="M15:N15" si="10">C17</f>
        <v>28.0855</v>
      </c>
      <c r="N15" s="11">
        <f t="shared" si="10"/>
        <v>1.7</v>
      </c>
      <c r="O15" s="11">
        <f t="shared" si="3"/>
        <v>0.1404275</v>
      </c>
      <c r="P15" s="11">
        <f t="shared" si="4"/>
        <v>0.002497346447</v>
      </c>
      <c r="Q15" s="11">
        <f t="shared" si="5"/>
        <v>0.2497346447</v>
      </c>
      <c r="R15" s="11">
        <f t="shared" si="6"/>
        <v>0.004245488959</v>
      </c>
    </row>
    <row r="16">
      <c r="A16" s="3" t="s">
        <v>54</v>
      </c>
      <c r="B16" s="4">
        <v>121.0</v>
      </c>
      <c r="C16" s="5">
        <v>183.84</v>
      </c>
      <c r="D16" s="6">
        <v>35.3</v>
      </c>
      <c r="E16" s="6">
        <v>74.0</v>
      </c>
      <c r="F16" s="9" t="s">
        <v>55</v>
      </c>
      <c r="G16" s="2" t="s">
        <v>8</v>
      </c>
      <c r="H16" s="12"/>
      <c r="I16" s="12"/>
      <c r="J16" s="13" t="s">
        <v>56</v>
      </c>
      <c r="K16" s="13" t="s">
        <v>57</v>
      </c>
      <c r="L16" s="13">
        <v>0.035</v>
      </c>
      <c r="M16" s="11">
        <f t="shared" ref="M16:N16" si="11">C18</f>
        <v>12.011</v>
      </c>
      <c r="N16" s="11">
        <f t="shared" si="11"/>
        <v>0.122</v>
      </c>
      <c r="O16" s="11">
        <f t="shared" si="3"/>
        <v>0.00420385</v>
      </c>
      <c r="P16" s="11">
        <f t="shared" si="4"/>
        <v>0.00007476078303</v>
      </c>
      <c r="Q16" s="11">
        <f t="shared" si="5"/>
        <v>0.007476078303</v>
      </c>
      <c r="R16" s="11">
        <f t="shared" si="6"/>
        <v>0.00000912081553</v>
      </c>
    </row>
    <row r="17">
      <c r="A17" s="3" t="s">
        <v>52</v>
      </c>
      <c r="B17" s="4">
        <v>74.0</v>
      </c>
      <c r="C17" s="5">
        <v>28.0855</v>
      </c>
      <c r="D17" s="6">
        <v>1.7</v>
      </c>
      <c r="E17" s="6">
        <v>14.0</v>
      </c>
      <c r="F17" s="7" t="s">
        <v>58</v>
      </c>
      <c r="G17" s="2" t="s">
        <v>8</v>
      </c>
      <c r="H17" s="12"/>
      <c r="I17" s="12"/>
      <c r="J17" s="13" t="s">
        <v>59</v>
      </c>
      <c r="K17" s="13" t="s">
        <v>60</v>
      </c>
      <c r="L17" s="13">
        <v>0.025</v>
      </c>
      <c r="M17" s="11">
        <f t="shared" ref="M17:N17" si="12">C32</f>
        <v>30.974</v>
      </c>
      <c r="N17" s="11">
        <f t="shared" si="12"/>
        <v>2.69</v>
      </c>
      <c r="O17" s="11">
        <f t="shared" si="3"/>
        <v>0.0077435</v>
      </c>
      <c r="P17" s="11">
        <f t="shared" si="4"/>
        <v>0.00013770951</v>
      </c>
      <c r="Q17" s="11">
        <f t="shared" si="5"/>
        <v>0.013770951</v>
      </c>
      <c r="R17" s="11">
        <f t="shared" si="6"/>
        <v>0.0003704385818</v>
      </c>
    </row>
    <row r="18">
      <c r="A18" s="3" t="s">
        <v>56</v>
      </c>
      <c r="B18" s="4">
        <v>28.0</v>
      </c>
      <c r="C18" s="5">
        <v>12.011</v>
      </c>
      <c r="D18" s="6">
        <v>0.122</v>
      </c>
      <c r="E18" s="6">
        <v>6.0</v>
      </c>
      <c r="F18" s="15" t="s">
        <v>61</v>
      </c>
      <c r="G18" s="2" t="s">
        <v>8</v>
      </c>
      <c r="H18" s="12"/>
      <c r="I18" s="12"/>
      <c r="J18" s="13" t="s">
        <v>62</v>
      </c>
      <c r="K18" s="13" t="s">
        <v>63</v>
      </c>
      <c r="L18" s="13">
        <v>0.01</v>
      </c>
      <c r="M18" s="11">
        <f t="shared" ref="M18:N18" si="13">C33</f>
        <v>32.06</v>
      </c>
      <c r="N18" s="11">
        <f t="shared" si="13"/>
        <v>0.0926</v>
      </c>
      <c r="O18" s="11">
        <f t="shared" si="3"/>
        <v>0.003206</v>
      </c>
      <c r="P18" s="11">
        <f t="shared" si="4"/>
        <v>0.00005701513384</v>
      </c>
      <c r="Q18" s="11">
        <f t="shared" si="5"/>
        <v>0.005701513384</v>
      </c>
      <c r="R18" s="11">
        <f t="shared" si="6"/>
        <v>0.000005279601394</v>
      </c>
    </row>
    <row r="19">
      <c r="A19" s="3" t="s">
        <v>64</v>
      </c>
      <c r="B19" s="4">
        <v>21.0</v>
      </c>
      <c r="C19" s="5">
        <v>65.39</v>
      </c>
      <c r="D19" s="6">
        <v>2.55</v>
      </c>
      <c r="E19" s="6">
        <v>30.0</v>
      </c>
      <c r="F19" s="9" t="s">
        <v>65</v>
      </c>
      <c r="G19" s="2" t="s">
        <v>8</v>
      </c>
      <c r="H19" s="12"/>
      <c r="I19" s="12"/>
      <c r="L19" s="13">
        <f>SUM(L10:L18)</f>
        <v>100</v>
      </c>
      <c r="M19" s="13"/>
      <c r="N19" s="13"/>
      <c r="O19" s="11">
        <f>SUM(O10:O18)</f>
        <v>56.23068445</v>
      </c>
      <c r="R19" s="11">
        <f>SUM(R10:R18)</f>
        <v>5.034346094</v>
      </c>
    </row>
    <row r="20">
      <c r="A20" s="3" t="s">
        <v>66</v>
      </c>
      <c r="B20" s="4">
        <v>18.0</v>
      </c>
      <c r="C20" s="5">
        <v>118.71</v>
      </c>
      <c r="D20" s="6">
        <v>18.7</v>
      </c>
      <c r="E20" s="6">
        <v>50.0</v>
      </c>
      <c r="F20" s="9" t="s">
        <v>67</v>
      </c>
      <c r="G20" s="2" t="s">
        <v>8</v>
      </c>
      <c r="H20" s="12"/>
      <c r="I20" s="12"/>
      <c r="J20" s="13"/>
      <c r="K20" s="2" t="s">
        <v>68</v>
      </c>
    </row>
    <row r="21">
      <c r="A21" s="3" t="s">
        <v>69</v>
      </c>
      <c r="B21" s="4">
        <v>17.0</v>
      </c>
      <c r="C21" s="5">
        <v>24.305</v>
      </c>
      <c r="D21" s="6">
        <v>2.32</v>
      </c>
      <c r="E21" s="6">
        <v>12.0</v>
      </c>
      <c r="F21" s="7" t="s">
        <v>70</v>
      </c>
      <c r="G21" s="2" t="s">
        <v>8</v>
      </c>
      <c r="H21" s="12"/>
      <c r="I21" s="12"/>
      <c r="J21" s="12"/>
      <c r="K21" s="16"/>
      <c r="L21" s="17"/>
    </row>
    <row r="22">
      <c r="A22" s="3" t="s">
        <v>71</v>
      </c>
      <c r="B22" s="4">
        <v>12.0</v>
      </c>
      <c r="C22" s="5">
        <v>6.941</v>
      </c>
      <c r="D22" s="14">
        <f>AVERAGE(85.6, 81.4)</f>
        <v>83.5</v>
      </c>
      <c r="E22" s="6">
        <v>3.0</v>
      </c>
      <c r="F22" s="18" t="s">
        <v>72</v>
      </c>
      <c r="G22" s="2" t="s">
        <v>8</v>
      </c>
      <c r="H22" s="12"/>
      <c r="I22" s="12"/>
      <c r="J22" s="12"/>
      <c r="K22" s="2" t="s">
        <v>73</v>
      </c>
      <c r="L22" s="2" t="s">
        <v>29</v>
      </c>
      <c r="M22" s="2" t="s">
        <v>33</v>
      </c>
    </row>
    <row r="23">
      <c r="A23" s="3" t="s">
        <v>74</v>
      </c>
      <c r="B23" s="4">
        <v>8.0</v>
      </c>
      <c r="C23" s="5">
        <v>186.207</v>
      </c>
      <c r="D23" s="14">
        <f>AVERAGE(4150, 3010)</f>
        <v>3580</v>
      </c>
      <c r="E23" s="6">
        <v>75.0</v>
      </c>
      <c r="F23" s="9" t="s">
        <v>75</v>
      </c>
      <c r="G23" s="2" t="s">
        <v>8</v>
      </c>
      <c r="H23" s="12"/>
      <c r="I23" s="12"/>
      <c r="J23" s="12"/>
      <c r="K23" s="13" t="s">
        <v>12</v>
      </c>
      <c r="L23" s="13">
        <v>67.18</v>
      </c>
      <c r="M23" s="16">
        <v>66.72160399071934</v>
      </c>
    </row>
    <row r="24">
      <c r="A24" s="3" t="s">
        <v>76</v>
      </c>
      <c r="B24" s="4">
        <v>6.0</v>
      </c>
      <c r="C24" s="5">
        <v>10.811</v>
      </c>
      <c r="D24" s="6">
        <v>3.68</v>
      </c>
      <c r="E24" s="6">
        <v>5.0</v>
      </c>
      <c r="F24" s="18" t="s">
        <v>77</v>
      </c>
      <c r="G24" s="2" t="s">
        <v>8</v>
      </c>
      <c r="H24" s="12"/>
      <c r="I24" s="12"/>
      <c r="J24" s="12"/>
      <c r="K24" s="13" t="s">
        <v>6</v>
      </c>
      <c r="L24" s="13">
        <v>17.5</v>
      </c>
      <c r="M24" s="16">
        <v>16.18212118348134</v>
      </c>
    </row>
    <row r="25">
      <c r="A25" s="3" t="s">
        <v>78</v>
      </c>
      <c r="B25" s="4">
        <v>6.0</v>
      </c>
      <c r="C25" s="5">
        <v>88.90585</v>
      </c>
      <c r="D25" s="6">
        <v>31.0</v>
      </c>
      <c r="E25" s="6">
        <v>39.0</v>
      </c>
      <c r="F25" s="9" t="s">
        <v>79</v>
      </c>
      <c r="G25" s="2" t="s">
        <v>8</v>
      </c>
      <c r="H25" s="12"/>
      <c r="I25" s="12"/>
      <c r="J25" s="12"/>
      <c r="K25" s="13" t="s">
        <v>9</v>
      </c>
      <c r="L25" s="13">
        <v>11.5</v>
      </c>
      <c r="M25" s="16">
        <v>12.003661463523231</v>
      </c>
    </row>
    <row r="26">
      <c r="A26" s="3" t="s">
        <v>80</v>
      </c>
      <c r="B26" s="4">
        <v>5.0</v>
      </c>
      <c r="C26" s="5">
        <v>40.078</v>
      </c>
      <c r="D26" s="14">
        <f>AVERAGE(2.35, 2.21)</f>
        <v>2.28</v>
      </c>
      <c r="E26" s="6">
        <v>20.0</v>
      </c>
      <c r="F26" s="7" t="s">
        <v>81</v>
      </c>
      <c r="G26" s="2" t="s">
        <v>8</v>
      </c>
      <c r="H26" s="12"/>
      <c r="I26" s="12"/>
      <c r="J26" s="12"/>
      <c r="K26" s="13" t="s">
        <v>27</v>
      </c>
      <c r="L26" s="13">
        <v>2.25</v>
      </c>
      <c r="M26" s="16">
        <v>3.838918236749294</v>
      </c>
    </row>
    <row r="27">
      <c r="A27" s="3" t="s">
        <v>82</v>
      </c>
      <c r="B27" s="4">
        <v>5.0</v>
      </c>
      <c r="C27" s="5">
        <v>106.42</v>
      </c>
      <c r="D27" s="14">
        <f>49500</f>
        <v>49500</v>
      </c>
      <c r="E27" s="6">
        <v>46.0</v>
      </c>
      <c r="F27" s="9" t="s">
        <v>83</v>
      </c>
      <c r="G27" s="2" t="s">
        <v>8</v>
      </c>
      <c r="H27" s="12"/>
      <c r="I27" s="12"/>
      <c r="J27" s="12"/>
      <c r="K27" s="13" t="s">
        <v>49</v>
      </c>
      <c r="L27" s="13">
        <v>1.0</v>
      </c>
      <c r="M27" s="16">
        <v>0.9770119381856464</v>
      </c>
    </row>
    <row r="28">
      <c r="A28" s="3" t="s">
        <v>84</v>
      </c>
      <c r="B28" s="4">
        <v>5.0</v>
      </c>
      <c r="C28" s="5">
        <v>107.8682</v>
      </c>
      <c r="D28" s="6">
        <v>521.0</v>
      </c>
      <c r="E28" s="6">
        <v>47.0</v>
      </c>
      <c r="F28" s="9" t="s">
        <v>85</v>
      </c>
      <c r="G28" s="2" t="s">
        <v>8</v>
      </c>
      <c r="H28" s="12"/>
      <c r="I28" s="12"/>
      <c r="J28" s="12"/>
      <c r="K28" s="13" t="s">
        <v>52</v>
      </c>
      <c r="L28" s="13">
        <v>0.5</v>
      </c>
      <c r="M28" s="16">
        <v>0.24973464465805556</v>
      </c>
    </row>
    <row r="29">
      <c r="A29" s="3" t="s">
        <v>86</v>
      </c>
      <c r="B29" s="4">
        <v>3.0</v>
      </c>
      <c r="C29" s="5">
        <v>44.95591</v>
      </c>
      <c r="D29" s="6">
        <v>3460.0</v>
      </c>
      <c r="E29" s="6">
        <v>21.0</v>
      </c>
      <c r="F29" s="7" t="s">
        <v>87</v>
      </c>
      <c r="G29" s="2" t="s">
        <v>8</v>
      </c>
      <c r="H29" s="12"/>
      <c r="I29" s="12"/>
      <c r="J29" s="12"/>
      <c r="K29" s="13" t="s">
        <v>56</v>
      </c>
      <c r="L29" s="13">
        <v>0.035</v>
      </c>
      <c r="M29" s="16">
        <v>0.007476078303364846</v>
      </c>
    </row>
    <row r="30">
      <c r="A30" s="3" t="s">
        <v>88</v>
      </c>
      <c r="B30" s="4">
        <v>1.0</v>
      </c>
      <c r="C30" s="5">
        <v>69.723</v>
      </c>
      <c r="D30" s="6">
        <v>148.0</v>
      </c>
      <c r="E30" s="6">
        <v>31.0</v>
      </c>
      <c r="F30" s="9" t="s">
        <v>89</v>
      </c>
      <c r="G30" s="2" t="s">
        <v>8</v>
      </c>
      <c r="H30" s="12"/>
      <c r="I30" s="12"/>
      <c r="J30" s="12"/>
      <c r="K30" s="13" t="s">
        <v>59</v>
      </c>
      <c r="L30" s="13">
        <v>0.025</v>
      </c>
      <c r="M30" s="16">
        <v>0.013770950995422216</v>
      </c>
    </row>
    <row r="31">
      <c r="A31" s="3" t="s">
        <v>90</v>
      </c>
      <c r="B31" s="4">
        <v>1.0</v>
      </c>
      <c r="C31" s="5">
        <v>144.24</v>
      </c>
      <c r="D31" s="6">
        <v>57.5</v>
      </c>
      <c r="E31" s="6">
        <v>60.0</v>
      </c>
      <c r="F31" s="9" t="s">
        <v>91</v>
      </c>
      <c r="G31" s="2" t="s">
        <v>8</v>
      </c>
      <c r="H31" s="12"/>
      <c r="I31" s="12"/>
      <c r="J31" s="12"/>
      <c r="K31" s="13" t="s">
        <v>62</v>
      </c>
      <c r="L31" s="13">
        <v>0.01</v>
      </c>
      <c r="M31" s="16">
        <v>0.005701513384299558</v>
      </c>
    </row>
    <row r="32">
      <c r="A32" s="6" t="s">
        <v>59</v>
      </c>
      <c r="B32" s="6">
        <v>0.0</v>
      </c>
      <c r="C32" s="14">
        <f>30.974</f>
        <v>30.974</v>
      </c>
      <c r="D32" s="8">
        <v>2.69</v>
      </c>
      <c r="E32" s="8">
        <v>15.0</v>
      </c>
      <c r="F32" s="7" t="s">
        <v>92</v>
      </c>
      <c r="G32" s="2" t="s">
        <v>8</v>
      </c>
      <c r="H32" s="12"/>
      <c r="I32" s="12"/>
      <c r="J32" s="12"/>
      <c r="K32" s="17"/>
      <c r="L32" s="17"/>
    </row>
    <row r="33">
      <c r="A33" s="2" t="s">
        <v>62</v>
      </c>
      <c r="B33" s="2">
        <v>0.0</v>
      </c>
      <c r="C33" s="2">
        <v>32.06</v>
      </c>
      <c r="D33" s="2">
        <v>0.0926</v>
      </c>
      <c r="E33" s="2">
        <v>16.0</v>
      </c>
      <c r="F33" s="9" t="s">
        <v>93</v>
      </c>
      <c r="G33" s="2" t="s">
        <v>8</v>
      </c>
      <c r="H33" s="12"/>
      <c r="I33" s="12"/>
      <c r="J33" s="12"/>
      <c r="K33" s="17"/>
      <c r="L33" s="17"/>
    </row>
    <row r="34">
      <c r="K34" s="17"/>
      <c r="L34" s="17"/>
    </row>
    <row r="35">
      <c r="K35" s="17"/>
      <c r="L35" s="17"/>
    </row>
    <row r="36">
      <c r="K36" s="17"/>
      <c r="L36" s="17"/>
    </row>
    <row r="37">
      <c r="H37" s="12"/>
      <c r="I37" s="12"/>
      <c r="J37" s="10" t="s">
        <v>11</v>
      </c>
      <c r="K37" s="17"/>
      <c r="L37" s="17"/>
    </row>
    <row r="38">
      <c r="H38" s="12"/>
      <c r="I38" s="12"/>
      <c r="J38" s="7" t="s">
        <v>94</v>
      </c>
      <c r="K38" s="19"/>
    </row>
    <row r="39">
      <c r="D39" s="20"/>
      <c r="E39" s="20"/>
      <c r="H39" s="12"/>
      <c r="I39" s="12"/>
      <c r="J39" s="18" t="s">
        <v>95</v>
      </c>
      <c r="K39" s="19"/>
    </row>
    <row r="40">
      <c r="H40" s="12"/>
      <c r="I40" s="12"/>
      <c r="J40" s="15" t="s">
        <v>96</v>
      </c>
    </row>
    <row r="41">
      <c r="J41" s="9" t="s">
        <v>97</v>
      </c>
    </row>
    <row r="42">
      <c r="J42" s="18" t="s">
        <v>98</v>
      </c>
      <c r="M42" s="20"/>
    </row>
    <row r="43">
      <c r="J43" s="9" t="s">
        <v>99</v>
      </c>
    </row>
    <row r="44">
      <c r="J44" s="9" t="s">
        <v>100</v>
      </c>
    </row>
    <row r="45">
      <c r="J45" s="7" t="s">
        <v>101</v>
      </c>
    </row>
    <row r="46">
      <c r="J46" s="9" t="s">
        <v>102</v>
      </c>
    </row>
    <row r="47">
      <c r="J47" s="7" t="s">
        <v>103</v>
      </c>
    </row>
    <row r="48">
      <c r="J48" s="7" t="s">
        <v>104</v>
      </c>
    </row>
    <row r="49">
      <c r="J49" s="7" t="s">
        <v>105</v>
      </c>
    </row>
    <row r="50">
      <c r="J50" s="9" t="s">
        <v>106</v>
      </c>
    </row>
    <row r="51">
      <c r="J51" s="7" t="s">
        <v>107</v>
      </c>
    </row>
    <row r="53">
      <c r="L53" s="2" t="s">
        <v>108</v>
      </c>
      <c r="M53" s="2" t="s">
        <v>109</v>
      </c>
      <c r="N53" s="2"/>
    </row>
    <row r="54">
      <c r="J54" s="12" t="s">
        <v>71</v>
      </c>
      <c r="K54" s="2">
        <v>10.739</v>
      </c>
      <c r="L54" s="14">
        <f>AVERAGE(85.6, 81.4)</f>
        <v>83.5</v>
      </c>
      <c r="M54" s="6">
        <v>3.0</v>
      </c>
      <c r="N54" s="11">
        <f t="shared" ref="N54:N84" si="14">ABS(K54-L54)</f>
        <v>72.761</v>
      </c>
      <c r="O54" s="18" t="s">
        <v>110</v>
      </c>
    </row>
    <row r="55">
      <c r="J55" s="12" t="s">
        <v>76</v>
      </c>
      <c r="K55" s="2">
        <v>3.68</v>
      </c>
      <c r="L55" s="6">
        <v>3.68</v>
      </c>
      <c r="M55" s="6">
        <v>5.0</v>
      </c>
      <c r="N55" s="11">
        <f t="shared" si="14"/>
        <v>0</v>
      </c>
      <c r="O55" s="18" t="s">
        <v>111</v>
      </c>
    </row>
    <row r="56">
      <c r="J56" s="12" t="s">
        <v>56</v>
      </c>
      <c r="K56" s="2">
        <v>0.122</v>
      </c>
      <c r="L56" s="6">
        <v>0.122</v>
      </c>
      <c r="M56" s="6">
        <v>6.0</v>
      </c>
      <c r="N56" s="11">
        <f t="shared" si="14"/>
        <v>0</v>
      </c>
      <c r="O56" s="15" t="s">
        <v>112</v>
      </c>
    </row>
    <row r="57">
      <c r="J57" s="12" t="s">
        <v>69</v>
      </c>
      <c r="K57" s="2">
        <v>2.07268</v>
      </c>
      <c r="L57" s="6">
        <v>2.32</v>
      </c>
      <c r="M57" s="6">
        <v>12.0</v>
      </c>
      <c r="N57" s="11">
        <f t="shared" si="14"/>
        <v>0.24732</v>
      </c>
      <c r="O57" s="7" t="s">
        <v>113</v>
      </c>
    </row>
    <row r="58">
      <c r="J58" s="12" t="s">
        <v>21</v>
      </c>
      <c r="K58" s="2">
        <f> 1.1772 * 2.2</f>
        <v>2.58984</v>
      </c>
      <c r="L58" s="8">
        <v>1.79</v>
      </c>
      <c r="M58" s="6">
        <v>13.0</v>
      </c>
      <c r="N58" s="11">
        <f t="shared" si="14"/>
        <v>0.79984</v>
      </c>
      <c r="O58" s="7" t="s">
        <v>114</v>
      </c>
    </row>
    <row r="59">
      <c r="J59" s="12" t="s">
        <v>52</v>
      </c>
      <c r="K59" s="2">
        <v>1.7</v>
      </c>
      <c r="L59" s="6">
        <v>1.7</v>
      </c>
      <c r="M59" s="6">
        <v>14.0</v>
      </c>
      <c r="N59" s="11">
        <f t="shared" si="14"/>
        <v>0</v>
      </c>
      <c r="O59" s="7" t="s">
        <v>115</v>
      </c>
    </row>
    <row r="60">
      <c r="J60" s="2" t="s">
        <v>59</v>
      </c>
      <c r="K60" s="21">
        <v>2.69</v>
      </c>
      <c r="L60" s="8">
        <v>2.69</v>
      </c>
      <c r="M60" s="8">
        <v>15.0</v>
      </c>
      <c r="N60" s="11">
        <f t="shared" si="14"/>
        <v>0</v>
      </c>
      <c r="O60" s="7" t="s">
        <v>116</v>
      </c>
    </row>
    <row r="61">
      <c r="J61" s="12" t="s">
        <v>80</v>
      </c>
      <c r="K61" s="2">
        <v>3.34303</v>
      </c>
      <c r="L61" s="14">
        <f>AVERAGE(2.35, 2.21)</f>
        <v>2.28</v>
      </c>
      <c r="M61" s="6">
        <v>20.0</v>
      </c>
      <c r="N61" s="11">
        <f t="shared" si="14"/>
        <v>1.06303</v>
      </c>
      <c r="O61" s="7" t="s">
        <v>117</v>
      </c>
    </row>
    <row r="62">
      <c r="J62" s="12" t="s">
        <v>86</v>
      </c>
      <c r="K62" s="2">
        <v>3221.47</v>
      </c>
      <c r="L62" s="6">
        <v>3460.0</v>
      </c>
      <c r="M62" s="6">
        <v>21.0</v>
      </c>
      <c r="N62" s="11">
        <f t="shared" si="14"/>
        <v>238.53</v>
      </c>
      <c r="O62" s="7" t="s">
        <v>118</v>
      </c>
    </row>
    <row r="63">
      <c r="J63" s="12" t="s">
        <v>18</v>
      </c>
      <c r="K63" s="2">
        <v>45.5</v>
      </c>
      <c r="L63" s="6">
        <f>AVERAGE(11.1, 11.7)</f>
        <v>11.4</v>
      </c>
      <c r="M63" s="6">
        <v>22.0</v>
      </c>
      <c r="N63" s="11">
        <f t="shared" si="14"/>
        <v>34.1</v>
      </c>
      <c r="O63" s="7" t="s">
        <v>119</v>
      </c>
    </row>
    <row r="64">
      <c r="J64" s="12" t="s">
        <v>44</v>
      </c>
      <c r="K64" s="2">
        <v>176.27</v>
      </c>
      <c r="L64" s="14">
        <f>AVERAGE(385,357)</f>
        <v>371</v>
      </c>
      <c r="M64" s="6">
        <v>23.0</v>
      </c>
      <c r="N64" s="11">
        <f t="shared" si="14"/>
        <v>194.73</v>
      </c>
      <c r="O64" s="7" t="s">
        <v>120</v>
      </c>
    </row>
    <row r="65">
      <c r="J65" s="12" t="s">
        <v>6</v>
      </c>
      <c r="K65" s="2">
        <v>237.95</v>
      </c>
      <c r="L65" s="6">
        <v>9.4</v>
      </c>
      <c r="M65" s="6">
        <v>24.0</v>
      </c>
      <c r="N65" s="11">
        <f t="shared" si="14"/>
        <v>228.55</v>
      </c>
      <c r="O65" s="7" t="s">
        <v>121</v>
      </c>
    </row>
    <row r="66">
      <c r="J66" s="12" t="s">
        <v>49</v>
      </c>
      <c r="K66" s="2">
        <v>2.62</v>
      </c>
      <c r="L66" s="6">
        <v>1.82</v>
      </c>
      <c r="M66" s="6">
        <v>25.0</v>
      </c>
      <c r="N66" s="11">
        <f t="shared" si="14"/>
        <v>0.8</v>
      </c>
      <c r="O66" s="7" t="s">
        <v>122</v>
      </c>
    </row>
    <row r="67">
      <c r="J67" s="12" t="s">
        <v>12</v>
      </c>
      <c r="K67" s="2">
        <v>0.10159</v>
      </c>
      <c r="L67" s="8">
        <v>0.424</v>
      </c>
      <c r="M67" s="6">
        <v>26.0</v>
      </c>
      <c r="N67" s="11">
        <f t="shared" si="14"/>
        <v>0.32241</v>
      </c>
      <c r="O67" s="7" t="s">
        <v>123</v>
      </c>
    </row>
    <row r="68">
      <c r="J68" s="12" t="s">
        <v>15</v>
      </c>
      <c r="K68" s="11">
        <f>2.2 * 9.7749</f>
        <v>21.50478</v>
      </c>
      <c r="L68" s="8">
        <v>32.8</v>
      </c>
      <c r="M68" s="6">
        <v>27.0</v>
      </c>
      <c r="N68" s="11">
        <f t="shared" si="14"/>
        <v>11.29522</v>
      </c>
      <c r="O68" s="7" t="s">
        <v>124</v>
      </c>
    </row>
    <row r="69">
      <c r="J69" s="12" t="s">
        <v>9</v>
      </c>
      <c r="K69" s="11">
        <f>2.2 * 6.9082</f>
        <v>15.19804</v>
      </c>
      <c r="L69" s="8">
        <v>13.9</v>
      </c>
      <c r="M69" s="6">
        <v>28.0</v>
      </c>
      <c r="N69" s="11">
        <f t="shared" si="14"/>
        <v>1.29804</v>
      </c>
      <c r="O69" s="9" t="s">
        <v>125</v>
      </c>
    </row>
    <row r="70">
      <c r="J70" s="12" t="s">
        <v>47</v>
      </c>
      <c r="K70" s="11">
        <f> 2.2 * 4.2525</f>
        <v>9.3555</v>
      </c>
      <c r="L70" s="6">
        <v>6.0</v>
      </c>
      <c r="M70" s="6">
        <v>29.0</v>
      </c>
      <c r="N70" s="11">
        <f t="shared" si="14"/>
        <v>3.3555</v>
      </c>
      <c r="O70" s="9" t="s">
        <v>126</v>
      </c>
    </row>
    <row r="71">
      <c r="J71" s="12" t="s">
        <v>64</v>
      </c>
      <c r="K71" s="2">
        <v>2.7505</v>
      </c>
      <c r="L71" s="6">
        <v>2.55</v>
      </c>
      <c r="M71" s="6">
        <v>30.0</v>
      </c>
      <c r="N71" s="11">
        <f t="shared" si="14"/>
        <v>0.2005</v>
      </c>
      <c r="O71" s="9" t="s">
        <v>127</v>
      </c>
    </row>
    <row r="72">
      <c r="J72" s="12" t="s">
        <v>88</v>
      </c>
      <c r="K72" s="2">
        <v>218.21</v>
      </c>
      <c r="L72" s="6">
        <v>148.0</v>
      </c>
      <c r="M72" s="6">
        <v>31.0</v>
      </c>
      <c r="N72" s="11">
        <f t="shared" si="14"/>
        <v>70.21</v>
      </c>
      <c r="O72" s="9" t="s">
        <v>128</v>
      </c>
    </row>
    <row r="73">
      <c r="J73" s="12" t="s">
        <v>78</v>
      </c>
      <c r="K73" s="2">
        <v>28.57</v>
      </c>
      <c r="L73" s="6">
        <v>31.0</v>
      </c>
      <c r="M73" s="6">
        <v>39.0</v>
      </c>
      <c r="N73" s="11">
        <f t="shared" si="14"/>
        <v>2.43</v>
      </c>
      <c r="O73" s="9" t="s">
        <v>129</v>
      </c>
    </row>
    <row r="74">
      <c r="J74" s="12" t="s">
        <v>38</v>
      </c>
      <c r="K74" s="2">
        <v>21.76</v>
      </c>
      <c r="L74" s="5">
        <f>AVERAGE(37.1, 35.7)</f>
        <v>36.4</v>
      </c>
      <c r="M74" s="6">
        <v>40.0</v>
      </c>
      <c r="N74" s="11">
        <f t="shared" si="14"/>
        <v>14.64</v>
      </c>
      <c r="O74" s="9" t="s">
        <v>130</v>
      </c>
    </row>
    <row r="75">
      <c r="J75" s="12" t="s">
        <v>24</v>
      </c>
      <c r="K75" s="2">
        <v>70.742</v>
      </c>
      <c r="L75" s="5">
        <f>AVERAGE(85.6, 61.4)</f>
        <v>73.5</v>
      </c>
      <c r="M75" s="6">
        <v>41.0</v>
      </c>
      <c r="N75" s="11">
        <f t="shared" si="14"/>
        <v>2.758</v>
      </c>
      <c r="O75" s="9" t="s">
        <v>131</v>
      </c>
    </row>
    <row r="76">
      <c r="J76" s="12" t="s">
        <v>27</v>
      </c>
      <c r="K76" s="2">
        <v>29.364</v>
      </c>
      <c r="L76" s="6">
        <v>40.1</v>
      </c>
      <c r="M76" s="6">
        <v>42.0</v>
      </c>
      <c r="N76" s="11">
        <f t="shared" si="14"/>
        <v>10.736</v>
      </c>
      <c r="O76" s="9" t="s">
        <v>132</v>
      </c>
    </row>
    <row r="77">
      <c r="J77" s="12" t="s">
        <v>82</v>
      </c>
      <c r="K77" s="2">
        <v>31957.84</v>
      </c>
      <c r="L77" s="14">
        <f>49500</f>
        <v>49500</v>
      </c>
      <c r="M77" s="6">
        <v>46.0</v>
      </c>
      <c r="N77" s="11">
        <f t="shared" si="14"/>
        <v>17542.16</v>
      </c>
      <c r="O77" s="9" t="s">
        <v>133</v>
      </c>
    </row>
    <row r="78">
      <c r="J78" s="12" t="s">
        <v>84</v>
      </c>
      <c r="K78" s="2">
        <v>1044.11</v>
      </c>
      <c r="L78" s="6">
        <v>521.0</v>
      </c>
      <c r="M78" s="6">
        <v>47.0</v>
      </c>
      <c r="N78" s="11">
        <f t="shared" si="14"/>
        <v>523.11</v>
      </c>
      <c r="O78" s="9" t="s">
        <v>134</v>
      </c>
    </row>
    <row r="79">
      <c r="J79" s="12" t="s">
        <v>66</v>
      </c>
      <c r="K79" s="2">
        <v>2.85434</v>
      </c>
      <c r="L79" s="6">
        <v>18.7</v>
      </c>
      <c r="M79" s="6">
        <v>50.0</v>
      </c>
      <c r="N79" s="11">
        <f t="shared" si="14"/>
        <v>15.84566</v>
      </c>
      <c r="O79" s="9" t="s">
        <v>135</v>
      </c>
    </row>
    <row r="80">
      <c r="J80" s="12" t="s">
        <v>90</v>
      </c>
      <c r="K80" s="2">
        <v>62.30199</v>
      </c>
      <c r="L80" s="6">
        <v>57.5</v>
      </c>
      <c r="M80" s="6">
        <v>60.0</v>
      </c>
      <c r="N80" s="11">
        <f t="shared" si="14"/>
        <v>4.80199</v>
      </c>
      <c r="O80" s="9" t="s">
        <v>136</v>
      </c>
    </row>
    <row r="81">
      <c r="J81" s="12" t="s">
        <v>41</v>
      </c>
      <c r="K81" s="2">
        <v>4321.24</v>
      </c>
      <c r="L81" s="6">
        <v>900.0</v>
      </c>
      <c r="M81" s="6">
        <v>72.0</v>
      </c>
      <c r="N81" s="11">
        <f t="shared" si="14"/>
        <v>3421.24</v>
      </c>
      <c r="O81" s="9" t="s">
        <v>137</v>
      </c>
    </row>
    <row r="82">
      <c r="J82" s="12" t="s">
        <v>35</v>
      </c>
      <c r="K82" s="2">
        <v>382.93</v>
      </c>
      <c r="L82" s="5">
        <f>AVERAGE(312,298)</f>
        <v>305</v>
      </c>
      <c r="M82" s="6">
        <v>73.0</v>
      </c>
      <c r="N82" s="11">
        <f t="shared" si="14"/>
        <v>77.93</v>
      </c>
      <c r="O82" s="9" t="s">
        <v>138</v>
      </c>
    </row>
    <row r="83">
      <c r="J83" s="12" t="s">
        <v>54</v>
      </c>
      <c r="K83" s="2">
        <v>44.98</v>
      </c>
      <c r="L83" s="6">
        <v>35.3</v>
      </c>
      <c r="M83" s="6">
        <v>74.0</v>
      </c>
      <c r="N83" s="11">
        <f t="shared" si="14"/>
        <v>9.68</v>
      </c>
      <c r="O83" s="9" t="s">
        <v>139</v>
      </c>
    </row>
    <row r="84">
      <c r="J84" s="12" t="s">
        <v>74</v>
      </c>
      <c r="K84" s="2">
        <v>2431.3</v>
      </c>
      <c r="L84" s="14">
        <f>AVERAGE(4150, 3010)</f>
        <v>3580</v>
      </c>
      <c r="M84" s="6">
        <v>75.0</v>
      </c>
      <c r="N84" s="11">
        <f t="shared" si="14"/>
        <v>1148.7</v>
      </c>
      <c r="O84" s="9" t="s">
        <v>140</v>
      </c>
    </row>
    <row r="85">
      <c r="N85" s="11">
        <f>SUM(N54:N84)</f>
        <v>23632.29451</v>
      </c>
      <c r="O85" s="22"/>
    </row>
  </sheetData>
  <hyperlinks>
    <hyperlink r:id="rId1" ref="F2"/>
    <hyperlink r:id="rId2" ref="F3"/>
    <hyperlink r:id="rId3" ref="L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J37"/>
    <hyperlink r:id="rId35" ref="J38"/>
    <hyperlink r:id="rId36" ref="J39"/>
    <hyperlink r:id="rId37" ref="J40"/>
    <hyperlink r:id="rId38" ref="J41"/>
    <hyperlink r:id="rId39" ref="J42"/>
    <hyperlink r:id="rId40" ref="J43"/>
    <hyperlink r:id="rId41" ref="J44"/>
    <hyperlink r:id="rId42" ref="J45"/>
    <hyperlink r:id="rId43" ref="J46"/>
    <hyperlink r:id="rId44" ref="J47"/>
    <hyperlink r:id="rId45" ref="J48"/>
    <hyperlink r:id="rId46" ref="J49"/>
    <hyperlink r:id="rId47" ref="J50"/>
    <hyperlink r:id="rId48" ref="J51"/>
    <hyperlink r:id="rId49" ref="O54"/>
    <hyperlink r:id="rId50" ref="O55"/>
    <hyperlink r:id="rId51" ref="O56"/>
    <hyperlink r:id="rId52" ref="O57"/>
    <hyperlink r:id="rId53" ref="O58"/>
    <hyperlink r:id="rId54" ref="O59"/>
    <hyperlink r:id="rId55" ref="O60"/>
    <hyperlink r:id="rId56" ref="O61"/>
    <hyperlink r:id="rId57" ref="O62"/>
    <hyperlink r:id="rId58" ref="O63"/>
    <hyperlink r:id="rId59" ref="O64"/>
    <hyperlink r:id="rId60" ref="O65"/>
    <hyperlink r:id="rId61" ref="O66"/>
    <hyperlink r:id="rId62" ref="O67"/>
    <hyperlink r:id="rId63" ref="O68"/>
    <hyperlink r:id="rId64" ref="O69"/>
    <hyperlink r:id="rId65" ref="O70"/>
    <hyperlink r:id="rId66" ref="O71"/>
    <hyperlink r:id="rId67" ref="O72"/>
    <hyperlink r:id="rId68" ref="O73"/>
    <hyperlink r:id="rId69" ref="O74"/>
    <hyperlink r:id="rId70" ref="O75"/>
    <hyperlink r:id="rId71" ref="O76"/>
    <hyperlink r:id="rId72" ref="O77"/>
    <hyperlink r:id="rId73" ref="O78"/>
    <hyperlink r:id="rId74" ref="O79"/>
    <hyperlink r:id="rId75" ref="O80"/>
    <hyperlink r:id="rId76" ref="O81"/>
    <hyperlink r:id="rId77" ref="O82"/>
    <hyperlink r:id="rId78" ref="O83"/>
    <hyperlink r:id="rId79" ref="O84"/>
  </hyperlinks>
  <drawing r:id="rId8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/>
      <c r="H1" s="24"/>
      <c r="I1" s="24"/>
      <c r="J1" s="24"/>
    </row>
    <row r="2">
      <c r="A2" s="25" t="s">
        <v>6</v>
      </c>
      <c r="B2" s="26">
        <v>871.0</v>
      </c>
      <c r="C2" s="27">
        <v>51.9961</v>
      </c>
      <c r="D2" s="27">
        <v>237.95</v>
      </c>
      <c r="E2" s="28" t="s">
        <v>141</v>
      </c>
      <c r="F2" s="29" t="s">
        <v>8</v>
      </c>
      <c r="G2" s="24"/>
      <c r="H2" s="24"/>
      <c r="I2" s="24"/>
      <c r="J2" s="24"/>
    </row>
    <row r="3">
      <c r="A3" s="25" t="s">
        <v>9</v>
      </c>
      <c r="B3" s="26">
        <v>845.0</v>
      </c>
      <c r="C3" s="27">
        <v>58.6934</v>
      </c>
      <c r="D3" s="27">
        <f>2.2 * 6.9082</f>
        <v>15.19804</v>
      </c>
      <c r="E3" s="28" t="s">
        <v>141</v>
      </c>
      <c r="F3" s="29" t="s">
        <v>8</v>
      </c>
      <c r="G3" s="24" t="s">
        <v>142</v>
      </c>
      <c r="H3" s="24"/>
      <c r="I3" s="24"/>
      <c r="J3" s="24"/>
    </row>
    <row r="4">
      <c r="A4" s="25" t="s">
        <v>12</v>
      </c>
      <c r="B4" s="26">
        <v>829.0</v>
      </c>
      <c r="C4" s="27">
        <v>55.847</v>
      </c>
      <c r="D4" s="27">
        <v>0.10159</v>
      </c>
      <c r="E4" s="28" t="s">
        <v>141</v>
      </c>
      <c r="F4" s="29" t="s">
        <v>8</v>
      </c>
      <c r="G4" s="24"/>
      <c r="H4" s="24"/>
      <c r="I4" s="24" t="s">
        <v>143</v>
      </c>
      <c r="J4" s="27">
        <v>13.34750676</v>
      </c>
    </row>
    <row r="5">
      <c r="A5" s="25" t="s">
        <v>15</v>
      </c>
      <c r="B5" s="26">
        <v>734.0</v>
      </c>
      <c r="C5" s="27">
        <v>58.9332</v>
      </c>
      <c r="D5" s="27">
        <f>2.2 * 9.7749</f>
        <v>21.50478</v>
      </c>
      <c r="E5" s="28" t="s">
        <v>141</v>
      </c>
      <c r="F5" s="29" t="s">
        <v>8</v>
      </c>
      <c r="G5" s="24"/>
      <c r="H5" s="24"/>
      <c r="I5" s="27">
        <f>C5+C15+C3</f>
        <v>172.56465</v>
      </c>
      <c r="J5" s="24"/>
    </row>
    <row r="6">
      <c r="A6" s="25" t="s">
        <v>18</v>
      </c>
      <c r="B6" s="26">
        <v>708.0</v>
      </c>
      <c r="C6" s="27">
        <v>47.88</v>
      </c>
      <c r="D6" s="27">
        <v>45.5</v>
      </c>
      <c r="E6" s="28" t="s">
        <v>141</v>
      </c>
      <c r="F6" s="29" t="s">
        <v>8</v>
      </c>
      <c r="G6" s="24" t="s">
        <v>15</v>
      </c>
      <c r="H6" s="27">
        <f>C5/I5</f>
        <v>0.3415137457</v>
      </c>
      <c r="I6" s="27">
        <f>H6*D5</f>
        <v>7.344177969</v>
      </c>
      <c r="J6" s="24"/>
    </row>
    <row r="7">
      <c r="A7" s="25" t="s">
        <v>21</v>
      </c>
      <c r="B7" s="26">
        <v>672.0</v>
      </c>
      <c r="C7" s="27">
        <v>26.981539</v>
      </c>
      <c r="D7" s="27">
        <f> 1.1772 * 2.2</f>
        <v>2.58984</v>
      </c>
      <c r="E7" s="28" t="s">
        <v>141</v>
      </c>
      <c r="F7" s="29" t="s">
        <v>8</v>
      </c>
      <c r="G7" s="23" t="s">
        <v>49</v>
      </c>
      <c r="H7" s="27">
        <f>C15/I5</f>
        <v>0.3183621327</v>
      </c>
      <c r="I7" s="27">
        <f>H7*D15</f>
        <v>0.8341087876</v>
      </c>
      <c r="J7" s="24"/>
    </row>
    <row r="8">
      <c r="A8" s="25" t="s">
        <v>24</v>
      </c>
      <c r="B8" s="26">
        <v>617.0</v>
      </c>
      <c r="C8" s="27">
        <v>92.90638</v>
      </c>
      <c r="D8" s="27">
        <v>70.742</v>
      </c>
      <c r="E8" s="28" t="s">
        <v>141</v>
      </c>
      <c r="F8" s="29" t="s">
        <v>8</v>
      </c>
      <c r="G8" s="25" t="s">
        <v>9</v>
      </c>
      <c r="H8" s="27">
        <f>C3/I5</f>
        <v>0.3401241216</v>
      </c>
      <c r="I8" s="27">
        <f>H8*D3</f>
        <v>5.169220005</v>
      </c>
      <c r="J8" s="24"/>
    </row>
    <row r="9">
      <c r="A9" s="25" t="s">
        <v>27</v>
      </c>
      <c r="B9" s="26">
        <v>408.0</v>
      </c>
      <c r="C9" s="27">
        <v>95.94</v>
      </c>
      <c r="D9" s="27">
        <v>29.364</v>
      </c>
      <c r="E9" s="28" t="s">
        <v>141</v>
      </c>
      <c r="F9" s="29" t="s">
        <v>8</v>
      </c>
      <c r="G9" s="24"/>
      <c r="H9" s="24"/>
      <c r="I9" s="27">
        <f>SUM(I6:I8)</f>
        <v>13.34750676</v>
      </c>
      <c r="J9" s="24"/>
    </row>
    <row r="10">
      <c r="A10" s="25" t="s">
        <v>35</v>
      </c>
      <c r="B10" s="26">
        <v>391.0</v>
      </c>
      <c r="C10" s="27">
        <v>180.9479</v>
      </c>
      <c r="D10" s="27">
        <v>382.93</v>
      </c>
      <c r="E10" s="30" t="s">
        <v>144</v>
      </c>
      <c r="F10" s="29" t="s">
        <v>8</v>
      </c>
      <c r="G10" s="24"/>
      <c r="H10" s="24"/>
      <c r="I10" s="24"/>
      <c r="J10" s="24"/>
    </row>
    <row r="11">
      <c r="A11" s="25" t="s">
        <v>38</v>
      </c>
      <c r="B11" s="26">
        <v>379.0</v>
      </c>
      <c r="C11" s="27">
        <v>91.224</v>
      </c>
      <c r="D11" s="27">
        <v>21.76</v>
      </c>
      <c r="E11" s="30" t="s">
        <v>145</v>
      </c>
      <c r="F11" s="29" t="s">
        <v>8</v>
      </c>
      <c r="G11" s="24"/>
      <c r="H11" s="24"/>
      <c r="I11" s="24"/>
      <c r="J11" s="24"/>
    </row>
    <row r="12">
      <c r="A12" s="25" t="s">
        <v>41</v>
      </c>
      <c r="B12" s="26">
        <v>274.0</v>
      </c>
      <c r="C12" s="27">
        <v>178.49</v>
      </c>
      <c r="D12" s="27">
        <v>4321.24</v>
      </c>
      <c r="E12" s="30" t="s">
        <v>146</v>
      </c>
      <c r="F12" s="29" t="s">
        <v>8</v>
      </c>
      <c r="G12" s="24"/>
      <c r="H12" s="24"/>
      <c r="I12" s="24"/>
      <c r="J12" s="24"/>
    </row>
    <row r="13">
      <c r="A13" s="25" t="s">
        <v>44</v>
      </c>
      <c r="B13" s="26">
        <v>268.0</v>
      </c>
      <c r="C13" s="27">
        <v>50.9415</v>
      </c>
      <c r="D13" s="27">
        <v>176.27</v>
      </c>
      <c r="E13" s="30" t="s">
        <v>147</v>
      </c>
      <c r="F13" s="29" t="s">
        <v>8</v>
      </c>
      <c r="G13" s="24"/>
      <c r="H13" s="24"/>
      <c r="I13" s="24"/>
      <c r="J13" s="24"/>
    </row>
    <row r="14">
      <c r="A14" s="25" t="s">
        <v>47</v>
      </c>
      <c r="B14" s="26">
        <v>262.0</v>
      </c>
      <c r="C14" s="27">
        <v>63.546</v>
      </c>
      <c r="D14" s="27">
        <f> 2.2 * 4.2525</f>
        <v>9.3555</v>
      </c>
      <c r="E14" s="28" t="s">
        <v>141</v>
      </c>
      <c r="F14" s="29" t="s">
        <v>8</v>
      </c>
      <c r="G14" s="24"/>
      <c r="H14" s="24"/>
      <c r="I14" s="24"/>
      <c r="J14" s="24"/>
    </row>
    <row r="15">
      <c r="A15" s="25" t="s">
        <v>49</v>
      </c>
      <c r="B15" s="26">
        <v>232.0</v>
      </c>
      <c r="C15" s="27">
        <v>54.93805</v>
      </c>
      <c r="D15" s="27">
        <v>2.62</v>
      </c>
      <c r="E15" s="28" t="s">
        <v>141</v>
      </c>
      <c r="F15" s="29" t="s">
        <v>8</v>
      </c>
      <c r="G15" s="24"/>
      <c r="H15" s="24"/>
      <c r="I15" s="24"/>
      <c r="J15" s="24"/>
    </row>
    <row r="16">
      <c r="A16" s="25" t="s">
        <v>54</v>
      </c>
      <c r="B16" s="26">
        <v>121.0</v>
      </c>
      <c r="C16" s="27">
        <v>183.84</v>
      </c>
      <c r="D16" s="27">
        <v>44.98</v>
      </c>
      <c r="E16" s="30" t="s">
        <v>148</v>
      </c>
      <c r="F16" s="29" t="s">
        <v>8</v>
      </c>
      <c r="G16" s="24"/>
      <c r="H16" s="24"/>
      <c r="I16" s="24"/>
      <c r="J16" s="24"/>
    </row>
    <row r="17">
      <c r="A17" s="25" t="s">
        <v>52</v>
      </c>
      <c r="B17" s="26">
        <v>74.0</v>
      </c>
      <c r="C17" s="27">
        <v>28.0855</v>
      </c>
      <c r="D17" s="27">
        <v>1.7</v>
      </c>
      <c r="E17" s="30" t="s">
        <v>149</v>
      </c>
      <c r="F17" s="29" t="s">
        <v>8</v>
      </c>
      <c r="G17" s="24"/>
      <c r="H17" s="24"/>
      <c r="I17" s="24"/>
      <c r="J17" s="24"/>
    </row>
    <row r="18">
      <c r="A18" s="25" t="s">
        <v>56</v>
      </c>
      <c r="B18" s="26">
        <v>28.0</v>
      </c>
      <c r="C18" s="27">
        <v>12.011</v>
      </c>
      <c r="D18" s="27">
        <v>0.122</v>
      </c>
      <c r="E18" s="30" t="s">
        <v>149</v>
      </c>
      <c r="F18" s="29" t="s">
        <v>8</v>
      </c>
      <c r="G18" s="24"/>
      <c r="H18" s="24"/>
      <c r="I18" s="24"/>
      <c r="J18" s="24"/>
    </row>
    <row r="19">
      <c r="A19" s="25" t="s">
        <v>64</v>
      </c>
      <c r="B19" s="26">
        <v>21.0</v>
      </c>
      <c r="C19" s="27">
        <v>65.39</v>
      </c>
      <c r="D19" s="27">
        <v>2.7505</v>
      </c>
      <c r="E19" s="28" t="s">
        <v>141</v>
      </c>
      <c r="F19" s="29" t="s">
        <v>8</v>
      </c>
      <c r="G19" s="24"/>
      <c r="H19" s="24"/>
      <c r="I19" s="24"/>
      <c r="J19" s="24"/>
    </row>
    <row r="20">
      <c r="A20" s="25" t="s">
        <v>66</v>
      </c>
      <c r="B20" s="26">
        <v>18.0</v>
      </c>
      <c r="C20" s="27">
        <v>118.71</v>
      </c>
      <c r="D20" s="27">
        <v>2.85434</v>
      </c>
      <c r="E20" s="30" t="s">
        <v>150</v>
      </c>
      <c r="F20" s="29" t="s">
        <v>8</v>
      </c>
      <c r="G20" s="24"/>
      <c r="H20" s="24"/>
      <c r="I20" s="24"/>
      <c r="J20" s="24"/>
    </row>
    <row r="21">
      <c r="A21" s="25" t="s">
        <v>69</v>
      </c>
      <c r="B21" s="26">
        <v>17.0</v>
      </c>
      <c r="C21" s="27">
        <v>24.305</v>
      </c>
      <c r="D21" s="27">
        <v>2.07268</v>
      </c>
      <c r="E21" s="30" t="s">
        <v>151</v>
      </c>
      <c r="F21" s="29" t="s">
        <v>8</v>
      </c>
      <c r="G21" s="24"/>
      <c r="H21" s="24"/>
      <c r="I21" s="24"/>
      <c r="J21" s="24"/>
    </row>
    <row r="22">
      <c r="A22" s="25" t="s">
        <v>71</v>
      </c>
      <c r="B22" s="26">
        <v>12.0</v>
      </c>
      <c r="C22" s="27">
        <v>6.941</v>
      </c>
      <c r="D22" s="27">
        <v>10.739</v>
      </c>
      <c r="E22" s="28" t="s">
        <v>141</v>
      </c>
      <c r="F22" s="29" t="s">
        <v>8</v>
      </c>
      <c r="G22" s="24"/>
      <c r="H22" s="24"/>
      <c r="I22" s="24"/>
      <c r="J22" s="24"/>
    </row>
    <row r="23">
      <c r="A23" s="25" t="s">
        <v>74</v>
      </c>
      <c r="B23" s="26">
        <v>8.0</v>
      </c>
      <c r="C23" s="27">
        <v>186.207</v>
      </c>
      <c r="D23" s="27">
        <v>2431.3</v>
      </c>
      <c r="E23" s="30" t="s">
        <v>152</v>
      </c>
      <c r="F23" s="29" t="s">
        <v>8</v>
      </c>
      <c r="G23" s="24"/>
      <c r="H23" s="24"/>
      <c r="I23" s="24"/>
      <c r="J23" s="24"/>
    </row>
    <row r="24">
      <c r="A24" s="25" t="s">
        <v>76</v>
      </c>
      <c r="B24" s="26">
        <v>6.0</v>
      </c>
      <c r="C24" s="27">
        <v>10.811</v>
      </c>
      <c r="D24" s="27">
        <v>3.68</v>
      </c>
      <c r="E24" s="30" t="s">
        <v>149</v>
      </c>
      <c r="F24" s="29" t="s">
        <v>8</v>
      </c>
      <c r="G24" s="24"/>
      <c r="H24" s="24"/>
      <c r="I24" s="24"/>
      <c r="J24" s="24"/>
    </row>
    <row r="25">
      <c r="A25" s="25" t="s">
        <v>78</v>
      </c>
      <c r="B25" s="26">
        <v>6.0</v>
      </c>
      <c r="C25" s="27">
        <v>88.90585</v>
      </c>
      <c r="D25" s="27">
        <v>28.57</v>
      </c>
      <c r="E25" s="30" t="s">
        <v>153</v>
      </c>
      <c r="F25" s="29" t="s">
        <v>8</v>
      </c>
      <c r="G25" s="24"/>
      <c r="H25" s="24"/>
      <c r="I25" s="24"/>
      <c r="J25" s="24"/>
    </row>
    <row r="26">
      <c r="A26" s="25" t="s">
        <v>80</v>
      </c>
      <c r="B26" s="26">
        <v>5.0</v>
      </c>
      <c r="C26" s="27">
        <v>40.078</v>
      </c>
      <c r="D26" s="27">
        <v>3.34303</v>
      </c>
      <c r="E26" s="30" t="s">
        <v>154</v>
      </c>
      <c r="F26" s="29" t="s">
        <v>8</v>
      </c>
      <c r="G26" s="24"/>
      <c r="H26" s="24"/>
      <c r="I26" s="24"/>
      <c r="J26" s="24"/>
    </row>
    <row r="27">
      <c r="A27" s="25" t="s">
        <v>82</v>
      </c>
      <c r="B27" s="26">
        <v>5.0</v>
      </c>
      <c r="C27" s="27">
        <v>106.42</v>
      </c>
      <c r="D27" s="27">
        <v>31957.84</v>
      </c>
      <c r="E27" s="28" t="s">
        <v>141</v>
      </c>
      <c r="F27" s="29" t="s">
        <v>8</v>
      </c>
      <c r="G27" s="24"/>
      <c r="H27" s="24"/>
      <c r="I27" s="24"/>
      <c r="J27" s="24"/>
    </row>
    <row r="28">
      <c r="A28" s="25" t="s">
        <v>84</v>
      </c>
      <c r="B28" s="26">
        <v>5.0</v>
      </c>
      <c r="C28" s="27">
        <v>107.8682</v>
      </c>
      <c r="D28" s="27">
        <v>1044.11</v>
      </c>
      <c r="E28" s="30" t="s">
        <v>155</v>
      </c>
      <c r="F28" s="29" t="s">
        <v>8</v>
      </c>
      <c r="G28" s="24"/>
      <c r="H28" s="24"/>
      <c r="I28" s="24"/>
      <c r="J28" s="24"/>
    </row>
    <row r="29">
      <c r="A29" s="25" t="s">
        <v>86</v>
      </c>
      <c r="B29" s="26">
        <v>3.0</v>
      </c>
      <c r="C29" s="27">
        <v>44.95591</v>
      </c>
      <c r="D29" s="27">
        <v>3221.47</v>
      </c>
      <c r="E29" s="30" t="s">
        <v>156</v>
      </c>
      <c r="F29" s="29" t="s">
        <v>8</v>
      </c>
      <c r="G29" s="24"/>
      <c r="H29" s="24"/>
      <c r="I29" s="24"/>
      <c r="J29" s="24"/>
    </row>
    <row r="30">
      <c r="A30" s="25" t="s">
        <v>90</v>
      </c>
      <c r="B30" s="26">
        <v>1.0</v>
      </c>
      <c r="C30" s="27">
        <v>144.24</v>
      </c>
      <c r="D30" s="27">
        <v>62.30199</v>
      </c>
      <c r="E30" s="30" t="s">
        <v>157</v>
      </c>
      <c r="F30" s="29" t="s">
        <v>8</v>
      </c>
      <c r="G30" s="24"/>
      <c r="H30" s="24"/>
      <c r="I30" s="24"/>
      <c r="J30" s="24"/>
    </row>
    <row r="31">
      <c r="A31" s="25" t="s">
        <v>88</v>
      </c>
      <c r="B31" s="26">
        <v>1.0</v>
      </c>
      <c r="C31" s="27">
        <v>69.723</v>
      </c>
      <c r="D31" s="27">
        <v>218.21</v>
      </c>
      <c r="E31" s="30" t="s">
        <v>158</v>
      </c>
      <c r="F31" s="29" t="s">
        <v>8</v>
      </c>
      <c r="G31" s="24"/>
      <c r="H31" s="24"/>
      <c r="I31" s="24"/>
      <c r="J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</row>
    <row r="33">
      <c r="A33" s="24"/>
      <c r="B33" s="24"/>
      <c r="C33" s="24"/>
      <c r="D33" s="24"/>
      <c r="E33" s="24"/>
      <c r="F33" s="24"/>
      <c r="G33" s="25" t="s">
        <v>82</v>
      </c>
      <c r="H33" s="27">
        <v>106.42</v>
      </c>
      <c r="I33" s="27">
        <v>31957.84</v>
      </c>
      <c r="J33" s="24"/>
    </row>
    <row r="34">
      <c r="A34" s="24"/>
      <c r="B34" s="24"/>
      <c r="C34" s="24"/>
      <c r="D34" s="24"/>
      <c r="E34" s="24"/>
      <c r="F34" s="24"/>
      <c r="G34" s="25" t="s">
        <v>84</v>
      </c>
      <c r="H34" s="27">
        <v>107.8682</v>
      </c>
      <c r="I34" s="27">
        <v>1044.11</v>
      </c>
      <c r="J34" s="24"/>
    </row>
    <row r="35">
      <c r="A35" s="24"/>
      <c r="B35" s="24"/>
      <c r="C35" s="24"/>
      <c r="D35" s="24"/>
      <c r="E35" s="24"/>
      <c r="F35" s="24"/>
      <c r="G35" s="25" t="s">
        <v>86</v>
      </c>
      <c r="H35" s="27">
        <v>44.95591</v>
      </c>
      <c r="I35" s="27">
        <v>3221.47</v>
      </c>
      <c r="J35" s="24"/>
    </row>
    <row r="36">
      <c r="A36" s="24"/>
      <c r="B36" s="24"/>
      <c r="C36" s="24"/>
      <c r="D36" s="24"/>
      <c r="E36" s="24"/>
      <c r="F36" s="24"/>
      <c r="G36" s="25" t="s">
        <v>90</v>
      </c>
      <c r="H36" s="27">
        <v>144.24</v>
      </c>
      <c r="I36" s="27">
        <v>62.30199</v>
      </c>
      <c r="J36" s="24"/>
    </row>
    <row r="37">
      <c r="A37" s="24"/>
      <c r="B37" s="24"/>
      <c r="C37" s="24"/>
      <c r="D37" s="24"/>
      <c r="E37" s="24"/>
      <c r="F37" s="24"/>
      <c r="G37" s="25" t="s">
        <v>88</v>
      </c>
      <c r="H37" s="27">
        <v>69.723</v>
      </c>
      <c r="I37" s="27">
        <v>218.21</v>
      </c>
      <c r="J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</row>
    <row r="1002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</row>
    <row r="1003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</row>
    <row r="1004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</row>
    <row r="100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</row>
    <row r="1006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location=":~:text=The%20current%20price%20of%20Hafnium%20is%20%244%2C321.24%20per%20kg.&amp;text=For%20bulk%20hafnium%20purchases%2C%20whether,us%20directly%20for%20a%20quotation." ref="E12"/>
    <hyperlink r:id="rId12" ref="E13"/>
    <hyperlink r:id="rId13" ref="E14"/>
    <hyperlink r:id="rId14" ref="E15"/>
    <hyperlink r:id="rId15" ref="E16"/>
    <hyperlink r:id="rId16" location="cite_note-src-ceicdata-29" ref="E17"/>
    <hyperlink r:id="rId17" location="cite_note-src-ceicdata-29" ref="E18"/>
    <hyperlink r:id="rId18" ref="E19"/>
    <hyperlink r:id="rId19" ref="E20"/>
    <hyperlink r:id="rId20" ref="E21"/>
    <hyperlink r:id="rId21" ref="E22"/>
    <hyperlink r:id="rId22" ref="E23"/>
    <hyperlink r:id="rId23" location="cite_note-src-ceicdata-29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</hyperlinks>
  <drawing r:id="rId31"/>
</worksheet>
</file>