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feborges\Downloads\"/>
    </mc:Choice>
  </mc:AlternateContent>
  <xr:revisionPtr revIDLastSave="0" documentId="8_{F58C9A8B-9657-4F20-AAA9-224A9C02D427}" xr6:coauthVersionLast="47" xr6:coauthVersionMax="47" xr10:uidLastSave="{00000000-0000-0000-0000-000000000000}"/>
  <bookViews>
    <workbookView xWindow="-110" yWindow="-110" windowWidth="19420" windowHeight="10300" tabRatio="801" firstSheet="2" activeTab="2" xr2:uid="{00000000-000D-0000-FFFF-FFFF00000000}"/>
  </bookViews>
  <sheets>
    <sheet name="30-07" sheetId="20" state="hidden" r:id="rId1"/>
    <sheet name="Dashboard" sheetId="23" r:id="rId2"/>
    <sheet name="Resumo p. Respónsável" sheetId="24" r:id="rId3"/>
    <sheet name="D.As" sheetId="21" r:id="rId4"/>
    <sheet name="Panorama" sheetId="3" state="hidden" r:id="rId5"/>
    <sheet name="Compilado chamados" sheetId="1" r:id="rId6"/>
    <sheet name="Cancelamento de NF" sheetId="27" r:id="rId7"/>
    <sheet name="Referencias " sheetId="25" state="hidden" r:id="rId8"/>
    <sheet name="Alçadas" sheetId="12" r:id="rId9"/>
    <sheet name="Info. filas N1 e N2" sheetId="26" r:id="rId10"/>
  </sheets>
  <definedNames>
    <definedName name="_xlnm._FilterDatabase" localSheetId="0" hidden="1">'30-07'!$B$21:$C$65</definedName>
    <definedName name="_xlnm._FilterDatabase" localSheetId="5" hidden="1">'Compilado chamados'!$A$4:$AB$413</definedName>
    <definedName name="_xlnm._FilterDatabase" localSheetId="3" hidden="1">D.As!$B$3:$W$35</definedName>
    <definedName name="_xlnm._FilterDatabase" localSheetId="1" hidden="1">Dashboard!$B$10:$D$17</definedName>
    <definedName name="_xlnm._FilterDatabase" localSheetId="4" hidden="1">Panorama!$B$21:$C$65</definedName>
    <definedName name="_xlnm._FilterDatabase" localSheetId="7" hidden="1">'Referencias '!$B$1:$C$3617</definedName>
  </definedNames>
  <calcPr calcId="191028"/>
  <pivotCaches>
    <pivotCache cacheId="0" r:id="rId11"/>
    <pivotCache cacheId="1" r:id="rId12"/>
    <pivotCache cacheId="2"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 l="1"/>
  <c r="C5" i="1"/>
  <c r="H411" i="1"/>
  <c r="G411" i="1" s="1"/>
  <c r="H412" i="1"/>
  <c r="G412" i="1" s="1"/>
  <c r="H413" i="1"/>
  <c r="G413" i="1" s="1"/>
  <c r="V411" i="1"/>
  <c r="W411" i="1"/>
  <c r="Y411" i="1"/>
  <c r="Z411" i="1"/>
  <c r="AB411" i="1"/>
  <c r="V412" i="1"/>
  <c r="W412" i="1"/>
  <c r="Y412" i="1"/>
  <c r="Z412" i="1"/>
  <c r="AA412" i="1" s="1"/>
  <c r="AB412" i="1"/>
  <c r="V413" i="1"/>
  <c r="W413" i="1"/>
  <c r="Y413" i="1"/>
  <c r="Z413" i="1"/>
  <c r="AA413" i="1" s="1"/>
  <c r="AB413" i="1"/>
  <c r="Q411" i="1"/>
  <c r="Q412" i="1"/>
  <c r="Q413" i="1"/>
  <c r="AA411" i="1" l="1"/>
  <c r="X368" i="1"/>
  <c r="X296" i="1"/>
  <c r="W407" i="1"/>
  <c r="Y407" i="1"/>
  <c r="Z407" i="1"/>
  <c r="AB407" i="1"/>
  <c r="W408" i="1"/>
  <c r="Y408" i="1"/>
  <c r="Z408" i="1"/>
  <c r="AB408" i="1"/>
  <c r="W409" i="1"/>
  <c r="Y409" i="1"/>
  <c r="Z409" i="1"/>
  <c r="AB409" i="1"/>
  <c r="W410" i="1"/>
  <c r="Y410" i="1"/>
  <c r="Z410" i="1"/>
  <c r="AB410" i="1"/>
  <c r="V410" i="1"/>
  <c r="V409" i="1"/>
  <c r="V408" i="1"/>
  <c r="V407" i="1"/>
  <c r="Q410" i="1"/>
  <c r="Q409" i="1"/>
  <c r="Q408" i="1"/>
  <c r="Q407" i="1"/>
  <c r="C411" i="1"/>
  <c r="C410" i="1"/>
  <c r="C409" i="1"/>
  <c r="C408" i="1"/>
  <c r="C407" i="1"/>
  <c r="H410" i="1"/>
  <c r="H409" i="1"/>
  <c r="G409" i="1" s="1"/>
  <c r="H408" i="1"/>
  <c r="G408" i="1" s="1"/>
  <c r="H407" i="1"/>
  <c r="G407" i="1" s="1"/>
  <c r="Y406" i="1"/>
  <c r="Z406" i="1"/>
  <c r="AB406" i="1"/>
  <c r="W406" i="1"/>
  <c r="V406" i="1"/>
  <c r="Q406" i="1"/>
  <c r="H406" i="1"/>
  <c r="C401" i="1"/>
  <c r="AA408" i="1" l="1"/>
  <c r="AA407" i="1"/>
  <c r="AA410" i="1"/>
  <c r="AA409" i="1"/>
  <c r="AA406" i="1"/>
  <c r="C405" i="1"/>
  <c r="Y405" i="1"/>
  <c r="Z405" i="1"/>
  <c r="AB405" i="1"/>
  <c r="W405" i="1"/>
  <c r="V405" i="1"/>
  <c r="Q405" i="1"/>
  <c r="Q404" i="1"/>
  <c r="H405" i="1"/>
  <c r="G405" i="1" s="1"/>
  <c r="Y97" i="1"/>
  <c r="Y79" i="1"/>
  <c r="Y75" i="1"/>
  <c r="Y71" i="1"/>
  <c r="Y69" i="1"/>
  <c r="Y61" i="1"/>
  <c r="Y28" i="1"/>
  <c r="Y29" i="1"/>
  <c r="Y22" i="1"/>
  <c r="Y23" i="1"/>
  <c r="Y19" i="1"/>
  <c r="Y20" i="1"/>
  <c r="Y404" i="1"/>
  <c r="Y17" i="1"/>
  <c r="W35" i="21"/>
  <c r="V35" i="21"/>
  <c r="U35" i="21"/>
  <c r="T35" i="21"/>
  <c r="S35" i="21"/>
  <c r="R35" i="21"/>
  <c r="N35" i="21"/>
  <c r="W34" i="21"/>
  <c r="T34" i="21"/>
  <c r="N34" i="21"/>
  <c r="C398" i="1"/>
  <c r="C399" i="1"/>
  <c r="C400" i="1"/>
  <c r="C402" i="1"/>
  <c r="C403" i="1"/>
  <c r="C404" i="1"/>
  <c r="W383" i="1"/>
  <c r="W384" i="1"/>
  <c r="W385" i="1"/>
  <c r="W386" i="1"/>
  <c r="W387" i="1"/>
  <c r="W388" i="1"/>
  <c r="W389" i="1"/>
  <c r="W390" i="1"/>
  <c r="W391" i="1"/>
  <c r="W392" i="1"/>
  <c r="W393" i="1"/>
  <c r="W394" i="1"/>
  <c r="W395" i="1"/>
  <c r="W396" i="1"/>
  <c r="W397" i="1"/>
  <c r="W398" i="1"/>
  <c r="W399" i="1"/>
  <c r="W400" i="1"/>
  <c r="W401" i="1"/>
  <c r="W402" i="1"/>
  <c r="W403" i="1"/>
  <c r="W404" i="1"/>
  <c r="Y397" i="1"/>
  <c r="AA397" i="1" s="1"/>
  <c r="Z397" i="1"/>
  <c r="AB397" i="1"/>
  <c r="Y398" i="1"/>
  <c r="Z398" i="1"/>
  <c r="AB398" i="1"/>
  <c r="Y399" i="1"/>
  <c r="Z399" i="1"/>
  <c r="AB399" i="1"/>
  <c r="Y400" i="1"/>
  <c r="Z400" i="1"/>
  <c r="AB400" i="1"/>
  <c r="Y401" i="1"/>
  <c r="Z401" i="1"/>
  <c r="AB401" i="1"/>
  <c r="Y402" i="1"/>
  <c r="Z402" i="1"/>
  <c r="AB402" i="1"/>
  <c r="Y403" i="1"/>
  <c r="Z403" i="1"/>
  <c r="AB403" i="1"/>
  <c r="Z404" i="1"/>
  <c r="AB404" i="1"/>
  <c r="V397" i="1"/>
  <c r="V398" i="1"/>
  <c r="V399" i="1"/>
  <c r="V400" i="1"/>
  <c r="V401" i="1"/>
  <c r="V402" i="1"/>
  <c r="V403" i="1"/>
  <c r="V404" i="1"/>
  <c r="Q398" i="1"/>
  <c r="Q399" i="1"/>
  <c r="Q400" i="1"/>
  <c r="Q401" i="1"/>
  <c r="Q402" i="1"/>
  <c r="Q403" i="1"/>
  <c r="H397" i="1"/>
  <c r="H398" i="1"/>
  <c r="G398" i="1" s="1"/>
  <c r="H399" i="1"/>
  <c r="G399" i="1" s="1"/>
  <c r="H400" i="1"/>
  <c r="G400" i="1" s="1"/>
  <c r="H401" i="1"/>
  <c r="G401" i="1" s="1"/>
  <c r="H402" i="1"/>
  <c r="G402" i="1" s="1"/>
  <c r="H403" i="1"/>
  <c r="H404" i="1"/>
  <c r="Y393" i="1"/>
  <c r="Y387" i="1"/>
  <c r="Y388" i="1"/>
  <c r="Y389" i="1"/>
  <c r="Y390" i="1"/>
  <c r="Y391" i="1"/>
  <c r="Y385" i="1"/>
  <c r="Y178" i="1"/>
  <c r="Y199" i="1"/>
  <c r="Y192" i="1"/>
  <c r="Y185" i="1"/>
  <c r="Y187" i="1"/>
  <c r="Y188" i="1"/>
  <c r="Y160" i="1"/>
  <c r="Y161" i="1"/>
  <c r="Y162" i="1"/>
  <c r="Y153" i="1"/>
  <c r="Y154" i="1"/>
  <c r="Y156" i="1"/>
  <c r="Y223" i="1"/>
  <c r="Y227" i="1"/>
  <c r="Y105" i="1"/>
  <c r="Y96" i="1"/>
  <c r="Y98" i="1"/>
  <c r="Y81" i="1"/>
  <c r="Y48" i="1"/>
  <c r="Y25" i="1"/>
  <c r="Y382" i="1"/>
  <c r="J6" i="23"/>
  <c r="AB396" i="1"/>
  <c r="Z396" i="1"/>
  <c r="Y396" i="1"/>
  <c r="AB395" i="1"/>
  <c r="Z395" i="1"/>
  <c r="Y395" i="1"/>
  <c r="AB394" i="1"/>
  <c r="Z394" i="1"/>
  <c r="Y394" i="1"/>
  <c r="AB393" i="1"/>
  <c r="Z393" i="1"/>
  <c r="V396" i="1"/>
  <c r="V395" i="1"/>
  <c r="V394" i="1"/>
  <c r="V393" i="1"/>
  <c r="Q396" i="1"/>
  <c r="Q395" i="1"/>
  <c r="Q394" i="1"/>
  <c r="Q393" i="1"/>
  <c r="Q392" i="1"/>
  <c r="Q397" i="1"/>
  <c r="H396" i="1"/>
  <c r="G396" i="1" s="1"/>
  <c r="H395" i="1"/>
  <c r="G395" i="1" s="1"/>
  <c r="H394" i="1"/>
  <c r="G394" i="1" s="1"/>
  <c r="H393" i="1"/>
  <c r="G393" i="1" s="1"/>
  <c r="C397" i="1"/>
  <c r="C396" i="1"/>
  <c r="C395" i="1"/>
  <c r="C394" i="1"/>
  <c r="C393" i="1"/>
  <c r="X324" i="1"/>
  <c r="Z324" i="1" s="1"/>
  <c r="X308" i="1"/>
  <c r="Z308" i="1" s="1"/>
  <c r="X305" i="1"/>
  <c r="Y305" i="1" s="1"/>
  <c r="X298" i="1"/>
  <c r="Y298" i="1" s="1"/>
  <c r="X295" i="1"/>
  <c r="Y295" i="1" s="1"/>
  <c r="X291" i="1"/>
  <c r="Z291" i="1" s="1"/>
  <c r="X261" i="1"/>
  <c r="Y261" i="1" s="1"/>
  <c r="X233" i="1"/>
  <c r="Z233" i="1" s="1"/>
  <c r="X215" i="1"/>
  <c r="Z215" i="1" s="1"/>
  <c r="X171" i="1"/>
  <c r="Z171" i="1" s="1"/>
  <c r="X170" i="1"/>
  <c r="Z170" i="1" s="1"/>
  <c r="X86" i="1"/>
  <c r="Z86" i="1" s="1"/>
  <c r="X34" i="1"/>
  <c r="Z34" i="1" s="1"/>
  <c r="X326" i="1"/>
  <c r="Z326" i="1" s="1"/>
  <c r="Y379" i="1"/>
  <c r="Y378" i="1"/>
  <c r="Y377" i="1"/>
  <c r="Y376" i="1"/>
  <c r="Y364" i="1"/>
  <c r="Y372" i="1"/>
  <c r="Y371" i="1"/>
  <c r="Y370" i="1"/>
  <c r="Y360" i="1"/>
  <c r="Y359" i="1"/>
  <c r="Y356" i="1"/>
  <c r="Y354" i="1"/>
  <c r="Y353" i="1"/>
  <c r="Y345" i="1"/>
  <c r="Y343" i="1"/>
  <c r="Y342" i="1"/>
  <c r="Y341" i="1"/>
  <c r="Y340" i="1"/>
  <c r="Y339" i="1"/>
  <c r="Y338" i="1"/>
  <c r="Y336" i="1"/>
  <c r="Y331" i="1"/>
  <c r="Y329" i="1"/>
  <c r="Y314" i="1"/>
  <c r="Y323" i="1"/>
  <c r="Y325" i="1"/>
  <c r="Y318" i="1"/>
  <c r="Y316" i="1"/>
  <c r="Y317" i="1"/>
  <c r="Y292" i="1"/>
  <c r="Y310" i="1"/>
  <c r="Y307" i="1"/>
  <c r="Y294" i="1"/>
  <c r="Y309" i="1"/>
  <c r="Y287" i="1"/>
  <c r="Y280" i="1"/>
  <c r="Y278" i="1"/>
  <c r="Y267" i="1"/>
  <c r="Y264" i="1"/>
  <c r="Y262" i="1"/>
  <c r="Y260" i="1"/>
  <c r="Y256" i="1"/>
  <c r="Y255" i="1"/>
  <c r="Y253" i="1"/>
  <c r="Y248" i="1"/>
  <c r="Y245" i="1"/>
  <c r="Y238" i="1"/>
  <c r="Y228" i="1"/>
  <c r="Y144" i="1"/>
  <c r="Y147" i="1"/>
  <c r="Y216" i="1"/>
  <c r="Y214" i="1"/>
  <c r="Y202" i="1"/>
  <c r="Y168" i="1"/>
  <c r="Y176" i="1"/>
  <c r="Y194" i="1"/>
  <c r="Y179" i="1"/>
  <c r="Y182" i="1"/>
  <c r="Y201" i="1"/>
  <c r="Y180" i="1"/>
  <c r="Y175" i="1"/>
  <c r="Y174" i="1"/>
  <c r="Y173" i="1"/>
  <c r="Y190" i="1"/>
  <c r="Y212" i="1"/>
  <c r="Y157" i="1"/>
  <c r="Y120" i="1"/>
  <c r="Y118" i="1"/>
  <c r="Y107" i="1"/>
  <c r="Y92" i="1"/>
  <c r="Y87" i="1"/>
  <c r="Y85" i="1"/>
  <c r="Y83" i="1"/>
  <c r="Y60" i="1"/>
  <c r="Y54" i="1"/>
  <c r="Y40" i="1"/>
  <c r="Y37" i="1"/>
  <c r="G33" i="21"/>
  <c r="N33" i="21"/>
  <c r="R33" i="21"/>
  <c r="S33" i="21"/>
  <c r="T33" i="21"/>
  <c r="U33" i="21"/>
  <c r="V33" i="21"/>
  <c r="W33" i="21"/>
  <c r="W32" i="21"/>
  <c r="V32" i="21"/>
  <c r="U32" i="21"/>
  <c r="T32" i="21"/>
  <c r="S32" i="21"/>
  <c r="R32" i="21"/>
  <c r="W31" i="21"/>
  <c r="V31" i="21"/>
  <c r="U31" i="21"/>
  <c r="T31" i="21"/>
  <c r="S31" i="21"/>
  <c r="R31" i="21"/>
  <c r="W30" i="21"/>
  <c r="V30" i="21"/>
  <c r="U30" i="21"/>
  <c r="T30" i="21"/>
  <c r="S30" i="21"/>
  <c r="R30" i="21"/>
  <c r="W29" i="21"/>
  <c r="V29" i="21"/>
  <c r="U29" i="21"/>
  <c r="T29" i="21"/>
  <c r="S29" i="21"/>
  <c r="R29" i="21"/>
  <c r="W28" i="21"/>
  <c r="V28" i="21"/>
  <c r="U28" i="21"/>
  <c r="T28" i="21"/>
  <c r="W27" i="21"/>
  <c r="V27" i="21"/>
  <c r="U27" i="21"/>
  <c r="T27" i="21"/>
  <c r="S27" i="21"/>
  <c r="R27" i="21"/>
  <c r="W26" i="21"/>
  <c r="V26" i="21"/>
  <c r="U26" i="21"/>
  <c r="T26" i="21"/>
  <c r="W25" i="21"/>
  <c r="V25" i="21"/>
  <c r="U25" i="21"/>
  <c r="T25" i="21"/>
  <c r="W24" i="21"/>
  <c r="V24" i="21"/>
  <c r="U24" i="21"/>
  <c r="T24" i="21"/>
  <c r="W23" i="21"/>
  <c r="V23" i="21"/>
  <c r="U23" i="21"/>
  <c r="T23" i="21"/>
  <c r="W22" i="21"/>
  <c r="V22" i="21"/>
  <c r="U22" i="21"/>
  <c r="T22" i="21"/>
  <c r="S22" i="21"/>
  <c r="R22" i="21"/>
  <c r="W20" i="21"/>
  <c r="V20" i="21"/>
  <c r="U20" i="21"/>
  <c r="T20" i="21"/>
  <c r="S20" i="21"/>
  <c r="R20" i="21"/>
  <c r="W18" i="21"/>
  <c r="V18" i="21"/>
  <c r="U18" i="21"/>
  <c r="T18" i="21"/>
  <c r="S18" i="21"/>
  <c r="R18" i="21"/>
  <c r="W13" i="21"/>
  <c r="V13" i="21"/>
  <c r="U13" i="21"/>
  <c r="T13" i="21"/>
  <c r="S13" i="21"/>
  <c r="R13" i="21"/>
  <c r="W11" i="21"/>
  <c r="V11" i="21"/>
  <c r="U11" i="21"/>
  <c r="T11" i="21"/>
  <c r="S11" i="21"/>
  <c r="R11" i="21"/>
  <c r="W10" i="21"/>
  <c r="V10" i="21"/>
  <c r="U10" i="21"/>
  <c r="T10" i="21"/>
  <c r="S10" i="21"/>
  <c r="R10" i="21"/>
  <c r="W9" i="21"/>
  <c r="V9" i="21"/>
  <c r="U9" i="21"/>
  <c r="T9" i="21"/>
  <c r="S9" i="21"/>
  <c r="R9" i="21"/>
  <c r="W7" i="21"/>
  <c r="V7" i="21"/>
  <c r="U7" i="21"/>
  <c r="T7" i="21"/>
  <c r="S7" i="21"/>
  <c r="R7" i="21"/>
  <c r="W6" i="21"/>
  <c r="V6" i="21"/>
  <c r="U6" i="21"/>
  <c r="T6" i="21"/>
  <c r="S6" i="21"/>
  <c r="R6" i="21"/>
  <c r="W5" i="21"/>
  <c r="V5" i="21"/>
  <c r="U5" i="21"/>
  <c r="T5" i="21"/>
  <c r="S5" i="21"/>
  <c r="N4" i="21"/>
  <c r="N5" i="21"/>
  <c r="N6" i="21"/>
  <c r="N7" i="21"/>
  <c r="N8" i="21"/>
  <c r="N9" i="21"/>
  <c r="N10" i="21"/>
  <c r="N11" i="21"/>
  <c r="N13" i="21"/>
  <c r="N14" i="21"/>
  <c r="N15" i="21"/>
  <c r="N16" i="21"/>
  <c r="N17" i="21"/>
  <c r="N18" i="21"/>
  <c r="N19" i="21"/>
  <c r="N20" i="21"/>
  <c r="N21" i="21"/>
  <c r="N22" i="21"/>
  <c r="N23" i="21"/>
  <c r="N24" i="21"/>
  <c r="N25" i="21"/>
  <c r="N26" i="21"/>
  <c r="N27" i="21"/>
  <c r="N28" i="21"/>
  <c r="N29" i="21"/>
  <c r="N30" i="21"/>
  <c r="N31" i="21"/>
  <c r="N32" i="21"/>
  <c r="V4" i="21"/>
  <c r="D4" i="21" s="1"/>
  <c r="W4" i="21"/>
  <c r="V8" i="21"/>
  <c r="D8" i="21" s="1"/>
  <c r="W8" i="21"/>
  <c r="V14" i="21"/>
  <c r="D14" i="21" s="1"/>
  <c r="W14" i="21"/>
  <c r="V15" i="21"/>
  <c r="D15" i="21" s="1"/>
  <c r="W15" i="21"/>
  <c r="V16" i="21"/>
  <c r="D16" i="21" s="1"/>
  <c r="W16" i="21"/>
  <c r="V17" i="21"/>
  <c r="D17" i="21" s="1"/>
  <c r="W17" i="21"/>
  <c r="V19" i="21"/>
  <c r="D19" i="21" s="1"/>
  <c r="W19" i="21"/>
  <c r="V21" i="21"/>
  <c r="D21" i="21" s="1"/>
  <c r="W21" i="21"/>
  <c r="U4" i="21"/>
  <c r="U8" i="21"/>
  <c r="U14" i="21"/>
  <c r="U15" i="21"/>
  <c r="U16" i="21"/>
  <c r="U17" i="21"/>
  <c r="U19" i="21"/>
  <c r="U21" i="21"/>
  <c r="T4" i="21"/>
  <c r="T8" i="21"/>
  <c r="T14" i="21"/>
  <c r="T15" i="21"/>
  <c r="T16" i="21"/>
  <c r="T17" i="21"/>
  <c r="T19" i="21"/>
  <c r="T21" i="21"/>
  <c r="G32" i="21"/>
  <c r="Y365" i="1"/>
  <c r="Y363" i="1"/>
  <c r="Y332" i="1"/>
  <c r="Y330" i="1"/>
  <c r="Y327" i="1"/>
  <c r="Y313" i="1"/>
  <c r="Y311" i="1"/>
  <c r="Y302" i="1"/>
  <c r="Y299" i="1"/>
  <c r="Y293" i="1"/>
  <c r="Y259" i="1"/>
  <c r="Y254" i="1"/>
  <c r="Y150" i="1"/>
  <c r="Y181" i="1"/>
  <c r="Y183" i="1"/>
  <c r="Y193" i="1"/>
  <c r="Y169" i="1"/>
  <c r="Z164" i="1"/>
  <c r="C389" i="1"/>
  <c r="C385" i="1"/>
  <c r="AB392" i="1"/>
  <c r="Z392" i="1"/>
  <c r="Y392" i="1"/>
  <c r="AB391" i="1"/>
  <c r="Z391" i="1"/>
  <c r="AB390" i="1"/>
  <c r="Z390" i="1"/>
  <c r="AB389" i="1"/>
  <c r="Z389" i="1"/>
  <c r="AB388" i="1"/>
  <c r="Z388" i="1"/>
  <c r="AB387" i="1"/>
  <c r="Z387" i="1"/>
  <c r="AB386" i="1"/>
  <c r="Z386" i="1"/>
  <c r="Y386" i="1"/>
  <c r="AB385" i="1"/>
  <c r="Z385" i="1"/>
  <c r="AB384" i="1"/>
  <c r="Z384" i="1"/>
  <c r="Y384" i="1"/>
  <c r="AB383" i="1"/>
  <c r="Z383" i="1"/>
  <c r="Y383" i="1"/>
  <c r="V392" i="1"/>
  <c r="V391" i="1"/>
  <c r="V390" i="1"/>
  <c r="V389" i="1"/>
  <c r="V388" i="1"/>
  <c r="V387" i="1"/>
  <c r="V386" i="1"/>
  <c r="V385" i="1"/>
  <c r="V384" i="1"/>
  <c r="V383" i="1"/>
  <c r="Q391" i="1"/>
  <c r="Q390" i="1"/>
  <c r="Q389" i="1"/>
  <c r="Q388" i="1"/>
  <c r="Q387" i="1"/>
  <c r="Q386" i="1"/>
  <c r="Q385" i="1"/>
  <c r="Q384" i="1"/>
  <c r="Q383" i="1"/>
  <c r="C390" i="1"/>
  <c r="C383" i="1"/>
  <c r="H392" i="1"/>
  <c r="H391" i="1"/>
  <c r="H390" i="1"/>
  <c r="H389" i="1"/>
  <c r="H388" i="1"/>
  <c r="G388" i="1" s="1"/>
  <c r="H387" i="1"/>
  <c r="G387" i="1" s="1"/>
  <c r="H386" i="1"/>
  <c r="G386" i="1" s="1"/>
  <c r="H385" i="1"/>
  <c r="G385" i="1" s="1"/>
  <c r="H384" i="1"/>
  <c r="G384" i="1" s="1"/>
  <c r="H383" i="1"/>
  <c r="Y361" i="1"/>
  <c r="Y369" i="1"/>
  <c r="Y368" i="1"/>
  <c r="Y351" i="1"/>
  <c r="Y350" i="1"/>
  <c r="Y349" i="1"/>
  <c r="Y346" i="1"/>
  <c r="Y344" i="1"/>
  <c r="Y335" i="1"/>
  <c r="Y334" i="1"/>
  <c r="Y322" i="1"/>
  <c r="Y321" i="1"/>
  <c r="Y319" i="1"/>
  <c r="Y320" i="1"/>
  <c r="Y315" i="1"/>
  <c r="Y304" i="1"/>
  <c r="Y297" i="1"/>
  <c r="Y279" i="1"/>
  <c r="Y276" i="1"/>
  <c r="Y269" i="1"/>
  <c r="Y250" i="1"/>
  <c r="Z218" i="1"/>
  <c r="Y158" i="1"/>
  <c r="Y167" i="1"/>
  <c r="Y203" i="1"/>
  <c r="Y205" i="1"/>
  <c r="Y200" i="1"/>
  <c r="Y184" i="1"/>
  <c r="Y155" i="1"/>
  <c r="Y149" i="1"/>
  <c r="Y222" i="1"/>
  <c r="Y27" i="1"/>
  <c r="C382" i="1"/>
  <c r="C381" i="1"/>
  <c r="AB382" i="1"/>
  <c r="Z382" i="1"/>
  <c r="W382" i="1"/>
  <c r="AB381" i="1"/>
  <c r="Z381" i="1"/>
  <c r="Y381" i="1"/>
  <c r="W381" i="1"/>
  <c r="V382" i="1"/>
  <c r="V381" i="1"/>
  <c r="Q382" i="1"/>
  <c r="Q381" i="1"/>
  <c r="H382" i="1"/>
  <c r="G382" i="1" s="1"/>
  <c r="H381" i="1"/>
  <c r="G381" i="1" s="1"/>
  <c r="AB380" i="1"/>
  <c r="AB379" i="1"/>
  <c r="AB378" i="1"/>
  <c r="AB377" i="1"/>
  <c r="AB376" i="1"/>
  <c r="AB364" i="1"/>
  <c r="AB374" i="1"/>
  <c r="AB373" i="1"/>
  <c r="AB372" i="1"/>
  <c r="AB371" i="1"/>
  <c r="AB361" i="1"/>
  <c r="AB369" i="1"/>
  <c r="AB368" i="1"/>
  <c r="AB367" i="1"/>
  <c r="AB366" i="1"/>
  <c r="AB365" i="1"/>
  <c r="AB370" i="1"/>
  <c r="AB363" i="1"/>
  <c r="AB362" i="1"/>
  <c r="AB375"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14" i="1"/>
  <c r="AB324" i="1"/>
  <c r="AB323" i="1"/>
  <c r="AB322" i="1"/>
  <c r="AB321" i="1"/>
  <c r="AB325" i="1"/>
  <c r="AB319" i="1"/>
  <c r="AB318" i="1"/>
  <c r="AB320" i="1"/>
  <c r="AB316" i="1"/>
  <c r="AB315" i="1"/>
  <c r="AB317" i="1"/>
  <c r="AB313" i="1"/>
  <c r="AB312" i="1"/>
  <c r="AB292" i="1"/>
  <c r="AB310" i="1"/>
  <c r="AB311" i="1"/>
  <c r="AB308" i="1"/>
  <c r="AB307" i="1"/>
  <c r="AB306" i="1"/>
  <c r="AB305" i="1"/>
  <c r="AB304" i="1"/>
  <c r="AB303" i="1"/>
  <c r="AB302" i="1"/>
  <c r="AB301" i="1"/>
  <c r="AB300" i="1"/>
  <c r="AB299" i="1"/>
  <c r="AB298" i="1"/>
  <c r="AB297" i="1"/>
  <c r="AB296" i="1"/>
  <c r="AB295" i="1"/>
  <c r="AB294" i="1"/>
  <c r="AB293" i="1"/>
  <c r="AB309"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144" i="1"/>
  <c r="AB226" i="1"/>
  <c r="AB225" i="1"/>
  <c r="AB224" i="1"/>
  <c r="AB150" i="1"/>
  <c r="AB147" i="1"/>
  <c r="AB221" i="1"/>
  <c r="AB220" i="1"/>
  <c r="AB219" i="1"/>
  <c r="AB218" i="1"/>
  <c r="AB217" i="1"/>
  <c r="AB216" i="1"/>
  <c r="AB215" i="1"/>
  <c r="AB214" i="1"/>
  <c r="AB213" i="1"/>
  <c r="AB158" i="1"/>
  <c r="AB211" i="1"/>
  <c r="AB210" i="1"/>
  <c r="AB209" i="1"/>
  <c r="AB208" i="1"/>
  <c r="AB207" i="1"/>
  <c r="AB206" i="1"/>
  <c r="AB167" i="1"/>
  <c r="AB204" i="1"/>
  <c r="AB203" i="1"/>
  <c r="AB202" i="1"/>
  <c r="AB168" i="1"/>
  <c r="AB171" i="1"/>
  <c r="AB170" i="1"/>
  <c r="AB176" i="1"/>
  <c r="AB197" i="1"/>
  <c r="AB196" i="1"/>
  <c r="AB195" i="1"/>
  <c r="AB194" i="1"/>
  <c r="AB181" i="1"/>
  <c r="AB179" i="1"/>
  <c r="AB191" i="1"/>
  <c r="AB182" i="1"/>
  <c r="AB189" i="1"/>
  <c r="AB205" i="1"/>
  <c r="AB201" i="1"/>
  <c r="AB186" i="1"/>
  <c r="AB200" i="1"/>
  <c r="AB184" i="1"/>
  <c r="AB183" i="1"/>
  <c r="AB199" i="1"/>
  <c r="AB198" i="1"/>
  <c r="AB180" i="1"/>
  <c r="AB193" i="1"/>
  <c r="AB178" i="1"/>
  <c r="AB177" i="1"/>
  <c r="AB192" i="1"/>
  <c r="AB175" i="1"/>
  <c r="AB174" i="1"/>
  <c r="AB173" i="1"/>
  <c r="AB172" i="1"/>
  <c r="AB190" i="1"/>
  <c r="AB188" i="1"/>
  <c r="AB169" i="1"/>
  <c r="AB187" i="1"/>
  <c r="AB185" i="1"/>
  <c r="AB166" i="1"/>
  <c r="AB165" i="1"/>
  <c r="AB164" i="1"/>
  <c r="AB163" i="1"/>
  <c r="AB162" i="1"/>
  <c r="AB161" i="1"/>
  <c r="AB160" i="1"/>
  <c r="AB159" i="1"/>
  <c r="AB212" i="1"/>
  <c r="AB157" i="1"/>
  <c r="AB156" i="1"/>
  <c r="AB155" i="1"/>
  <c r="AB154" i="1"/>
  <c r="AB153" i="1"/>
  <c r="AB152" i="1"/>
  <c r="AB151" i="1"/>
  <c r="AB223" i="1"/>
  <c r="AB149" i="1"/>
  <c r="AB148" i="1"/>
  <c r="AB222" i="1"/>
  <c r="AB146" i="1"/>
  <c r="AB145" i="1"/>
  <c r="AB227"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Z380" i="1"/>
  <c r="Z379" i="1"/>
  <c r="Z378" i="1"/>
  <c r="Z377" i="1"/>
  <c r="Z376" i="1"/>
  <c r="Z364" i="1"/>
  <c r="Z374" i="1"/>
  <c r="Z373" i="1"/>
  <c r="Z372" i="1"/>
  <c r="Z371" i="1"/>
  <c r="Z361" i="1"/>
  <c r="Z369" i="1"/>
  <c r="Z368" i="1"/>
  <c r="Z367" i="1"/>
  <c r="Z366" i="1"/>
  <c r="Z365" i="1"/>
  <c r="Z370" i="1"/>
  <c r="Z363" i="1"/>
  <c r="Z362" i="1"/>
  <c r="Z375"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14" i="1"/>
  <c r="Z323" i="1"/>
  <c r="Z322" i="1"/>
  <c r="Z325" i="1"/>
  <c r="Z319" i="1"/>
  <c r="Z318" i="1"/>
  <c r="Z320" i="1"/>
  <c r="Z316" i="1"/>
  <c r="Z315" i="1"/>
  <c r="Z317" i="1"/>
  <c r="Z313" i="1"/>
  <c r="Z312" i="1"/>
  <c r="Z292" i="1"/>
  <c r="Z310" i="1"/>
  <c r="Z311" i="1"/>
  <c r="Z307" i="1"/>
  <c r="Z306" i="1"/>
  <c r="Z304" i="1"/>
  <c r="Z303" i="1"/>
  <c r="Z302" i="1"/>
  <c r="Z301" i="1"/>
  <c r="Z300" i="1"/>
  <c r="Z299" i="1"/>
  <c r="Z297" i="1"/>
  <c r="Z296" i="1"/>
  <c r="Z294" i="1"/>
  <c r="Z293" i="1"/>
  <c r="Z309"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2" i="1"/>
  <c r="Z231" i="1"/>
  <c r="Z230" i="1"/>
  <c r="Z229" i="1"/>
  <c r="Z228" i="1"/>
  <c r="Z144" i="1"/>
  <c r="Z226" i="1"/>
  <c r="Z225" i="1"/>
  <c r="Z224" i="1"/>
  <c r="Z150" i="1"/>
  <c r="Z147" i="1"/>
  <c r="Z221" i="1"/>
  <c r="Z220" i="1"/>
  <c r="Z219" i="1"/>
  <c r="Z217" i="1"/>
  <c r="Z216" i="1"/>
  <c r="Z214" i="1"/>
  <c r="Z213" i="1"/>
  <c r="Z158" i="1"/>
  <c r="Z211" i="1"/>
  <c r="Z210" i="1"/>
  <c r="Z209" i="1"/>
  <c r="Z208" i="1"/>
  <c r="Z207" i="1"/>
  <c r="Z206" i="1"/>
  <c r="Z167" i="1"/>
  <c r="Z204" i="1"/>
  <c r="Z203" i="1"/>
  <c r="Z202" i="1"/>
  <c r="Z168" i="1"/>
  <c r="Z176" i="1"/>
  <c r="Z197" i="1"/>
  <c r="Z196" i="1"/>
  <c r="Z195" i="1"/>
  <c r="Z194" i="1"/>
  <c r="Z181" i="1"/>
  <c r="Z179" i="1"/>
  <c r="Z191" i="1"/>
  <c r="Z182" i="1"/>
  <c r="Z189" i="1"/>
  <c r="Z205" i="1"/>
  <c r="Z201" i="1"/>
  <c r="Z186" i="1"/>
  <c r="Z200" i="1"/>
  <c r="Z184" i="1"/>
  <c r="Z183" i="1"/>
  <c r="Z199" i="1"/>
  <c r="Z198" i="1"/>
  <c r="Z180" i="1"/>
  <c r="Z193" i="1"/>
  <c r="Z178" i="1"/>
  <c r="Z177" i="1"/>
  <c r="Z192" i="1"/>
  <c r="Z175" i="1"/>
  <c r="Z174" i="1"/>
  <c r="Z173" i="1"/>
  <c r="Z172" i="1"/>
  <c r="Z190" i="1"/>
  <c r="Z188" i="1"/>
  <c r="Z169" i="1"/>
  <c r="Z187" i="1"/>
  <c r="Z185" i="1"/>
  <c r="Z166" i="1"/>
  <c r="Z165" i="1"/>
  <c r="Z163" i="1"/>
  <c r="Z162" i="1"/>
  <c r="Z161" i="1"/>
  <c r="Z160" i="1"/>
  <c r="Z159" i="1"/>
  <c r="Z212" i="1"/>
  <c r="Z157" i="1"/>
  <c r="Z156" i="1"/>
  <c r="Z155" i="1"/>
  <c r="Z154" i="1"/>
  <c r="Z152" i="1"/>
  <c r="Z151" i="1"/>
  <c r="Z223" i="1"/>
  <c r="Z149" i="1"/>
  <c r="Z148" i="1"/>
  <c r="Z222" i="1"/>
  <c r="Z146" i="1"/>
  <c r="Z145" i="1"/>
  <c r="Z227"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5" i="1"/>
  <c r="Z84"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Y6" i="1"/>
  <c r="AA6" i="1" s="1"/>
  <c r="Y7" i="1"/>
  <c r="AA7" i="1" s="1"/>
  <c r="Y8" i="1"/>
  <c r="AA8" i="1" s="1"/>
  <c r="Y9" i="1"/>
  <c r="AA9" i="1" s="1"/>
  <c r="Y10" i="1"/>
  <c r="AA10" i="1" s="1"/>
  <c r="Y11" i="1"/>
  <c r="AA11" i="1" s="1"/>
  <c r="Y12" i="1"/>
  <c r="AA12" i="1" s="1"/>
  <c r="Y13" i="1"/>
  <c r="AA13" i="1" s="1"/>
  <c r="Y14" i="1"/>
  <c r="AA14" i="1" s="1"/>
  <c r="Y15" i="1"/>
  <c r="AA15" i="1" s="1"/>
  <c r="Y16" i="1"/>
  <c r="AA16" i="1" s="1"/>
  <c r="Y18" i="1"/>
  <c r="AA18" i="1" s="1"/>
  <c r="Y21" i="1"/>
  <c r="AA21" i="1" s="1"/>
  <c r="Y24" i="1"/>
  <c r="AA24" i="1" s="1"/>
  <c r="Y26" i="1"/>
  <c r="Y30" i="1"/>
  <c r="AA30" i="1" s="1"/>
  <c r="Y31" i="1"/>
  <c r="AA31" i="1" s="1"/>
  <c r="Y32" i="1"/>
  <c r="AA32" i="1" s="1"/>
  <c r="Y33" i="1"/>
  <c r="AA33" i="1" s="1"/>
  <c r="Y35" i="1"/>
  <c r="AA35" i="1" s="1"/>
  <c r="Y36" i="1"/>
  <c r="AA36" i="1" s="1"/>
  <c r="Y38" i="1"/>
  <c r="AA38" i="1" s="1"/>
  <c r="Y39" i="1"/>
  <c r="AA39" i="1" s="1"/>
  <c r="Y41" i="1"/>
  <c r="AA41" i="1" s="1"/>
  <c r="Y42" i="1"/>
  <c r="AA42" i="1" s="1"/>
  <c r="Y43" i="1"/>
  <c r="AA43" i="1" s="1"/>
  <c r="Y44" i="1"/>
  <c r="AA44" i="1" s="1"/>
  <c r="Y45" i="1"/>
  <c r="AA45" i="1" s="1"/>
  <c r="Y46" i="1"/>
  <c r="AA46" i="1" s="1"/>
  <c r="Y47" i="1"/>
  <c r="AA47" i="1" s="1"/>
  <c r="Y49" i="1"/>
  <c r="Y50" i="1"/>
  <c r="AA50" i="1" s="1"/>
  <c r="Y51" i="1"/>
  <c r="AA51" i="1" s="1"/>
  <c r="Y52" i="1"/>
  <c r="AA52" i="1" s="1"/>
  <c r="Y53" i="1"/>
  <c r="AA53" i="1" s="1"/>
  <c r="Y55" i="1"/>
  <c r="AA55" i="1" s="1"/>
  <c r="Y56" i="1"/>
  <c r="AA56" i="1" s="1"/>
  <c r="Y57" i="1"/>
  <c r="AA57" i="1" s="1"/>
  <c r="Y58" i="1"/>
  <c r="AA58" i="1" s="1"/>
  <c r="Y59" i="1"/>
  <c r="Y62" i="1"/>
  <c r="AA62" i="1" s="1"/>
  <c r="Y63" i="1"/>
  <c r="AA63" i="1" s="1"/>
  <c r="Y64" i="1"/>
  <c r="AA64" i="1" s="1"/>
  <c r="Y65" i="1"/>
  <c r="AA65" i="1" s="1"/>
  <c r="Y66" i="1"/>
  <c r="AA66" i="1" s="1"/>
  <c r="Y67" i="1"/>
  <c r="AA67" i="1" s="1"/>
  <c r="Y68" i="1"/>
  <c r="AA68" i="1" s="1"/>
  <c r="Y70" i="1"/>
  <c r="AA70" i="1" s="1"/>
  <c r="Y72" i="1"/>
  <c r="AA72" i="1" s="1"/>
  <c r="Y73" i="1"/>
  <c r="AA73" i="1" s="1"/>
  <c r="Y74" i="1"/>
  <c r="AA74" i="1" s="1"/>
  <c r="Y76" i="1"/>
  <c r="AA76" i="1" s="1"/>
  <c r="Y77" i="1"/>
  <c r="AA77" i="1" s="1"/>
  <c r="Y78" i="1"/>
  <c r="AA78" i="1" s="1"/>
  <c r="Y80" i="1"/>
  <c r="Y82" i="1"/>
  <c r="AA82" i="1" s="1"/>
  <c r="Y84" i="1"/>
  <c r="AA84" i="1" s="1"/>
  <c r="Y88" i="1"/>
  <c r="AA88" i="1" s="1"/>
  <c r="Y89" i="1"/>
  <c r="AA89" i="1" s="1"/>
  <c r="Y90" i="1"/>
  <c r="AA90" i="1" s="1"/>
  <c r="Y91" i="1"/>
  <c r="AA91" i="1" s="1"/>
  <c r="Y93" i="1"/>
  <c r="AA93" i="1" s="1"/>
  <c r="Y94" i="1"/>
  <c r="AA94" i="1" s="1"/>
  <c r="Y95" i="1"/>
  <c r="AA95" i="1" s="1"/>
  <c r="Y99" i="1"/>
  <c r="AA99" i="1" s="1"/>
  <c r="Y100" i="1"/>
  <c r="AA100" i="1" s="1"/>
  <c r="Y101" i="1"/>
  <c r="AA101" i="1" s="1"/>
  <c r="Y102" i="1"/>
  <c r="AA102" i="1" s="1"/>
  <c r="Y103" i="1"/>
  <c r="Y104" i="1"/>
  <c r="AA104" i="1" s="1"/>
  <c r="Y106" i="1"/>
  <c r="AA106" i="1" s="1"/>
  <c r="Y108" i="1"/>
  <c r="AA108" i="1" s="1"/>
  <c r="Y109" i="1"/>
  <c r="AA109" i="1" s="1"/>
  <c r="Y110" i="1"/>
  <c r="AA110" i="1" s="1"/>
  <c r="Y111" i="1"/>
  <c r="AA111" i="1" s="1"/>
  <c r="Y112" i="1"/>
  <c r="AA112" i="1" s="1"/>
  <c r="Y113" i="1"/>
  <c r="AA113" i="1" s="1"/>
  <c r="Y114" i="1"/>
  <c r="AA114" i="1" s="1"/>
  <c r="Y115" i="1"/>
  <c r="AA115" i="1" s="1"/>
  <c r="Y116" i="1"/>
  <c r="AA116" i="1" s="1"/>
  <c r="Y117" i="1"/>
  <c r="AA117" i="1" s="1"/>
  <c r="Y119" i="1"/>
  <c r="AA119" i="1" s="1"/>
  <c r="Y121" i="1"/>
  <c r="AA121" i="1" s="1"/>
  <c r="Y122" i="1"/>
  <c r="AA122" i="1" s="1"/>
  <c r="Y123" i="1"/>
  <c r="AA123" i="1" s="1"/>
  <c r="Y124" i="1"/>
  <c r="AA124" i="1" s="1"/>
  <c r="Y125" i="1"/>
  <c r="AA125" i="1" s="1"/>
  <c r="Y126" i="1"/>
  <c r="AA126" i="1" s="1"/>
  <c r="Y127" i="1"/>
  <c r="AA127" i="1" s="1"/>
  <c r="Y128" i="1"/>
  <c r="AA128" i="1" s="1"/>
  <c r="Y129" i="1"/>
  <c r="Y130" i="1"/>
  <c r="AA130" i="1" s="1"/>
  <c r="Y131" i="1"/>
  <c r="AA131" i="1" s="1"/>
  <c r="Y132" i="1"/>
  <c r="AA132" i="1" s="1"/>
  <c r="Y133" i="1"/>
  <c r="AA133" i="1" s="1"/>
  <c r="Y134" i="1"/>
  <c r="AA134" i="1" s="1"/>
  <c r="Y135" i="1"/>
  <c r="AA135" i="1" s="1"/>
  <c r="Y136" i="1"/>
  <c r="AA136" i="1" s="1"/>
  <c r="Y137" i="1"/>
  <c r="AA137" i="1" s="1"/>
  <c r="Y138" i="1"/>
  <c r="Y139" i="1"/>
  <c r="AA139" i="1" s="1"/>
  <c r="Y140" i="1"/>
  <c r="Y141" i="1"/>
  <c r="AA141" i="1" s="1"/>
  <c r="Y142" i="1"/>
  <c r="AA142" i="1" s="1"/>
  <c r="Y143" i="1"/>
  <c r="AA143" i="1" s="1"/>
  <c r="Y145" i="1"/>
  <c r="AA145" i="1" s="1"/>
  <c r="Y146" i="1"/>
  <c r="AA146" i="1" s="1"/>
  <c r="Y148" i="1"/>
  <c r="AA148" i="1" s="1"/>
  <c r="Y151" i="1"/>
  <c r="Y152" i="1"/>
  <c r="Y159" i="1"/>
  <c r="AA159" i="1" s="1"/>
  <c r="Y163" i="1"/>
  <c r="AA163" i="1" s="1"/>
  <c r="Y165" i="1"/>
  <c r="AA165" i="1" s="1"/>
  <c r="Y166" i="1"/>
  <c r="AA166" i="1" s="1"/>
  <c r="Y172" i="1"/>
  <c r="Y177" i="1"/>
  <c r="AA177" i="1" s="1"/>
  <c r="Y198" i="1"/>
  <c r="Y186" i="1"/>
  <c r="AA186" i="1" s="1"/>
  <c r="Y189" i="1"/>
  <c r="AA189" i="1" s="1"/>
  <c r="Y191" i="1"/>
  <c r="AA191" i="1" s="1"/>
  <c r="Y195" i="1"/>
  <c r="AA195" i="1" s="1"/>
  <c r="Y196" i="1"/>
  <c r="AA196" i="1" s="1"/>
  <c r="Y197" i="1"/>
  <c r="AA197" i="1" s="1"/>
  <c r="Y204" i="1"/>
  <c r="AA204" i="1" s="1"/>
  <c r="Y206" i="1"/>
  <c r="AA206" i="1" s="1"/>
  <c r="Y207" i="1"/>
  <c r="AA207" i="1" s="1"/>
  <c r="Y208" i="1"/>
  <c r="AA208" i="1" s="1"/>
  <c r="Y209" i="1"/>
  <c r="AA209" i="1" s="1"/>
  <c r="Y210" i="1"/>
  <c r="AA210" i="1" s="1"/>
  <c r="Y211" i="1"/>
  <c r="AA211" i="1" s="1"/>
  <c r="Y213" i="1"/>
  <c r="AA213" i="1" s="1"/>
  <c r="Y217" i="1"/>
  <c r="AA217" i="1" s="1"/>
  <c r="Y219" i="1"/>
  <c r="AA219" i="1" s="1"/>
  <c r="Y220" i="1"/>
  <c r="AA220" i="1" s="1"/>
  <c r="Y221" i="1"/>
  <c r="AA221" i="1" s="1"/>
  <c r="Y224" i="1"/>
  <c r="AA224" i="1" s="1"/>
  <c r="Y225" i="1"/>
  <c r="AA225" i="1" s="1"/>
  <c r="Y226" i="1"/>
  <c r="AA226" i="1" s="1"/>
  <c r="Y229" i="1"/>
  <c r="Y230" i="1"/>
  <c r="AA230" i="1" s="1"/>
  <c r="Y231" i="1"/>
  <c r="AA231" i="1" s="1"/>
  <c r="Y232" i="1"/>
  <c r="AA232" i="1" s="1"/>
  <c r="Y234" i="1"/>
  <c r="AA234" i="1" s="1"/>
  <c r="Y235" i="1"/>
  <c r="AA235" i="1" s="1"/>
  <c r="Y236" i="1"/>
  <c r="AA236" i="1" s="1"/>
  <c r="Y237" i="1"/>
  <c r="AA237" i="1" s="1"/>
  <c r="Y239" i="1"/>
  <c r="Y240" i="1"/>
  <c r="AA240" i="1" s="1"/>
  <c r="Y241" i="1"/>
  <c r="Y242" i="1"/>
  <c r="AA242" i="1" s="1"/>
  <c r="Y243" i="1"/>
  <c r="Y244" i="1"/>
  <c r="AA244" i="1" s="1"/>
  <c r="Y246" i="1"/>
  <c r="Y247" i="1"/>
  <c r="AA247" i="1" s="1"/>
  <c r="Y249" i="1"/>
  <c r="AA249" i="1" s="1"/>
  <c r="Y251" i="1"/>
  <c r="Y252" i="1"/>
  <c r="AA252" i="1" s="1"/>
  <c r="Y257" i="1"/>
  <c r="Y258" i="1"/>
  <c r="AA258" i="1" s="1"/>
  <c r="Y263" i="1"/>
  <c r="AA263" i="1" s="1"/>
  <c r="Y265" i="1"/>
  <c r="Y266" i="1"/>
  <c r="AA266" i="1" s="1"/>
  <c r="Y268" i="1"/>
  <c r="AA268" i="1" s="1"/>
  <c r="Y270" i="1"/>
  <c r="AA270" i="1" s="1"/>
  <c r="Y271" i="1"/>
  <c r="AA271" i="1" s="1"/>
  <c r="Y272" i="1"/>
  <c r="AA272" i="1" s="1"/>
  <c r="Y273" i="1"/>
  <c r="AA273" i="1" s="1"/>
  <c r="Y274" i="1"/>
  <c r="AA274" i="1" s="1"/>
  <c r="Y275" i="1"/>
  <c r="AA275" i="1" s="1"/>
  <c r="Y277" i="1"/>
  <c r="Y281" i="1"/>
  <c r="AA281" i="1" s="1"/>
  <c r="Y282" i="1"/>
  <c r="AA282" i="1" s="1"/>
  <c r="Y283" i="1"/>
  <c r="AA283" i="1" s="1"/>
  <c r="Y284" i="1"/>
  <c r="AA284" i="1" s="1"/>
  <c r="Y285" i="1"/>
  <c r="AA285" i="1" s="1"/>
  <c r="Y286" i="1"/>
  <c r="AA286" i="1" s="1"/>
  <c r="Y288" i="1"/>
  <c r="AA288" i="1" s="1"/>
  <c r="Y289" i="1"/>
  <c r="AA289" i="1" s="1"/>
  <c r="Y290" i="1"/>
  <c r="AA290" i="1" s="1"/>
  <c r="Y296" i="1"/>
  <c r="Y300" i="1"/>
  <c r="Y301" i="1"/>
  <c r="AA301" i="1" s="1"/>
  <c r="Y303" i="1"/>
  <c r="Y306" i="1"/>
  <c r="Y312" i="1"/>
  <c r="AA312" i="1" s="1"/>
  <c r="Y328" i="1"/>
  <c r="AA328" i="1" s="1"/>
  <c r="Y333" i="1"/>
  <c r="Y337" i="1"/>
  <c r="Y347" i="1"/>
  <c r="Y348" i="1"/>
  <c r="Y352" i="1"/>
  <c r="Y355" i="1"/>
  <c r="AA355" i="1" s="1"/>
  <c r="Y357" i="1"/>
  <c r="AA357" i="1" s="1"/>
  <c r="Y358" i="1"/>
  <c r="AA358" i="1" s="1"/>
  <c r="Y375" i="1"/>
  <c r="Y362" i="1"/>
  <c r="AA362" i="1" s="1"/>
  <c r="Y366" i="1"/>
  <c r="Y367" i="1"/>
  <c r="AA367" i="1" s="1"/>
  <c r="Y373" i="1"/>
  <c r="AA373" i="1" s="1"/>
  <c r="Y374" i="1"/>
  <c r="AA374" i="1" s="1"/>
  <c r="Y380" i="1"/>
  <c r="G30" i="21"/>
  <c r="G29" i="21"/>
  <c r="G250" i="1"/>
  <c r="H217" i="1"/>
  <c r="H334" i="1"/>
  <c r="H380" i="1"/>
  <c r="H9" i="1"/>
  <c r="H10" i="1"/>
  <c r="H11" i="1"/>
  <c r="H12" i="1"/>
  <c r="H14" i="1"/>
  <c r="H15" i="1"/>
  <c r="H16" i="1"/>
  <c r="H17" i="1"/>
  <c r="H18" i="1"/>
  <c r="H19" i="1"/>
  <c r="H20" i="1"/>
  <c r="H21" i="1"/>
  <c r="H22" i="1"/>
  <c r="H23" i="1"/>
  <c r="H24" i="1"/>
  <c r="H25" i="1"/>
  <c r="H26" i="1"/>
  <c r="H27" i="1"/>
  <c r="H28" i="1"/>
  <c r="H29" i="1"/>
  <c r="H30" i="1"/>
  <c r="H31" i="1"/>
  <c r="H32" i="1"/>
  <c r="H33" i="1"/>
  <c r="H34" i="1"/>
  <c r="H35" i="1"/>
  <c r="H36" i="1"/>
  <c r="H37" i="1"/>
  <c r="H38" i="1"/>
  <c r="H40" i="1"/>
  <c r="H41" i="1"/>
  <c r="H42"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7" i="1"/>
  <c r="H118" i="1"/>
  <c r="H119" i="1"/>
  <c r="H121" i="1"/>
  <c r="H122" i="1"/>
  <c r="H123" i="1"/>
  <c r="H124" i="1"/>
  <c r="H125" i="1"/>
  <c r="H126" i="1"/>
  <c r="H127" i="1"/>
  <c r="H128" i="1"/>
  <c r="H129" i="1"/>
  <c r="H130" i="1"/>
  <c r="H131" i="1"/>
  <c r="H132" i="1"/>
  <c r="H133" i="1"/>
  <c r="H134" i="1"/>
  <c r="H135" i="1"/>
  <c r="H136" i="1"/>
  <c r="H137" i="1"/>
  <c r="H138" i="1"/>
  <c r="H140" i="1"/>
  <c r="H141" i="1"/>
  <c r="H142" i="1"/>
  <c r="H143" i="1"/>
  <c r="H227" i="1"/>
  <c r="H145" i="1"/>
  <c r="H146" i="1"/>
  <c r="H222" i="1"/>
  <c r="H149" i="1"/>
  <c r="H223" i="1"/>
  <c r="H151" i="1"/>
  <c r="H152" i="1"/>
  <c r="H205" i="1"/>
  <c r="H189" i="1"/>
  <c r="H182" i="1"/>
  <c r="H191" i="1"/>
  <c r="H179" i="1"/>
  <c r="H181" i="1"/>
  <c r="H194" i="1"/>
  <c r="H195" i="1"/>
  <c r="H196" i="1"/>
  <c r="H197" i="1"/>
  <c r="H176" i="1"/>
  <c r="H170" i="1"/>
  <c r="H171" i="1"/>
  <c r="H168" i="1"/>
  <c r="H202" i="1"/>
  <c r="H203" i="1"/>
  <c r="H204" i="1"/>
  <c r="H167" i="1"/>
  <c r="H206" i="1"/>
  <c r="H207" i="1"/>
  <c r="H208" i="1"/>
  <c r="H209" i="1"/>
  <c r="H210" i="1"/>
  <c r="H211" i="1"/>
  <c r="H158" i="1"/>
  <c r="H213" i="1"/>
  <c r="H214" i="1"/>
  <c r="H215" i="1"/>
  <c r="H216" i="1"/>
  <c r="H218" i="1"/>
  <c r="H219" i="1"/>
  <c r="H221" i="1"/>
  <c r="H150" i="1"/>
  <c r="H224" i="1"/>
  <c r="H225" i="1"/>
  <c r="H226" i="1"/>
  <c r="H144" i="1"/>
  <c r="H228" i="1"/>
  <c r="H229" i="1"/>
  <c r="H230" i="1"/>
  <c r="H231" i="1"/>
  <c r="H232" i="1"/>
  <c r="H233" i="1"/>
  <c r="H234" i="1"/>
  <c r="H235" i="1"/>
  <c r="H236" i="1"/>
  <c r="H237" i="1"/>
  <c r="H238" i="1"/>
  <c r="H239" i="1"/>
  <c r="H240" i="1"/>
  <c r="H241" i="1"/>
  <c r="H242" i="1"/>
  <c r="H244" i="1"/>
  <c r="H245" i="1"/>
  <c r="H246" i="1"/>
  <c r="H247" i="1"/>
  <c r="H249" i="1"/>
  <c r="H251" i="1"/>
  <c r="H252" i="1"/>
  <c r="H253" i="1"/>
  <c r="H254" i="1"/>
  <c r="H255" i="1"/>
  <c r="H256" i="1"/>
  <c r="H257" i="1"/>
  <c r="H258" i="1"/>
  <c r="H259" i="1"/>
  <c r="H261" i="1"/>
  <c r="H262" i="1"/>
  <c r="H263" i="1"/>
  <c r="H264" i="1"/>
  <c r="H266" i="1"/>
  <c r="H267" i="1"/>
  <c r="H268" i="1"/>
  <c r="H269" i="1"/>
  <c r="H270" i="1"/>
  <c r="H273" i="1"/>
  <c r="H274" i="1"/>
  <c r="H275" i="1"/>
  <c r="H276" i="1"/>
  <c r="H277" i="1"/>
  <c r="H278" i="1"/>
  <c r="H279" i="1"/>
  <c r="H280" i="1"/>
  <c r="H281" i="1"/>
  <c r="H282" i="1"/>
  <c r="H285" i="1"/>
  <c r="H286" i="1"/>
  <c r="H287" i="1"/>
  <c r="H288" i="1"/>
  <c r="H289" i="1"/>
  <c r="H290" i="1"/>
  <c r="H291" i="1"/>
  <c r="H309" i="1"/>
  <c r="H293" i="1"/>
  <c r="H294" i="1"/>
  <c r="H295" i="1"/>
  <c r="H296" i="1"/>
  <c r="H299" i="1"/>
  <c r="H300" i="1"/>
  <c r="H301" i="1"/>
  <c r="H302" i="1"/>
  <c r="H303" i="1"/>
  <c r="H304" i="1"/>
  <c r="H305" i="1"/>
  <c r="H307" i="1"/>
  <c r="H308" i="1"/>
  <c r="H311" i="1"/>
  <c r="H310" i="1"/>
  <c r="H312" i="1"/>
  <c r="H313" i="1"/>
  <c r="H317" i="1"/>
  <c r="H315" i="1"/>
  <c r="H316" i="1"/>
  <c r="H320" i="1"/>
  <c r="H318" i="1"/>
  <c r="H319" i="1"/>
  <c r="H325" i="1"/>
  <c r="H321" i="1"/>
  <c r="H322" i="1"/>
  <c r="H323" i="1"/>
  <c r="H324" i="1"/>
  <c r="H314" i="1"/>
  <c r="H327" i="1"/>
  <c r="H328" i="1"/>
  <c r="H329" i="1"/>
  <c r="H330" i="1"/>
  <c r="H331" i="1"/>
  <c r="H332" i="1"/>
  <c r="H333" i="1"/>
  <c r="H335" i="1"/>
  <c r="H336" i="1"/>
  <c r="H337" i="1"/>
  <c r="H338" i="1"/>
  <c r="H339" i="1"/>
  <c r="H340" i="1"/>
  <c r="H342" i="1"/>
  <c r="H343" i="1"/>
  <c r="H345" i="1"/>
  <c r="H346" i="1"/>
  <c r="H347" i="1"/>
  <c r="H348" i="1"/>
  <c r="H350" i="1"/>
  <c r="H351" i="1"/>
  <c r="H352" i="1"/>
  <c r="H353" i="1"/>
  <c r="H354" i="1"/>
  <c r="H355" i="1"/>
  <c r="H356" i="1"/>
  <c r="H357" i="1"/>
  <c r="H358" i="1"/>
  <c r="H359" i="1"/>
  <c r="H360" i="1"/>
  <c r="H375" i="1"/>
  <c r="H362" i="1"/>
  <c r="H363" i="1"/>
  <c r="H370" i="1"/>
  <c r="H365" i="1"/>
  <c r="H366" i="1"/>
  <c r="H367" i="1"/>
  <c r="H369" i="1"/>
  <c r="H361" i="1"/>
  <c r="H371" i="1"/>
  <c r="H373" i="1"/>
  <c r="H374" i="1"/>
  <c r="H364" i="1"/>
  <c r="H376" i="1"/>
  <c r="H377" i="1"/>
  <c r="H378" i="1"/>
  <c r="H379" i="1"/>
  <c r="AA405" i="1" l="1"/>
  <c r="D35" i="21"/>
  <c r="AA402" i="1"/>
  <c r="AA398" i="1"/>
  <c r="AA403" i="1"/>
  <c r="AA399" i="1"/>
  <c r="AA401" i="1"/>
  <c r="AA404" i="1"/>
  <c r="AA400" i="1"/>
  <c r="Z153" i="1"/>
  <c r="D30" i="21"/>
  <c r="AA394" i="1"/>
  <c r="AA395" i="1"/>
  <c r="AA396" i="1"/>
  <c r="AA393" i="1"/>
  <c r="Y86" i="1"/>
  <c r="AA86" i="1" s="1"/>
  <c r="Y324" i="1"/>
  <c r="AA324" i="1" s="1"/>
  <c r="Y34" i="1"/>
  <c r="AA34" i="1" s="1"/>
  <c r="Y291" i="1"/>
  <c r="AA291" i="1" s="1"/>
  <c r="D33" i="21"/>
  <c r="D32" i="21"/>
  <c r="D31" i="21"/>
  <c r="D29" i="21"/>
  <c r="Y170" i="1"/>
  <c r="AA170" i="1" s="1"/>
  <c r="Y233" i="1"/>
  <c r="AA233" i="1" s="1"/>
  <c r="Y308" i="1"/>
  <c r="AA308" i="1" s="1"/>
  <c r="Y164" i="1"/>
  <c r="AA164" i="1" s="1"/>
  <c r="Z295" i="1"/>
  <c r="AA295" i="1" s="1"/>
  <c r="Y326" i="1"/>
  <c r="AA326" i="1" s="1"/>
  <c r="Z261" i="1"/>
  <c r="AA261" i="1" s="1"/>
  <c r="Y171" i="1"/>
  <c r="AA171" i="1" s="1"/>
  <c r="AA388" i="1"/>
  <c r="AA389" i="1"/>
  <c r="AA387" i="1"/>
  <c r="AA390" i="1"/>
  <c r="AA386" i="1"/>
  <c r="AA385" i="1"/>
  <c r="AA391" i="1"/>
  <c r="AA383" i="1"/>
  <c r="AA392" i="1"/>
  <c r="AA384" i="1"/>
  <c r="Y215" i="1"/>
  <c r="AA215" i="1" s="1"/>
  <c r="Z83" i="1"/>
  <c r="AA83" i="1" s="1"/>
  <c r="Z321" i="1"/>
  <c r="AA321" i="1" s="1"/>
  <c r="Z305" i="1"/>
  <c r="AA305" i="1" s="1"/>
  <c r="Y218" i="1"/>
  <c r="AA218" i="1" s="1"/>
  <c r="Z298" i="1"/>
  <c r="AA298" i="1" s="1"/>
  <c r="AA48" i="1"/>
  <c r="AA216" i="1"/>
  <c r="AA20" i="1"/>
  <c r="AA205" i="1"/>
  <c r="AA356" i="1"/>
  <c r="AA118" i="1"/>
  <c r="AA202" i="1"/>
  <c r="AA361" i="1"/>
  <c r="AA300" i="1"/>
  <c r="AA317" i="1"/>
  <c r="AA160" i="1"/>
  <c r="AA174" i="1"/>
  <c r="AA342" i="1"/>
  <c r="AA381" i="1"/>
  <c r="AA382" i="1"/>
  <c r="AA26" i="1"/>
  <c r="AA40" i="1"/>
  <c r="AA54" i="1"/>
  <c r="AA96" i="1"/>
  <c r="AA138" i="1"/>
  <c r="AA152" i="1"/>
  <c r="AA180" i="1"/>
  <c r="AA194" i="1"/>
  <c r="AA147" i="1"/>
  <c r="AA250" i="1"/>
  <c r="AA264" i="1"/>
  <c r="AA278" i="1"/>
  <c r="AA309" i="1"/>
  <c r="AA306" i="1"/>
  <c r="AA325" i="1"/>
  <c r="AA334" i="1"/>
  <c r="AA348" i="1"/>
  <c r="AA376" i="1"/>
  <c r="AA28" i="1"/>
  <c r="AA98" i="1"/>
  <c r="AA140" i="1"/>
  <c r="AA154" i="1"/>
  <c r="AA187" i="1"/>
  <c r="AA199" i="1"/>
  <c r="AA238" i="1"/>
  <c r="AA280" i="1"/>
  <c r="AA294" i="1"/>
  <c r="AA322" i="1"/>
  <c r="AA336" i="1"/>
  <c r="AA350" i="1"/>
  <c r="AA370" i="1"/>
  <c r="AA378" i="1"/>
  <c r="AA29" i="1"/>
  <c r="AA71" i="1"/>
  <c r="AA85" i="1"/>
  <c r="AA155" i="1"/>
  <c r="AA169" i="1"/>
  <c r="AA183" i="1"/>
  <c r="AA239" i="1"/>
  <c r="AA253" i="1"/>
  <c r="AA267" i="1"/>
  <c r="AA311" i="1"/>
  <c r="AA323" i="1"/>
  <c r="AA337" i="1"/>
  <c r="AA351" i="1"/>
  <c r="AA365" i="1"/>
  <c r="AA379" i="1"/>
  <c r="AA188" i="1"/>
  <c r="AA158" i="1"/>
  <c r="AA366" i="1"/>
  <c r="AA17" i="1"/>
  <c r="AA59" i="1"/>
  <c r="AA87" i="1"/>
  <c r="AA129" i="1"/>
  <c r="AA157" i="1"/>
  <c r="AA190" i="1"/>
  <c r="AA200" i="1"/>
  <c r="AA144" i="1"/>
  <c r="AA241" i="1"/>
  <c r="AA255" i="1"/>
  <c r="AA269" i="1"/>
  <c r="AA297" i="1"/>
  <c r="AA292" i="1"/>
  <c r="AA314" i="1"/>
  <c r="AA339" i="1"/>
  <c r="AA353" i="1"/>
  <c r="AA156" i="1"/>
  <c r="AA176" i="1"/>
  <c r="AA254" i="1"/>
  <c r="AA296" i="1"/>
  <c r="AA338" i="1"/>
  <c r="AA380" i="1"/>
  <c r="AA60" i="1"/>
  <c r="AA227" i="1"/>
  <c r="AA184" i="1"/>
  <c r="AA310" i="1"/>
  <c r="AA352" i="1"/>
  <c r="AA212" i="1"/>
  <c r="AA172" i="1"/>
  <c r="AA214" i="1"/>
  <c r="AA228" i="1"/>
  <c r="AA256" i="1"/>
  <c r="AA340" i="1"/>
  <c r="AA354" i="1"/>
  <c r="AA368" i="1"/>
  <c r="AA19" i="1"/>
  <c r="AA61" i="1"/>
  <c r="AA75" i="1"/>
  <c r="AA103" i="1"/>
  <c r="AA173" i="1"/>
  <c r="AA201" i="1"/>
  <c r="AA168" i="1"/>
  <c r="AA229" i="1"/>
  <c r="AA243" i="1"/>
  <c r="AA257" i="1"/>
  <c r="AA299" i="1"/>
  <c r="AA313" i="1"/>
  <c r="AA327" i="1"/>
  <c r="AA341" i="1"/>
  <c r="AA369" i="1"/>
  <c r="AA259" i="1"/>
  <c r="AA22" i="1"/>
  <c r="AA92" i="1"/>
  <c r="AA120" i="1"/>
  <c r="AA162" i="1"/>
  <c r="AA192" i="1"/>
  <c r="AA182" i="1"/>
  <c r="AA246" i="1"/>
  <c r="AA260" i="1"/>
  <c r="AA302" i="1"/>
  <c r="AA316" i="1"/>
  <c r="AA330" i="1"/>
  <c r="AA344" i="1"/>
  <c r="AA372" i="1"/>
  <c r="AA105" i="1"/>
  <c r="AA245" i="1"/>
  <c r="AA23" i="1"/>
  <c r="AA37" i="1"/>
  <c r="AA79" i="1"/>
  <c r="AA107" i="1"/>
  <c r="AA149" i="1"/>
  <c r="AA167" i="1"/>
  <c r="AA303" i="1"/>
  <c r="AA320" i="1"/>
  <c r="AA331" i="1"/>
  <c r="AA345" i="1"/>
  <c r="AA359" i="1"/>
  <c r="AA49" i="1"/>
  <c r="AA161" i="1"/>
  <c r="AA203" i="1"/>
  <c r="AA329" i="1"/>
  <c r="AA223" i="1"/>
  <c r="AA178" i="1"/>
  <c r="AA276" i="1"/>
  <c r="AA360" i="1"/>
  <c r="AA222" i="1"/>
  <c r="AA175" i="1"/>
  <c r="AA287" i="1"/>
  <c r="AA315" i="1"/>
  <c r="AA343" i="1"/>
  <c r="AA371" i="1"/>
  <c r="AA80" i="1"/>
  <c r="AA179" i="1"/>
  <c r="AA248" i="1"/>
  <c r="AA262" i="1"/>
  <c r="AA304" i="1"/>
  <c r="AA318" i="1"/>
  <c r="AA332" i="1"/>
  <c r="AA346" i="1"/>
  <c r="AA25" i="1"/>
  <c r="AA81" i="1"/>
  <c r="AA151" i="1"/>
  <c r="AA193" i="1"/>
  <c r="AA181" i="1"/>
  <c r="AA277" i="1"/>
  <c r="AA319" i="1"/>
  <c r="AA333" i="1"/>
  <c r="AA347" i="1"/>
  <c r="AA375" i="1"/>
  <c r="AA364" i="1"/>
  <c r="AA27" i="1"/>
  <c r="AA69" i="1"/>
  <c r="AA97" i="1"/>
  <c r="AA153" i="1"/>
  <c r="AA185" i="1"/>
  <c r="AA198" i="1"/>
  <c r="AA150" i="1"/>
  <c r="AA251" i="1"/>
  <c r="AA265" i="1"/>
  <c r="AA279" i="1"/>
  <c r="AA293" i="1"/>
  <c r="AA307" i="1"/>
  <c r="AA335" i="1"/>
  <c r="AA349" i="1"/>
  <c r="AA363" i="1"/>
  <c r="AA377" i="1"/>
  <c r="C348" i="1"/>
  <c r="C349" i="1"/>
  <c r="C352" i="1"/>
  <c r="C353" i="1"/>
  <c r="C355" i="1"/>
  <c r="C358" i="1"/>
  <c r="C359" i="1"/>
  <c r="C360" i="1"/>
  <c r="C375" i="1"/>
  <c r="C362" i="1"/>
  <c r="C363" i="1"/>
  <c r="C370" i="1"/>
  <c r="C365" i="1"/>
  <c r="C366" i="1"/>
  <c r="C367" i="1"/>
  <c r="C368" i="1"/>
  <c r="C372" i="1"/>
  <c r="C373" i="1"/>
  <c r="C374" i="1"/>
  <c r="W380" i="1"/>
  <c r="W379" i="1"/>
  <c r="W378" i="1"/>
  <c r="W377" i="1"/>
  <c r="W376" i="1"/>
  <c r="W364" i="1"/>
  <c r="W374" i="1"/>
  <c r="W373" i="1"/>
  <c r="W372" i="1"/>
  <c r="W371" i="1"/>
  <c r="W361" i="1"/>
  <c r="W369" i="1"/>
  <c r="W368" i="1"/>
  <c r="W367" i="1"/>
  <c r="W366" i="1"/>
  <c r="W365" i="1"/>
  <c r="W370" i="1"/>
  <c r="W363" i="1"/>
  <c r="W362" i="1"/>
  <c r="W375" i="1"/>
  <c r="W360" i="1"/>
  <c r="W359" i="1"/>
  <c r="W358" i="1"/>
  <c r="V379" i="1"/>
  <c r="V378" i="1"/>
  <c r="V377" i="1"/>
  <c r="V376" i="1"/>
  <c r="V364" i="1"/>
  <c r="V374" i="1"/>
  <c r="V373" i="1"/>
  <c r="V372" i="1"/>
  <c r="V371" i="1"/>
  <c r="V361" i="1"/>
  <c r="V369" i="1"/>
  <c r="V368" i="1"/>
  <c r="V367" i="1"/>
  <c r="V366" i="1"/>
  <c r="V365" i="1"/>
  <c r="V370" i="1"/>
  <c r="V363" i="1"/>
  <c r="V362" i="1"/>
  <c r="V375" i="1"/>
  <c r="V360" i="1"/>
  <c r="V359" i="1"/>
  <c r="V358" i="1"/>
  <c r="V357" i="1"/>
  <c r="V380" i="1"/>
  <c r="Q379" i="1"/>
  <c r="Q378" i="1"/>
  <c r="Q377" i="1"/>
  <c r="Q376" i="1"/>
  <c r="Q364" i="1"/>
  <c r="Q374" i="1"/>
  <c r="Q373" i="1"/>
  <c r="Q372" i="1"/>
  <c r="Q371" i="1"/>
  <c r="Q361" i="1"/>
  <c r="Q369" i="1"/>
  <c r="Q368" i="1"/>
  <c r="Q367" i="1"/>
  <c r="Q366" i="1"/>
  <c r="Q365" i="1"/>
  <c r="Q370" i="1"/>
  <c r="Q363" i="1"/>
  <c r="Q362" i="1"/>
  <c r="Q375" i="1"/>
  <c r="Q360" i="1"/>
  <c r="Q359" i="1"/>
  <c r="Q358" i="1"/>
  <c r="Q357" i="1"/>
  <c r="Q380" i="1"/>
  <c r="G359" i="1"/>
  <c r="G360" i="1"/>
  <c r="G375" i="1"/>
  <c r="G362" i="1"/>
  <c r="G363" i="1"/>
  <c r="G370" i="1"/>
  <c r="G365" i="1"/>
  <c r="G366" i="1"/>
  <c r="G367" i="1"/>
  <c r="G361" i="1"/>
  <c r="G371" i="1"/>
  <c r="G373" i="1"/>
  <c r="G374" i="1"/>
  <c r="G364" i="1"/>
  <c r="G376" i="1"/>
  <c r="G377" i="1"/>
  <c r="G378" i="1"/>
  <c r="G379" i="1"/>
  <c r="G380" i="1"/>
  <c r="G358" i="1"/>
  <c r="D22" i="21"/>
  <c r="D27" i="21"/>
  <c r="D28" i="21"/>
  <c r="D24" i="21"/>
  <c r="G28" i="21"/>
  <c r="G24" i="21"/>
  <c r="B4" i="21"/>
  <c r="B5" i="21" s="1"/>
  <c r="B6" i="21" s="1"/>
  <c r="B7" i="21" s="1"/>
  <c r="B8" i="21" s="1"/>
  <c r="B9" i="21" s="1"/>
  <c r="B10" i="21" s="1"/>
  <c r="B11" i="21" s="1"/>
  <c r="B12" i="21" s="1"/>
  <c r="B13" i="21" s="1"/>
  <c r="B14" i="21" s="1"/>
  <c r="B15" i="21" s="1"/>
  <c r="B16" i="21" s="1"/>
  <c r="B17" i="21" s="1"/>
  <c r="B18" i="21" s="1"/>
  <c r="B19" i="21" s="1"/>
  <c r="D23" i="21"/>
  <c r="G23" i="21"/>
  <c r="Y5" i="1"/>
  <c r="AA5" i="1" s="1"/>
  <c r="E26" i="23"/>
  <c r="G26" i="23"/>
  <c r="C357" i="1"/>
  <c r="C356" i="1"/>
  <c r="AB5" i="1"/>
  <c r="W346" i="1"/>
  <c r="W347" i="1"/>
  <c r="W348" i="1"/>
  <c r="W349" i="1"/>
  <c r="W350" i="1"/>
  <c r="W351" i="1"/>
  <c r="W352" i="1"/>
  <c r="W353" i="1"/>
  <c r="W354" i="1"/>
  <c r="W355" i="1"/>
  <c r="W356" i="1"/>
  <c r="W357" i="1"/>
  <c r="V346" i="1"/>
  <c r="V347" i="1"/>
  <c r="V348" i="1"/>
  <c r="V349" i="1"/>
  <c r="V350" i="1"/>
  <c r="V351" i="1"/>
  <c r="V352" i="1"/>
  <c r="V353" i="1"/>
  <c r="V354" i="1"/>
  <c r="V355" i="1"/>
  <c r="V356" i="1"/>
  <c r="Q346" i="1"/>
  <c r="Q347" i="1"/>
  <c r="Q348" i="1"/>
  <c r="Q349" i="1"/>
  <c r="Q350" i="1"/>
  <c r="Q351" i="1"/>
  <c r="Q352" i="1"/>
  <c r="Q353" i="1"/>
  <c r="Q354" i="1"/>
  <c r="Q355" i="1"/>
  <c r="Q356" i="1"/>
  <c r="G347" i="1"/>
  <c r="G348" i="1"/>
  <c r="G350" i="1"/>
  <c r="G351" i="1"/>
  <c r="G352" i="1"/>
  <c r="G353" i="1"/>
  <c r="G354" i="1"/>
  <c r="G355" i="1"/>
  <c r="D26" i="21"/>
  <c r="G26" i="21"/>
  <c r="D25" i="21"/>
  <c r="G25" i="21"/>
  <c r="G343" i="1"/>
  <c r="W344" i="1"/>
  <c r="W345" i="1"/>
  <c r="V344" i="1"/>
  <c r="V345" i="1"/>
  <c r="Q344" i="1"/>
  <c r="Q345" i="1"/>
  <c r="C344" i="1"/>
  <c r="C345" i="1"/>
  <c r="C346" i="1"/>
  <c r="U3" i="21"/>
  <c r="V3" i="21"/>
  <c r="D3" i="21" s="1"/>
  <c r="W3" i="21"/>
  <c r="T3" i="21"/>
  <c r="D20" i="21"/>
  <c r="D18" i="2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227" i="1"/>
  <c r="C145" i="1"/>
  <c r="C146" i="1"/>
  <c r="C222" i="1"/>
  <c r="C148" i="1"/>
  <c r="C149" i="1"/>
  <c r="C223" i="1"/>
  <c r="C151" i="1"/>
  <c r="C152" i="1"/>
  <c r="C153" i="1"/>
  <c r="C154" i="1"/>
  <c r="C155" i="1"/>
  <c r="C156" i="1"/>
  <c r="C157" i="1"/>
  <c r="C212" i="1"/>
  <c r="C159" i="1"/>
  <c r="C160" i="1"/>
  <c r="C161" i="1"/>
  <c r="C162" i="1"/>
  <c r="C163" i="1"/>
  <c r="C164" i="1"/>
  <c r="C165" i="1"/>
  <c r="C166" i="1"/>
  <c r="C185" i="1"/>
  <c r="C187" i="1"/>
  <c r="C169" i="1"/>
  <c r="C188" i="1"/>
  <c r="C190" i="1"/>
  <c r="C172" i="1"/>
  <c r="C173" i="1"/>
  <c r="C174" i="1"/>
  <c r="C175" i="1"/>
  <c r="C192" i="1"/>
  <c r="C177" i="1"/>
  <c r="C178" i="1"/>
  <c r="C193" i="1"/>
  <c r="C180" i="1"/>
  <c r="C198" i="1"/>
  <c r="C199" i="1"/>
  <c r="C183" i="1"/>
  <c r="C184" i="1"/>
  <c r="C200" i="1"/>
  <c r="C186" i="1"/>
  <c r="C201" i="1"/>
  <c r="C205" i="1"/>
  <c r="C189" i="1"/>
  <c r="C182" i="1"/>
  <c r="C191" i="1"/>
  <c r="C179" i="1"/>
  <c r="C181" i="1"/>
  <c r="C194" i="1"/>
  <c r="C195" i="1"/>
  <c r="C196" i="1"/>
  <c r="C197" i="1"/>
  <c r="C176" i="1"/>
  <c r="C170" i="1"/>
  <c r="C171" i="1"/>
  <c r="C168" i="1"/>
  <c r="C202" i="1"/>
  <c r="C203" i="1"/>
  <c r="C204" i="1"/>
  <c r="C167" i="1"/>
  <c r="C206" i="1"/>
  <c r="C207" i="1"/>
  <c r="C208" i="1"/>
  <c r="C209" i="1"/>
  <c r="C210" i="1"/>
  <c r="C211" i="1"/>
  <c r="C158" i="1"/>
  <c r="C213" i="1"/>
  <c r="C214" i="1"/>
  <c r="C215" i="1"/>
  <c r="C216" i="1"/>
  <c r="C217" i="1"/>
  <c r="C218" i="1"/>
  <c r="C219" i="1"/>
  <c r="C220" i="1"/>
  <c r="C221" i="1"/>
  <c r="C147" i="1"/>
  <c r="C150" i="1"/>
  <c r="C224" i="1"/>
  <c r="C225" i="1"/>
  <c r="C226" i="1"/>
  <c r="C144"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309" i="1"/>
  <c r="C293" i="1"/>
  <c r="C294" i="1"/>
  <c r="C295" i="1"/>
  <c r="C296" i="1"/>
  <c r="C297" i="1"/>
  <c r="C298" i="1"/>
  <c r="C299" i="1"/>
  <c r="C300" i="1"/>
  <c r="C301" i="1"/>
  <c r="C302" i="1"/>
  <c r="C303" i="1"/>
  <c r="C304" i="1"/>
  <c r="C305" i="1"/>
  <c r="C306" i="1"/>
  <c r="C307" i="1"/>
  <c r="C308" i="1"/>
  <c r="C311" i="1"/>
  <c r="C310" i="1"/>
  <c r="C292" i="1"/>
  <c r="C312" i="1"/>
  <c r="C313" i="1"/>
  <c r="C317" i="1"/>
  <c r="C315" i="1"/>
  <c r="C316" i="1"/>
  <c r="C320" i="1"/>
  <c r="C318" i="1"/>
  <c r="C319" i="1"/>
  <c r="C325" i="1"/>
  <c r="C321" i="1"/>
  <c r="C322" i="1"/>
  <c r="C323" i="1"/>
  <c r="C324" i="1"/>
  <c r="C314" i="1"/>
  <c r="C326" i="1"/>
  <c r="C327" i="1"/>
  <c r="C328" i="1"/>
  <c r="C329" i="1"/>
  <c r="C330" i="1"/>
  <c r="C331" i="1"/>
  <c r="C332" i="1"/>
  <c r="C333" i="1"/>
  <c r="C334" i="1"/>
  <c r="C335" i="1"/>
  <c r="C336" i="1"/>
  <c r="C337" i="1"/>
  <c r="C338" i="1"/>
  <c r="C339" i="1"/>
  <c r="C340" i="1"/>
  <c r="C341" i="1"/>
  <c r="C342" i="1"/>
  <c r="C343" i="1"/>
  <c r="G341" i="1"/>
  <c r="G326" i="1"/>
  <c r="G321" i="1"/>
  <c r="G313" i="1"/>
  <c r="G292" i="1"/>
  <c r="G306" i="1"/>
  <c r="G300" i="1"/>
  <c r="G301" i="1"/>
  <c r="G294" i="1"/>
  <c r="G295" i="1"/>
  <c r="G296" i="1"/>
  <c r="G297" i="1"/>
  <c r="G298" i="1"/>
  <c r="G287" i="1"/>
  <c r="G288" i="1"/>
  <c r="G282" i="1"/>
  <c r="G283" i="1"/>
  <c r="G284" i="1"/>
  <c r="G280" i="1"/>
  <c r="G275" i="1"/>
  <c r="G276" i="1"/>
  <c r="G277" i="1"/>
  <c r="G271" i="1"/>
  <c r="G272" i="1"/>
  <c r="G265" i="1"/>
  <c r="G266" i="1"/>
  <c r="G263" i="1"/>
  <c r="G260" i="1"/>
  <c r="G261" i="1"/>
  <c r="G257" i="1"/>
  <c r="G255" i="1"/>
  <c r="G245" i="1"/>
  <c r="G246" i="1"/>
  <c r="G247" i="1"/>
  <c r="G243" i="1"/>
  <c r="G241" i="1"/>
  <c r="G239" i="1"/>
  <c r="G237" i="1"/>
  <c r="G234" i="1"/>
  <c r="G228" i="1"/>
  <c r="G225" i="1"/>
  <c r="G226" i="1"/>
  <c r="G220" i="1"/>
  <c r="G221" i="1"/>
  <c r="G147" i="1"/>
  <c r="G150" i="1"/>
  <c r="G215" i="1"/>
  <c r="G216" i="1"/>
  <c r="G211" i="1"/>
  <c r="G209" i="1"/>
  <c r="G167" i="1"/>
  <c r="G206" i="1"/>
  <c r="G194" i="1"/>
  <c r="G153" i="1"/>
  <c r="G154" i="1"/>
  <c r="G155" i="1"/>
  <c r="G156" i="1"/>
  <c r="G157" i="1"/>
  <c r="G212" i="1"/>
  <c r="G159" i="1"/>
  <c r="G160" i="1"/>
  <c r="G161" i="1"/>
  <c r="G162" i="1"/>
  <c r="G163" i="1"/>
  <c r="G164" i="1"/>
  <c r="G165" i="1"/>
  <c r="G166" i="1"/>
  <c r="G185" i="1"/>
  <c r="G187" i="1"/>
  <c r="G169" i="1"/>
  <c r="G188" i="1"/>
  <c r="G190" i="1"/>
  <c r="G172" i="1"/>
  <c r="G175" i="1"/>
  <c r="G192" i="1"/>
  <c r="G177" i="1"/>
  <c r="G178" i="1"/>
  <c r="G193" i="1"/>
  <c r="G180" i="1"/>
  <c r="G198" i="1"/>
  <c r="G199" i="1"/>
  <c r="G183" i="1"/>
  <c r="G184" i="1"/>
  <c r="G200" i="1"/>
  <c r="G186" i="1"/>
  <c r="G201" i="1"/>
  <c r="G205" i="1"/>
  <c r="G189" i="1"/>
  <c r="G148" i="1"/>
  <c r="G149" i="1"/>
  <c r="G146" i="1"/>
  <c r="G139" i="1"/>
  <c r="G137" i="1"/>
  <c r="G135" i="1"/>
  <c r="G129" i="1"/>
  <c r="G126" i="1"/>
  <c r="G118" i="1"/>
  <c r="G119" i="1"/>
  <c r="G121" i="1"/>
  <c r="G116" i="1"/>
  <c r="G113" i="1"/>
  <c r="G111" i="1"/>
  <c r="G109" i="1"/>
  <c r="G104" i="1"/>
  <c r="G105" i="1"/>
  <c r="G106" i="1"/>
  <c r="G100" i="1"/>
  <c r="G95" i="1"/>
  <c r="G92" i="1"/>
  <c r="G84" i="1"/>
  <c r="G82" i="1"/>
  <c r="G76" i="1"/>
  <c r="G74" i="1"/>
  <c r="G72" i="1"/>
  <c r="G66" i="1"/>
  <c r="G64" i="1"/>
  <c r="G56" i="1"/>
  <c r="G57" i="1"/>
  <c r="G48" i="1"/>
  <c r="G45" i="1"/>
  <c r="G42" i="1"/>
  <c r="G43" i="1"/>
  <c r="G39" i="1"/>
  <c r="G40" i="1"/>
  <c r="G34" i="1"/>
  <c r="G30" i="1"/>
  <c r="G27" i="1"/>
  <c r="G28" i="1"/>
  <c r="G24" i="1"/>
  <c r="G25" i="1"/>
  <c r="G20" i="1"/>
  <c r="G18" i="1"/>
  <c r="G13" i="1"/>
  <c r="G11" i="1"/>
  <c r="G6" i="1"/>
  <c r="G7" i="1"/>
  <c r="G8" i="1"/>
  <c r="G9" i="1"/>
  <c r="G10" i="1"/>
  <c r="G12" i="1"/>
  <c r="G14" i="1"/>
  <c r="G15" i="1"/>
  <c r="G16" i="1"/>
  <c r="G17" i="1"/>
  <c r="G19" i="1"/>
  <c r="G21" i="1"/>
  <c r="G22" i="1"/>
  <c r="G23" i="1"/>
  <c r="G26" i="1"/>
  <c r="G29" i="1"/>
  <c r="G31" i="1"/>
  <c r="G32" i="1"/>
  <c r="G33" i="1"/>
  <c r="G35" i="1"/>
  <c r="G36" i="1"/>
  <c r="G37" i="1"/>
  <c r="G38" i="1"/>
  <c r="G41" i="1"/>
  <c r="G44" i="1"/>
  <c r="G46" i="1"/>
  <c r="G47" i="1"/>
  <c r="G49" i="1"/>
  <c r="G50" i="1"/>
  <c r="G51" i="1"/>
  <c r="G52" i="1"/>
  <c r="G53" i="1"/>
  <c r="G54" i="1"/>
  <c r="G55" i="1"/>
  <c r="G58" i="1"/>
  <c r="G59" i="1"/>
  <c r="G60" i="1"/>
  <c r="G61" i="1"/>
  <c r="G62" i="1"/>
  <c r="G63" i="1"/>
  <c r="G65" i="1"/>
  <c r="G67" i="1"/>
  <c r="G68" i="1"/>
  <c r="G69" i="1"/>
  <c r="G70" i="1"/>
  <c r="G71" i="1"/>
  <c r="G73" i="1"/>
  <c r="G75" i="1"/>
  <c r="G77" i="1"/>
  <c r="G78" i="1"/>
  <c r="G79" i="1"/>
  <c r="G80" i="1"/>
  <c r="G81" i="1"/>
  <c r="G83" i="1"/>
  <c r="G85" i="1"/>
  <c r="G86" i="1"/>
  <c r="G87" i="1"/>
  <c r="G88" i="1"/>
  <c r="G89" i="1"/>
  <c r="G90" i="1"/>
  <c r="G91" i="1"/>
  <c r="G93" i="1"/>
  <c r="G94" i="1"/>
  <c r="G96" i="1"/>
  <c r="G97" i="1"/>
  <c r="G98" i="1"/>
  <c r="G99" i="1"/>
  <c r="G101" i="1"/>
  <c r="G102" i="1"/>
  <c r="G103" i="1"/>
  <c r="G107" i="1"/>
  <c r="G108" i="1"/>
  <c r="G110" i="1"/>
  <c r="G112" i="1"/>
  <c r="G114" i="1"/>
  <c r="G115" i="1"/>
  <c r="G117" i="1"/>
  <c r="G122" i="1"/>
  <c r="G123" i="1"/>
  <c r="G124" i="1"/>
  <c r="G125" i="1"/>
  <c r="G127" i="1"/>
  <c r="G128" i="1"/>
  <c r="G130" i="1"/>
  <c r="G131" i="1"/>
  <c r="G132" i="1"/>
  <c r="G133" i="1"/>
  <c r="G134" i="1"/>
  <c r="G136" i="1"/>
  <c r="G138" i="1"/>
  <c r="G140" i="1"/>
  <c r="G141" i="1"/>
  <c r="G142" i="1"/>
  <c r="G143" i="1"/>
  <c r="G227" i="1"/>
  <c r="G145" i="1"/>
  <c r="G222" i="1"/>
  <c r="G223" i="1"/>
  <c r="G151" i="1"/>
  <c r="G152" i="1"/>
  <c r="G182" i="1"/>
  <c r="G191" i="1"/>
  <c r="G179" i="1"/>
  <c r="G181" i="1"/>
  <c r="G195" i="1"/>
  <c r="G196" i="1"/>
  <c r="G197" i="1"/>
  <c r="G176" i="1"/>
  <c r="G170" i="1"/>
  <c r="G171" i="1"/>
  <c r="G168" i="1"/>
  <c r="G202" i="1"/>
  <c r="G203" i="1"/>
  <c r="G204" i="1"/>
  <c r="G207" i="1"/>
  <c r="G208" i="1"/>
  <c r="G210" i="1"/>
  <c r="G158" i="1"/>
  <c r="G213" i="1"/>
  <c r="G214" i="1"/>
  <c r="G217" i="1"/>
  <c r="G218" i="1"/>
  <c r="G219" i="1"/>
  <c r="G224" i="1"/>
  <c r="G144" i="1"/>
  <c r="G229" i="1"/>
  <c r="G230" i="1"/>
  <c r="G231" i="1"/>
  <c r="G232" i="1"/>
  <c r="G233" i="1"/>
  <c r="G235" i="1"/>
  <c r="G236" i="1"/>
  <c r="G238" i="1"/>
  <c r="G240" i="1"/>
  <c r="G242" i="1"/>
  <c r="G244" i="1"/>
  <c r="G249" i="1"/>
  <c r="G251" i="1"/>
  <c r="G252" i="1"/>
  <c r="G253" i="1"/>
  <c r="G254" i="1"/>
  <c r="G256" i="1"/>
  <c r="G258" i="1"/>
  <c r="G259" i="1"/>
  <c r="G262" i="1"/>
  <c r="G264" i="1"/>
  <c r="G267" i="1"/>
  <c r="G268" i="1"/>
  <c r="G269" i="1"/>
  <c r="G270" i="1"/>
  <c r="G273" i="1"/>
  <c r="G274" i="1"/>
  <c r="G278" i="1"/>
  <c r="G279" i="1"/>
  <c r="G281" i="1"/>
  <c r="G285" i="1"/>
  <c r="G286" i="1"/>
  <c r="G289" i="1"/>
  <c r="G290" i="1"/>
  <c r="G291" i="1"/>
  <c r="G309" i="1"/>
  <c r="G293" i="1"/>
  <c r="G299" i="1"/>
  <c r="G302" i="1"/>
  <c r="G303" i="1"/>
  <c r="G304" i="1"/>
  <c r="G305" i="1"/>
  <c r="G307" i="1"/>
  <c r="G308" i="1"/>
  <c r="G311" i="1"/>
  <c r="G310" i="1"/>
  <c r="G312" i="1"/>
  <c r="G317" i="1"/>
  <c r="G315" i="1"/>
  <c r="G316" i="1"/>
  <c r="G320" i="1"/>
  <c r="G318" i="1"/>
  <c r="G319" i="1"/>
  <c r="G325" i="1"/>
  <c r="G322" i="1"/>
  <c r="G323" i="1"/>
  <c r="G324" i="1"/>
  <c r="G314" i="1"/>
  <c r="G327" i="1"/>
  <c r="G328" i="1"/>
  <c r="G329" i="1"/>
  <c r="G330" i="1"/>
  <c r="G331" i="1"/>
  <c r="G332" i="1"/>
  <c r="G333" i="1"/>
  <c r="G334" i="1"/>
  <c r="G335" i="1"/>
  <c r="G336" i="1"/>
  <c r="G337" i="1"/>
  <c r="G338" i="1"/>
  <c r="G339" i="1"/>
  <c r="G340" i="1"/>
  <c r="G342" i="1"/>
  <c r="W338" i="1"/>
  <c r="W339" i="1"/>
  <c r="W340" i="1"/>
  <c r="W341" i="1"/>
  <c r="W342" i="1"/>
  <c r="W343" i="1"/>
  <c r="V338" i="1"/>
  <c r="V339" i="1"/>
  <c r="V340" i="1"/>
  <c r="V341" i="1"/>
  <c r="V342" i="1"/>
  <c r="V343" i="1"/>
  <c r="Q338" i="1"/>
  <c r="Q339" i="1"/>
  <c r="Q340" i="1"/>
  <c r="Q341" i="1"/>
  <c r="Q342" i="1"/>
  <c r="Q343" i="1"/>
  <c r="W328" i="1"/>
  <c r="W329" i="1"/>
  <c r="W330" i="1"/>
  <c r="W331" i="1"/>
  <c r="W332" i="1"/>
  <c r="W333" i="1"/>
  <c r="W334" i="1"/>
  <c r="W335" i="1"/>
  <c r="W336" i="1"/>
  <c r="W337" i="1"/>
  <c r="V328" i="1"/>
  <c r="V329" i="1"/>
  <c r="V330" i="1"/>
  <c r="V331" i="1"/>
  <c r="V332" i="1"/>
  <c r="V333" i="1"/>
  <c r="V334" i="1"/>
  <c r="V335" i="1"/>
  <c r="V336" i="1"/>
  <c r="V337" i="1"/>
  <c r="Q328" i="1"/>
  <c r="Q329" i="1"/>
  <c r="Q330" i="1"/>
  <c r="Q331" i="1"/>
  <c r="Q332" i="1"/>
  <c r="Q333" i="1"/>
  <c r="Q334" i="1"/>
  <c r="Q335" i="1"/>
  <c r="Q336" i="1"/>
  <c r="Q337" i="1"/>
  <c r="W292" i="1"/>
  <c r="W312" i="1"/>
  <c r="W313" i="1"/>
  <c r="W317" i="1"/>
  <c r="W315" i="1"/>
  <c r="W316" i="1"/>
  <c r="W320" i="1"/>
  <c r="W318" i="1"/>
  <c r="W319" i="1"/>
  <c r="W325" i="1"/>
  <c r="W321" i="1"/>
  <c r="W322" i="1"/>
  <c r="W323" i="1"/>
  <c r="W324" i="1"/>
  <c r="W314" i="1"/>
  <c r="W326" i="1"/>
  <c r="W327" i="1"/>
  <c r="V312" i="1"/>
  <c r="V313" i="1"/>
  <c r="V317" i="1"/>
  <c r="V315" i="1"/>
  <c r="V316" i="1"/>
  <c r="V320" i="1"/>
  <c r="V318" i="1"/>
  <c r="V319" i="1"/>
  <c r="V325" i="1"/>
  <c r="V321" i="1"/>
  <c r="V322" i="1"/>
  <c r="V323" i="1"/>
  <c r="V324" i="1"/>
  <c r="V314" i="1"/>
  <c r="V326" i="1"/>
  <c r="V327" i="1"/>
  <c r="Q312" i="1"/>
  <c r="Q313" i="1"/>
  <c r="Q317" i="1"/>
  <c r="Q315" i="1"/>
  <c r="Q316" i="1"/>
  <c r="Q320" i="1"/>
  <c r="Q318" i="1"/>
  <c r="Q319" i="1"/>
  <c r="Q325" i="1"/>
  <c r="Q321" i="1"/>
  <c r="Q322" i="1"/>
  <c r="Q323" i="1"/>
  <c r="Q324" i="1"/>
  <c r="Q314" i="1"/>
  <c r="Q326" i="1"/>
  <c r="Q327" i="1"/>
  <c r="G22" i="23"/>
  <c r="G25" i="23"/>
  <c r="E22" i="23"/>
  <c r="E25" i="23"/>
  <c r="E24" i="23"/>
  <c r="E23" i="23"/>
  <c r="B37" i="23"/>
  <c r="B36" i="23"/>
  <c r="C36" i="23" s="1"/>
  <c r="B35" i="23"/>
  <c r="C35" i="23" s="1"/>
  <c r="B34" i="23"/>
  <c r="C34" i="23" s="1"/>
  <c r="B33" i="23"/>
  <c r="C33" i="23" s="1"/>
  <c r="B32" i="23"/>
  <c r="C32" i="23" s="1"/>
  <c r="B31" i="23"/>
  <c r="C31" i="23" s="1"/>
  <c r="G20" i="21"/>
  <c r="W310" i="1"/>
  <c r="W311" i="1"/>
  <c r="W308" i="1"/>
  <c r="W307" i="1"/>
  <c r="W306" i="1"/>
  <c r="W305" i="1"/>
  <c r="W304" i="1"/>
  <c r="W303" i="1"/>
  <c r="V292" i="1"/>
  <c r="V310" i="1"/>
  <c r="V311" i="1"/>
  <c r="V308" i="1"/>
  <c r="V307" i="1"/>
  <c r="V306" i="1"/>
  <c r="V305" i="1"/>
  <c r="V304" i="1"/>
  <c r="V303" i="1"/>
  <c r="Q292" i="1"/>
  <c r="Q310" i="1"/>
  <c r="Q311" i="1"/>
  <c r="Q308" i="1"/>
  <c r="Q307" i="1"/>
  <c r="Q306" i="1"/>
  <c r="Q305" i="1"/>
  <c r="Q304" i="1"/>
  <c r="Q303" i="1"/>
  <c r="G19" i="21"/>
  <c r="G3" i="21"/>
  <c r="G4" i="21"/>
  <c r="G5" i="21"/>
  <c r="G6" i="21"/>
  <c r="G7" i="21"/>
  <c r="G8" i="21"/>
  <c r="G9" i="21"/>
  <c r="G10" i="21"/>
  <c r="G11" i="21"/>
  <c r="G12" i="21"/>
  <c r="G13" i="21"/>
  <c r="G14" i="21"/>
  <c r="G15" i="21"/>
  <c r="G16" i="21"/>
  <c r="G17" i="21"/>
  <c r="N6" i="23"/>
  <c r="Q291" i="1"/>
  <c r="V291" i="1"/>
  <c r="W291" i="1"/>
  <c r="Q309" i="1"/>
  <c r="V309" i="1"/>
  <c r="W309" i="1"/>
  <c r="Q293" i="1"/>
  <c r="V293" i="1"/>
  <c r="W293" i="1"/>
  <c r="Q294" i="1"/>
  <c r="V294" i="1"/>
  <c r="W294" i="1"/>
  <c r="Q295" i="1"/>
  <c r="V295" i="1"/>
  <c r="W295" i="1"/>
  <c r="Q296" i="1"/>
  <c r="V296" i="1"/>
  <c r="W296" i="1"/>
  <c r="Q297" i="1"/>
  <c r="V297" i="1"/>
  <c r="W297" i="1"/>
  <c r="Q298" i="1"/>
  <c r="V298" i="1"/>
  <c r="W298" i="1"/>
  <c r="Q299" i="1"/>
  <c r="V299" i="1"/>
  <c r="W299" i="1"/>
  <c r="Q300" i="1"/>
  <c r="V300" i="1"/>
  <c r="W300" i="1"/>
  <c r="Q301" i="1"/>
  <c r="V301" i="1"/>
  <c r="W301" i="1"/>
  <c r="Q302" i="1"/>
  <c r="V302" i="1"/>
  <c r="W302"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227" i="1"/>
  <c r="W145" i="1"/>
  <c r="W146" i="1"/>
  <c r="W222" i="1"/>
  <c r="W148" i="1"/>
  <c r="W149" i="1"/>
  <c r="W223" i="1"/>
  <c r="W151" i="1"/>
  <c r="W152" i="1"/>
  <c r="W153" i="1"/>
  <c r="W154" i="1"/>
  <c r="W155" i="1"/>
  <c r="W156" i="1"/>
  <c r="W157" i="1"/>
  <c r="W212" i="1"/>
  <c r="W159" i="1"/>
  <c r="W160" i="1"/>
  <c r="W161" i="1"/>
  <c r="W162" i="1"/>
  <c r="W163" i="1"/>
  <c r="W164" i="1"/>
  <c r="W165" i="1"/>
  <c r="W166" i="1"/>
  <c r="W185" i="1"/>
  <c r="W187" i="1"/>
  <c r="W169" i="1"/>
  <c r="W188" i="1"/>
  <c r="W190" i="1"/>
  <c r="W172" i="1"/>
  <c r="W173" i="1"/>
  <c r="W174" i="1"/>
  <c r="W175" i="1"/>
  <c r="W192" i="1"/>
  <c r="W177" i="1"/>
  <c r="W178" i="1"/>
  <c r="W193" i="1"/>
  <c r="W180" i="1"/>
  <c r="W198" i="1"/>
  <c r="W199" i="1"/>
  <c r="W183" i="1"/>
  <c r="W184" i="1"/>
  <c r="W200" i="1"/>
  <c r="W186" i="1"/>
  <c r="W201" i="1"/>
  <c r="W205" i="1"/>
  <c r="W189" i="1"/>
  <c r="W182" i="1"/>
  <c r="W191" i="1"/>
  <c r="W179" i="1"/>
  <c r="W181" i="1"/>
  <c r="W194" i="1"/>
  <c r="W195" i="1"/>
  <c r="W196" i="1"/>
  <c r="W197" i="1"/>
  <c r="W176" i="1"/>
  <c r="W170" i="1"/>
  <c r="W171" i="1"/>
  <c r="W168" i="1"/>
  <c r="W202" i="1"/>
  <c r="W203" i="1"/>
  <c r="W204" i="1"/>
  <c r="W167" i="1"/>
  <c r="W206" i="1"/>
  <c r="W207" i="1"/>
  <c r="W208" i="1"/>
  <c r="W209" i="1"/>
  <c r="W210" i="1"/>
  <c r="W211" i="1"/>
  <c r="W158" i="1"/>
  <c r="W213" i="1"/>
  <c r="W214" i="1"/>
  <c r="W215" i="1"/>
  <c r="W216" i="1"/>
  <c r="W217" i="1"/>
  <c r="W218" i="1"/>
  <c r="W219" i="1"/>
  <c r="W220" i="1"/>
  <c r="W221" i="1"/>
  <c r="W147" i="1"/>
  <c r="W150" i="1"/>
  <c r="W224" i="1"/>
  <c r="W225" i="1"/>
  <c r="W226" i="1"/>
  <c r="W144"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5" i="1"/>
  <c r="G23" i="23"/>
  <c r="G24" i="23"/>
  <c r="B6" i="23"/>
  <c r="V290" i="1"/>
  <c r="V289" i="1"/>
  <c r="V288" i="1"/>
  <c r="V287" i="1"/>
  <c r="V286" i="1"/>
  <c r="V285" i="1"/>
  <c r="V284" i="1"/>
  <c r="Q290" i="1"/>
  <c r="Q289" i="1"/>
  <c r="Q288" i="1"/>
  <c r="Q287" i="1"/>
  <c r="Q286" i="1"/>
  <c r="Q285" i="1"/>
  <c r="Q284" i="1"/>
  <c r="R5" i="21"/>
  <c r="D5" i="21"/>
  <c r="D6" i="21"/>
  <c r="D7" i="21"/>
  <c r="D9" i="21"/>
  <c r="D10" i="21"/>
  <c r="D11" i="21"/>
  <c r="D13" i="21"/>
  <c r="N3" i="21"/>
  <c r="K12" i="21"/>
  <c r="V283" i="1"/>
  <c r="V277" i="1"/>
  <c r="V278" i="1"/>
  <c r="V279" i="1"/>
  <c r="V280" i="1"/>
  <c r="V281" i="1"/>
  <c r="V282" i="1"/>
  <c r="Q277" i="1"/>
  <c r="Q278" i="1"/>
  <c r="Q279" i="1"/>
  <c r="Q280" i="1"/>
  <c r="Q281" i="1"/>
  <c r="Q282" i="1"/>
  <c r="Q283" i="1"/>
  <c r="V276" i="1"/>
  <c r="V275" i="1"/>
  <c r="V274" i="1"/>
  <c r="V273" i="1"/>
  <c r="V272" i="1"/>
  <c r="Q272" i="1"/>
  <c r="Q273" i="1"/>
  <c r="Q274" i="1"/>
  <c r="Q275" i="1"/>
  <c r="Q276" i="1"/>
  <c r="V271" i="1"/>
  <c r="V270" i="1"/>
  <c r="V269" i="1"/>
  <c r="V268" i="1"/>
  <c r="V267" i="1"/>
  <c r="V266" i="1"/>
  <c r="Q271" i="1"/>
  <c r="Q270" i="1"/>
  <c r="Q269" i="1"/>
  <c r="Q268" i="1"/>
  <c r="Q267" i="1"/>
  <c r="Q266" i="1"/>
  <c r="V248" i="1"/>
  <c r="V250" i="1"/>
  <c r="V265" i="1"/>
  <c r="V264" i="1"/>
  <c r="V263" i="1"/>
  <c r="V262" i="1"/>
  <c r="V261" i="1"/>
  <c r="V260" i="1"/>
  <c r="V259" i="1"/>
  <c r="V258" i="1"/>
  <c r="V257" i="1"/>
  <c r="V256" i="1"/>
  <c r="V255" i="1"/>
  <c r="V254" i="1"/>
  <c r="V253" i="1"/>
  <c r="V252" i="1"/>
  <c r="V251" i="1"/>
  <c r="V249" i="1"/>
  <c r="Q265" i="1"/>
  <c r="Q264" i="1"/>
  <c r="Q263" i="1"/>
  <c r="Q262" i="1"/>
  <c r="Q261" i="1"/>
  <c r="Q260" i="1"/>
  <c r="Q259" i="1"/>
  <c r="Q258" i="1"/>
  <c r="Q257" i="1"/>
  <c r="Q256" i="1"/>
  <c r="Q255" i="1"/>
  <c r="Q254" i="1"/>
  <c r="Q253" i="1"/>
  <c r="Q252" i="1"/>
  <c r="Q251" i="1"/>
  <c r="Q250" i="1"/>
  <c r="Q249" i="1"/>
  <c r="Q248" i="1"/>
  <c r="Q143" i="1"/>
  <c r="Q227" i="1"/>
  <c r="Q145" i="1"/>
  <c r="Q146" i="1"/>
  <c r="Q222" i="1"/>
  <c r="Q148" i="1"/>
  <c r="Q149" i="1"/>
  <c r="Q223" i="1"/>
  <c r="Q151" i="1"/>
  <c r="Q152" i="1"/>
  <c r="Q153" i="1"/>
  <c r="Q154" i="1"/>
  <c r="Q155" i="1"/>
  <c r="Q156" i="1"/>
  <c r="Q157" i="1"/>
  <c r="Q212" i="1"/>
  <c r="Q159" i="1"/>
  <c r="Q160" i="1"/>
  <c r="Q161" i="1"/>
  <c r="Q162" i="1"/>
  <c r="Q163" i="1"/>
  <c r="Q164" i="1"/>
  <c r="Q165" i="1"/>
  <c r="Q166" i="1"/>
  <c r="Q185" i="1"/>
  <c r="Q187" i="1"/>
  <c r="Q169" i="1"/>
  <c r="Q188" i="1"/>
  <c r="Q190" i="1"/>
  <c r="Q172" i="1"/>
  <c r="Q173" i="1"/>
  <c r="Q174" i="1"/>
  <c r="Q175" i="1"/>
  <c r="Q192" i="1"/>
  <c r="Q177" i="1"/>
  <c r="Q178" i="1"/>
  <c r="Q193" i="1"/>
  <c r="Q180" i="1"/>
  <c r="Q198" i="1"/>
  <c r="Q199" i="1"/>
  <c r="Q183" i="1"/>
  <c r="Q184" i="1"/>
  <c r="Q200" i="1"/>
  <c r="Q186" i="1"/>
  <c r="Q201" i="1"/>
  <c r="Q205" i="1"/>
  <c r="Q189" i="1"/>
  <c r="Q182" i="1"/>
  <c r="Q191" i="1"/>
  <c r="Q179" i="1"/>
  <c r="Q181" i="1"/>
  <c r="Q194" i="1"/>
  <c r="Q195" i="1"/>
  <c r="Q196" i="1"/>
  <c r="Q197" i="1"/>
  <c r="Q176" i="1"/>
  <c r="Q170" i="1"/>
  <c r="Q171" i="1"/>
  <c r="Q168" i="1"/>
  <c r="Q202" i="1"/>
  <c r="Q203" i="1"/>
  <c r="Q204" i="1"/>
  <c r="Q167" i="1"/>
  <c r="Q206" i="1"/>
  <c r="Q207" i="1"/>
  <c r="Q208" i="1"/>
  <c r="Q209" i="1"/>
  <c r="Q210" i="1"/>
  <c r="Q211" i="1"/>
  <c r="Q158" i="1"/>
  <c r="Q213" i="1"/>
  <c r="Q214" i="1"/>
  <c r="Q215" i="1"/>
  <c r="Q216" i="1"/>
  <c r="Q217" i="1"/>
  <c r="Q218" i="1"/>
  <c r="Q219" i="1"/>
  <c r="Q220" i="1"/>
  <c r="Q221" i="1"/>
  <c r="Q147" i="1"/>
  <c r="Q150" i="1"/>
  <c r="Q224" i="1"/>
  <c r="Q225" i="1"/>
  <c r="Q226" i="1"/>
  <c r="Q144" i="1"/>
  <c r="Q228" i="1"/>
  <c r="Q229" i="1"/>
  <c r="Q230" i="1"/>
  <c r="Q231" i="1"/>
  <c r="Q232" i="1"/>
  <c r="Q233" i="1"/>
  <c r="Q234" i="1"/>
  <c r="Q235" i="1"/>
  <c r="Q236" i="1"/>
  <c r="Q237" i="1"/>
  <c r="Q238" i="1"/>
  <c r="Q239" i="1"/>
  <c r="Q240" i="1"/>
  <c r="Q241" i="1"/>
  <c r="Q242" i="1"/>
  <c r="Q243" i="1"/>
  <c r="Q244" i="1"/>
  <c r="Q245" i="1"/>
  <c r="Q246" i="1"/>
  <c r="Q247" i="1"/>
  <c r="V187" i="1"/>
  <c r="V169" i="1"/>
  <c r="V188" i="1"/>
  <c r="V172" i="1"/>
  <c r="V173" i="1"/>
  <c r="V174" i="1"/>
  <c r="V175" i="1"/>
  <c r="V192" i="1"/>
  <c r="V177" i="1"/>
  <c r="V178" i="1"/>
  <c r="V193" i="1"/>
  <c r="V180" i="1"/>
  <c r="V198" i="1"/>
  <c r="V199" i="1"/>
  <c r="V183" i="1"/>
  <c r="V200" i="1"/>
  <c r="V201" i="1"/>
  <c r="V153" i="1"/>
  <c r="V154" i="1"/>
  <c r="V155" i="1"/>
  <c r="V156" i="1"/>
  <c r="V157" i="1"/>
  <c r="V212" i="1"/>
  <c r="V159" i="1"/>
  <c r="V160" i="1"/>
  <c r="V161" i="1"/>
  <c r="V162" i="1"/>
  <c r="V163" i="1"/>
  <c r="V164" i="1"/>
  <c r="V165" i="1"/>
  <c r="V166" i="1"/>
  <c r="V148" i="1"/>
  <c r="V143" i="1"/>
  <c r="V227" i="1"/>
  <c r="V145" i="1"/>
  <c r="V146" i="1"/>
  <c r="V222" i="1"/>
  <c r="V149" i="1"/>
  <c r="V223" i="1"/>
  <c r="V151" i="1"/>
  <c r="V152" i="1"/>
  <c r="V185" i="1"/>
  <c r="V205" i="1"/>
  <c r="V189" i="1"/>
  <c r="V182" i="1"/>
  <c r="V191" i="1"/>
  <c r="V179" i="1"/>
  <c r="V181" i="1"/>
  <c r="V194" i="1"/>
  <c r="V195" i="1"/>
  <c r="V196" i="1"/>
  <c r="V197" i="1"/>
  <c r="V176" i="1"/>
  <c r="V170" i="1"/>
  <c r="V171" i="1"/>
  <c r="V168" i="1"/>
  <c r="V202" i="1"/>
  <c r="V203" i="1"/>
  <c r="V204" i="1"/>
  <c r="V167" i="1"/>
  <c r="V206" i="1"/>
  <c r="V207" i="1"/>
  <c r="V208" i="1"/>
  <c r="V209" i="1"/>
  <c r="V210" i="1"/>
  <c r="V211" i="1"/>
  <c r="V158" i="1"/>
  <c r="V213" i="1"/>
  <c r="V214" i="1"/>
  <c r="V215" i="1"/>
  <c r="V216" i="1"/>
  <c r="V217" i="1"/>
  <c r="V218" i="1"/>
  <c r="V219" i="1"/>
  <c r="V220" i="1"/>
  <c r="V221" i="1"/>
  <c r="V147" i="1"/>
  <c r="V150" i="1"/>
  <c r="V224" i="1"/>
  <c r="V225" i="1"/>
  <c r="V226" i="1"/>
  <c r="V144" i="1"/>
  <c r="V228" i="1"/>
  <c r="V229" i="1"/>
  <c r="V230" i="1"/>
  <c r="V231" i="1"/>
  <c r="V232" i="1"/>
  <c r="V233" i="1"/>
  <c r="V234" i="1"/>
  <c r="V235" i="1"/>
  <c r="V236" i="1"/>
  <c r="V237" i="1"/>
  <c r="V238" i="1"/>
  <c r="V239" i="1"/>
  <c r="V240" i="1"/>
  <c r="V241" i="1"/>
  <c r="V242" i="1"/>
  <c r="V243" i="1"/>
  <c r="V244" i="1"/>
  <c r="V245" i="1"/>
  <c r="V246" i="1"/>
  <c r="V247" i="1"/>
  <c r="Z5" i="1"/>
  <c r="Q5" i="1"/>
  <c r="Q6" i="1"/>
  <c r="Q7" i="1"/>
  <c r="Q8" i="1"/>
  <c r="Q9" i="1"/>
  <c r="Q10" i="1"/>
  <c r="Q11" i="1"/>
  <c r="Q12" i="1"/>
  <c r="Q13" i="1"/>
  <c r="Q14" i="1"/>
  <c r="Q15" i="1"/>
  <c r="Q16" i="1"/>
  <c r="Q17" i="1"/>
  <c r="Q18" i="1"/>
  <c r="Q19" i="1"/>
  <c r="Q20" i="1"/>
  <c r="Q21" i="1"/>
  <c r="Q28" i="1"/>
  <c r="Q27" i="1"/>
  <c r="Q26" i="1"/>
  <c r="Q25" i="1"/>
  <c r="Q24" i="1"/>
  <c r="Q23" i="1"/>
  <c r="Q22" i="1"/>
  <c r="Q29" i="1"/>
  <c r="Q30" i="1"/>
  <c r="Q31" i="1"/>
  <c r="Q32" i="1"/>
  <c r="Q34" i="1"/>
  <c r="Q33" i="1"/>
  <c r="Q35" i="1"/>
  <c r="Q37" i="1"/>
  <c r="Q36" i="1"/>
  <c r="Q39" i="1"/>
  <c r="Q38" i="1"/>
  <c r="Q42" i="1"/>
  <c r="Q41" i="1"/>
  <c r="Q40" i="1"/>
  <c r="Q44" i="1"/>
  <c r="Q43" i="1"/>
  <c r="Q46" i="1"/>
  <c r="Q45" i="1"/>
  <c r="Q48" i="1"/>
  <c r="Q47" i="1"/>
  <c r="Q49" i="1"/>
  <c r="Q52" i="1"/>
  <c r="Q51" i="1"/>
  <c r="Q50" i="1"/>
  <c r="Q54" i="1"/>
  <c r="Q53" i="1"/>
  <c r="Q56" i="1"/>
  <c r="Q55" i="1"/>
  <c r="Q59" i="1"/>
  <c r="Q58" i="1"/>
  <c r="Q57" i="1"/>
  <c r="Q60" i="1"/>
  <c r="Q61" i="1"/>
  <c r="Q63" i="1"/>
  <c r="Q62" i="1"/>
  <c r="Q64" i="1"/>
  <c r="Q69" i="1"/>
  <c r="Q68" i="1"/>
  <c r="Q67" i="1"/>
  <c r="Q66" i="1"/>
  <c r="Q65" i="1"/>
  <c r="Q71" i="1"/>
  <c r="Q70" i="1"/>
  <c r="Q72" i="1"/>
  <c r="Q74" i="1"/>
  <c r="Q73" i="1"/>
  <c r="Q75" i="1"/>
  <c r="Q78" i="1"/>
  <c r="Q77" i="1"/>
  <c r="Q76" i="1"/>
  <c r="Q81" i="1"/>
  <c r="Q80" i="1"/>
  <c r="Q79" i="1"/>
  <c r="Q82" i="1"/>
  <c r="Q83" i="1"/>
  <c r="Q85" i="1"/>
  <c r="Q84" i="1"/>
  <c r="Q86" i="1"/>
  <c r="Q90" i="1"/>
  <c r="Q89" i="1"/>
  <c r="Q88" i="1"/>
  <c r="Q87" i="1"/>
  <c r="Q92" i="1"/>
  <c r="Q91" i="1"/>
  <c r="Q94" i="1"/>
  <c r="Q93" i="1"/>
  <c r="Q97" i="1"/>
  <c r="Q96" i="1"/>
  <c r="Q95" i="1"/>
  <c r="Q100" i="1"/>
  <c r="Q99" i="1"/>
  <c r="Q98" i="1"/>
  <c r="Q101" i="1"/>
  <c r="Q104" i="1"/>
  <c r="Q103" i="1"/>
  <c r="Q102" i="1"/>
  <c r="Q105" i="1"/>
  <c r="Q106" i="1"/>
  <c r="Q107" i="1"/>
  <c r="Q108" i="1"/>
  <c r="Q110" i="1"/>
  <c r="Q109" i="1"/>
  <c r="Q112" i="1"/>
  <c r="Q111" i="1"/>
  <c r="Q113" i="1"/>
  <c r="Q114" i="1"/>
  <c r="Q119" i="1"/>
  <c r="Q118" i="1"/>
  <c r="Q117" i="1"/>
  <c r="Q116" i="1"/>
  <c r="Q115" i="1"/>
  <c r="Q122" i="1"/>
  <c r="Q121" i="1"/>
  <c r="Q120" i="1"/>
  <c r="Q124" i="1"/>
  <c r="Q123" i="1"/>
  <c r="Q125" i="1"/>
  <c r="Q129" i="1"/>
  <c r="Q128" i="1"/>
  <c r="Q127" i="1"/>
  <c r="Q126" i="1"/>
  <c r="Q131" i="1"/>
  <c r="Q130" i="1"/>
  <c r="Q133" i="1"/>
  <c r="Q132" i="1"/>
  <c r="Q134" i="1"/>
  <c r="Q135" i="1"/>
  <c r="Q136" i="1"/>
  <c r="Q139" i="1"/>
  <c r="Q138" i="1"/>
  <c r="Q137" i="1"/>
  <c r="Q140" i="1"/>
  <c r="Q142" i="1"/>
  <c r="Q141" i="1"/>
  <c r="V8" i="1"/>
  <c r="V6" i="1"/>
  <c r="V7" i="1"/>
  <c r="V9" i="1"/>
  <c r="V10" i="1"/>
  <c r="V11" i="1"/>
  <c r="V12" i="1"/>
  <c r="V14" i="1"/>
  <c r="V15" i="1"/>
  <c r="V16" i="1"/>
  <c r="V17" i="1"/>
  <c r="V18" i="1"/>
  <c r="V19" i="1"/>
  <c r="V20" i="1"/>
  <c r="V21" i="1"/>
  <c r="V28" i="1"/>
  <c r="V27" i="1"/>
  <c r="V26" i="1"/>
  <c r="V25" i="1"/>
  <c r="V24" i="1"/>
  <c r="V23" i="1"/>
  <c r="V22" i="1"/>
  <c r="V29" i="1"/>
  <c r="V30" i="1"/>
  <c r="V31" i="1"/>
  <c r="V32" i="1"/>
  <c r="V34" i="1"/>
  <c r="V33" i="1"/>
  <c r="V35" i="1"/>
  <c r="V37" i="1"/>
  <c r="V36" i="1"/>
  <c r="V39" i="1"/>
  <c r="V38" i="1"/>
  <c r="V42" i="1"/>
  <c r="V41" i="1"/>
  <c r="V40" i="1"/>
  <c r="V44" i="1"/>
  <c r="V43" i="1"/>
  <c r="V46" i="1"/>
  <c r="V45" i="1"/>
  <c r="V48" i="1"/>
  <c r="V47" i="1"/>
  <c r="V49" i="1"/>
  <c r="V52" i="1"/>
  <c r="V51" i="1"/>
  <c r="V50" i="1"/>
  <c r="V54" i="1"/>
  <c r="V53" i="1"/>
  <c r="V56" i="1"/>
  <c r="V55" i="1"/>
  <c r="V59" i="1"/>
  <c r="V58" i="1"/>
  <c r="V57" i="1"/>
  <c r="V60" i="1"/>
  <c r="V61" i="1"/>
  <c r="V63" i="1"/>
  <c r="V62" i="1"/>
  <c r="V64" i="1"/>
  <c r="V69" i="1"/>
  <c r="V68" i="1"/>
  <c r="V67" i="1"/>
  <c r="V66" i="1"/>
  <c r="V65" i="1"/>
  <c r="V71" i="1"/>
  <c r="V70" i="1"/>
  <c r="V72" i="1"/>
  <c r="V74" i="1"/>
  <c r="V73" i="1"/>
  <c r="V75" i="1"/>
  <c r="V78" i="1"/>
  <c r="V77" i="1"/>
  <c r="V76" i="1"/>
  <c r="V81" i="1"/>
  <c r="V80" i="1"/>
  <c r="V79" i="1"/>
  <c r="V82" i="1"/>
  <c r="V83" i="1"/>
  <c r="V85" i="1"/>
  <c r="V84" i="1"/>
  <c r="V86" i="1"/>
  <c r="V90" i="1"/>
  <c r="V89" i="1"/>
  <c r="V88" i="1"/>
  <c r="V87" i="1"/>
  <c r="V92" i="1"/>
  <c r="V91" i="1"/>
  <c r="V94" i="1"/>
  <c r="V93" i="1"/>
  <c r="V97" i="1"/>
  <c r="V96" i="1"/>
  <c r="V95" i="1"/>
  <c r="V100" i="1"/>
  <c r="V99" i="1"/>
  <c r="V98" i="1"/>
  <c r="V101" i="1"/>
  <c r="V104" i="1"/>
  <c r="V103" i="1"/>
  <c r="V102" i="1"/>
  <c r="V105" i="1"/>
  <c r="V106" i="1"/>
  <c r="V107" i="1"/>
  <c r="V108" i="1"/>
  <c r="V110" i="1"/>
  <c r="V109" i="1"/>
  <c r="V112" i="1"/>
  <c r="V111" i="1"/>
  <c r="V113" i="1"/>
  <c r="V114" i="1"/>
  <c r="V119" i="1"/>
  <c r="V118" i="1"/>
  <c r="V117" i="1"/>
  <c r="V116" i="1"/>
  <c r="V115" i="1"/>
  <c r="V122" i="1"/>
  <c r="V121" i="1"/>
  <c r="V120" i="1"/>
  <c r="V124" i="1"/>
  <c r="V123" i="1"/>
  <c r="V125" i="1"/>
  <c r="V129" i="1"/>
  <c r="V128" i="1"/>
  <c r="V127" i="1"/>
  <c r="V126" i="1"/>
  <c r="V131" i="1"/>
  <c r="V130" i="1"/>
  <c r="V133" i="1"/>
  <c r="V132" i="1"/>
  <c r="V134" i="1"/>
  <c r="V135" i="1"/>
  <c r="V136" i="1"/>
  <c r="V138" i="1"/>
  <c r="V137" i="1"/>
  <c r="V140" i="1"/>
  <c r="V142" i="1"/>
  <c r="V141" i="1"/>
  <c r="P5" i="3"/>
  <c r="N5" i="3"/>
  <c r="O5" i="3"/>
  <c r="W12" i="21" l="1"/>
  <c r="S12" i="21"/>
  <c r="V12" i="21"/>
  <c r="U12" i="21"/>
  <c r="T12" i="21"/>
  <c r="R12" i="21"/>
  <c r="N12" i="21"/>
  <c r="O11" i="23"/>
  <c r="O12" i="23"/>
  <c r="O13" i="23"/>
  <c r="O14" i="23"/>
  <c r="O16" i="23"/>
  <c r="O15" i="23"/>
  <c r="O33" i="23"/>
  <c r="O32" i="23"/>
  <c r="Q5" i="3"/>
  <c r="F24" i="23"/>
  <c r="C23" i="23"/>
  <c r="P15" i="23"/>
  <c r="P13" i="23"/>
  <c r="F23" i="23"/>
  <c r="D24" i="23"/>
  <c r="F22" i="23"/>
  <c r="D22" i="23"/>
  <c r="D23" i="23"/>
  <c r="C22" i="23"/>
  <c r="C24" i="23"/>
  <c r="Q14" i="23"/>
  <c r="P14" i="23"/>
  <c r="P16" i="23"/>
  <c r="Q16" i="23"/>
  <c r="C26" i="23"/>
  <c r="Q13" i="23"/>
  <c r="C37" i="23"/>
  <c r="P12" i="23"/>
  <c r="Q12" i="23"/>
  <c r="F26" i="23"/>
  <c r="D26" i="23"/>
  <c r="Q15" i="23"/>
  <c r="D12" i="21" l="1"/>
  <c r="C25" i="23"/>
  <c r="Q11" i="23"/>
  <c r="C17" i="23"/>
  <c r="D33" i="23"/>
  <c r="D35" i="23"/>
  <c r="D32" i="23"/>
  <c r="C15" i="23"/>
  <c r="C11" i="23"/>
  <c r="D31" i="23"/>
  <c r="C16" i="23"/>
  <c r="P6" i="23"/>
  <c r="R6" i="23"/>
  <c r="P11" i="23"/>
  <c r="C14" i="23"/>
  <c r="F6" i="23"/>
  <c r="H6" i="23"/>
  <c r="C12" i="23"/>
  <c r="D36" i="23"/>
  <c r="D25" i="23"/>
  <c r="D37" i="23"/>
  <c r="D6" i="23"/>
  <c r="D34" i="23"/>
  <c r="F25" i="23"/>
  <c r="C13" i="23"/>
  <c r="B20" i="21"/>
  <c r="B21" i="21" s="1"/>
  <c r="B22" i="21" s="1"/>
  <c r="B23" i="21" s="1"/>
  <c r="B24" i="21" s="1"/>
  <c r="B25" i="21" s="1"/>
  <c r="B26" i="21" s="1"/>
  <c r="B27" i="21" s="1"/>
  <c r="B28" i="21" s="1"/>
  <c r="B29" i="21" s="1"/>
  <c r="B30" i="21" s="1"/>
  <c r="B31" i="21" s="1"/>
  <c r="B32" i="21" s="1"/>
  <c r="B33" i="21" s="1"/>
  <c r="B34" i="21" s="1"/>
  <c r="B35" i="21" s="1"/>
  <c r="D38" i="2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Amanda Alves Silva</author>
  </authors>
  <commentList>
    <comment ref="J6" authorId="0" shapeId="0" xr:uid="{0DB7ABFB-13CE-41E7-9180-F9A329F153C3}">
      <text>
        <r>
          <rPr>
            <b/>
            <sz val="9"/>
            <color indexed="81"/>
            <rFont val="Segoe UI"/>
            <family val="2"/>
          </rPr>
          <t>Amanda Alves Silva:</t>
        </r>
        <r>
          <rPr>
            <sz val="9"/>
            <color indexed="81"/>
            <rFont val="Segoe UI"/>
            <family val="2"/>
          </rPr>
          <t xml:space="preserve">
INCLUIR NATUREZA REABERTURA DOS CHAMADOS.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tc={4AA6E79B-5704-4AC9-A8A6-82E3C0A2C199}</author>
  </authors>
  <commentList>
    <comment ref="S3" authorId="0" shapeId="0" xr:uid="{4AA6E79B-5704-4AC9-A8A6-82E3C0A2C199}">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<sst xmlns="http://schemas.openxmlformats.org/spreadsheetml/2006/main" count="12083" uniqueCount="4835">
  <si>
    <t>Qtde. Total chamados Status</t>
  </si>
  <si>
    <t>Qtde. Total chamados por categoria</t>
  </si>
  <si>
    <t>Mês/Ano</t>
  </si>
  <si>
    <t>jul/2026</t>
  </si>
  <si>
    <t>Status</t>
  </si>
  <si>
    <t>PENDENTE</t>
  </si>
  <si>
    <t>Data de abertura</t>
  </si>
  <si>
    <t>(Tudo)</t>
  </si>
  <si>
    <t>Rótulos de Coluna</t>
  </si>
  <si>
    <t>Rótulos de Linha</t>
  </si>
  <si>
    <t>Contagem de Número do Chamado</t>
  </si>
  <si>
    <t>2025</t>
  </si>
  <si>
    <t>2026</t>
  </si>
  <si>
    <t>-</t>
  </si>
  <si>
    <t>Emilly Maria</t>
  </si>
  <si>
    <t>Fabiana Lisboa</t>
  </si>
  <si>
    <t>Pamela de Sá</t>
  </si>
  <si>
    <t>Stephany Lima</t>
  </si>
  <si>
    <t>Contagem de Número de protocolo</t>
  </si>
  <si>
    <t>Vanessa Araujo</t>
  </si>
  <si>
    <t>Total Geral</t>
  </si>
  <si>
    <t>Qtde. Chamados por categoria x responsável</t>
  </si>
  <si>
    <t>(Vários itens)</t>
  </si>
  <si>
    <t>Contagem  Chamado</t>
  </si>
  <si>
    <t>Amanda verificar</t>
  </si>
  <si>
    <t>Painel de Acompanhamento</t>
  </si>
  <si>
    <t>Indicadores Gerais</t>
  </si>
  <si>
    <t>Chamados por Classificação</t>
  </si>
  <si>
    <t>TOTAL DE CHAMADOS</t>
  </si>
  <si>
    <t>CHAMADOS ABERTOS</t>
  </si>
  <si>
    <t>CHAMADOS ENCERRADOS</t>
  </si>
  <si>
    <t>ATENDIDOS ÚLT. 7 DIAS</t>
  </si>
  <si>
    <t>Atendidos</t>
  </si>
  <si>
    <t>Em Aberto</t>
  </si>
  <si>
    <t>Abertos Últ. 30d</t>
  </si>
  <si>
    <t>Cancelamento e Reemissão de Nota Fiscal</t>
  </si>
  <si>
    <t>Cobrança e Contestação</t>
  </si>
  <si>
    <t>Pagamentos, Boletos e Recebimentos</t>
  </si>
  <si>
    <t>Situação Últimos 30 Dias</t>
  </si>
  <si>
    <t>Contratos, Comercial e Cadastro</t>
  </si>
  <si>
    <t xml:space="preserve">ABERTOS </t>
  </si>
  <si>
    <t xml:space="preserve">ENCERRADOS </t>
  </si>
  <si>
    <t xml:space="preserve">AINDA ABERTOS </t>
  </si>
  <si>
    <t>Atendimento Administrativo e Suporte</t>
  </si>
  <si>
    <t>Faturamento e Obrigações Fiscais</t>
  </si>
  <si>
    <t>Chamados por Responsável</t>
  </si>
  <si>
    <t>Classificação</t>
  </si>
  <si>
    <t>Encerrado Últ. 7 Dias</t>
  </si>
  <si>
    <t>Em Andamento</t>
  </si>
  <si>
    <t>Prioridade</t>
  </si>
  <si>
    <t>Amanda Silva</t>
  </si>
  <si>
    <t>Chamados Atendidos por Mês (Encerrados)</t>
  </si>
  <si>
    <t>Mês</t>
  </si>
  <si>
    <t>Mar/2026</t>
  </si>
  <si>
    <t>Abr/2026</t>
  </si>
  <si>
    <t>Mai/2026</t>
  </si>
  <si>
    <t>Jun/2026</t>
  </si>
  <si>
    <t>Jul/2026</t>
  </si>
  <si>
    <t>Ago/2026</t>
  </si>
  <si>
    <t>Set/2026</t>
  </si>
  <si>
    <t>Origem Chamados</t>
  </si>
  <si>
    <t>Interno</t>
  </si>
  <si>
    <t>Externo</t>
  </si>
  <si>
    <t>Atendidos nos Últimos 7 Dias</t>
  </si>
  <si>
    <t>Data</t>
  </si>
  <si>
    <t>Dia da Semana</t>
  </si>
  <si>
    <t>Total 7 dias</t>
  </si>
  <si>
    <t>Chamados em aberto por Categoria/Responsável</t>
  </si>
  <si>
    <t xml:space="preserve">                                                                                                                                                                                                                                                                                                                                                                                                                                                                                                                                                                                                                                                                                                                                                                                                                                                                                                                                                                                                                                                                                                                                                                                                                                                                                                                                                                                                                                                                                                                                                                                                                                                                                                                                                                                                                                                                                                                                                                                                                                                                                                                                                                                                                                                                                                                                                                                                                                                                                                                                                                                                                                                                                                                                                                                                                                                                                                                                                                                                                                                                                                                                                                                                                                                                                                                                                                                                                                                                                                                                                                                                                                                                                                                                                                                                                                                                                                                                                                                                                                                                                                                                                                                                                                                                                                                                                                                                                                                                                                                                                                                                                                                                                                                                                                                                                                                                                                                                                                                                                                                                                                                                                                                                                                                                                                                                                                                                                                                                                                                                                                                                                                                                                                                                                                                                                                                                                                                                                                                                                                                                                                                                                                                                                                                                                                                                                                                                                                                                                                                                                                                                                                                                                                                                                                                                                                                                                                                                                                                                                                                                                                                                                                                                                                                                                                                                                                                                                                                                                                                                                                                                                                                                                                                                                                                                                                                                                                                                                                                                                                                                                                                                                                                                                                                                                                                                                                                                                                                                                                                                                                                                                                                                                                                                                                                                                                                                                                                                                                                                                                                                                                                                                                                                                                                                                                                                                                                                                                                                                                                                                                                                                                                                                                                                                                                                                                                                                                                                                                                                                                                                                                                                                                                                                                                                                                                                                                                                                                                                                                                                                                                                                                                                                                                                                                                                                                                                                                                                                                                                                                                                                                                                                                                                                                                                                                                                                                                                                                                                                                                                                                                                                                                                                                                                                                                                                                                                                                                                                                                                                                                                                                                                                                                                                                                                                                                                                                                                                                                                                                                                                                                                                                                                                                                                                                                                                                                                                                                                                                                                                                                                                                                                                                                                                                                                                                                                                                                                                                                                                                                                                                                                                                                                                                                                                                                                                                                                                                                                                                                                                                                                                                                                                                                                                                                                                                                                                                                                                                                                                                                                                                                                                                                                                                                                                                                                                                                                                                                                                                                                                                                                                                                                                                                                                                                                                                                                                                                                                                                                                                                                                                                                                                                                                                                                                                                                                                                                                                                                                                                                                                                                                                                                                                                                                                                                                                                                                                                                                                                                                       </t>
  </si>
  <si>
    <t>Atendimento por Dia/Responsável</t>
  </si>
  <si>
    <t>FINALIZADO</t>
  </si>
  <si>
    <t>jul</t>
  </si>
  <si>
    <t>jul Total</t>
  </si>
  <si>
    <t>ago</t>
  </si>
  <si>
    <t>ago Total</t>
  </si>
  <si>
    <t>set</t>
  </si>
  <si>
    <t>set Total</t>
  </si>
  <si>
    <t>10/jul</t>
  </si>
  <si>
    <t>11/jul</t>
  </si>
  <si>
    <t>13/jul</t>
  </si>
  <si>
    <t>14/jul</t>
  </si>
  <si>
    <t>16/jul</t>
  </si>
  <si>
    <t>17/jul</t>
  </si>
  <si>
    <t>20/jul</t>
  </si>
  <si>
    <t>21/jul</t>
  </si>
  <si>
    <t>22/jul</t>
  </si>
  <si>
    <t>23/jul</t>
  </si>
  <si>
    <t>24/jul</t>
  </si>
  <si>
    <t>27/jul</t>
  </si>
  <si>
    <t>28/jul</t>
  </si>
  <si>
    <t>29/jul</t>
  </si>
  <si>
    <t>30/jul</t>
  </si>
  <si>
    <t>31/jul</t>
  </si>
  <si>
    <t>04/ago</t>
  </si>
  <si>
    <t>05/ago</t>
  </si>
  <si>
    <t>06/ago</t>
  </si>
  <si>
    <t>07/ago</t>
  </si>
  <si>
    <t>08/ago</t>
  </si>
  <si>
    <t>10/ago</t>
  </si>
  <si>
    <t>11/ago</t>
  </si>
  <si>
    <t>12/ago</t>
  </si>
  <si>
    <t>13/ago</t>
  </si>
  <si>
    <t>14/ago</t>
  </si>
  <si>
    <t>20/ago</t>
  </si>
  <si>
    <t>24/ago</t>
  </si>
  <si>
    <t>25/ago</t>
  </si>
  <si>
    <t>26/ago</t>
  </si>
  <si>
    <t>27/ago</t>
  </si>
  <si>
    <t>28/ago</t>
  </si>
  <si>
    <t>02/set</t>
  </si>
  <si>
    <t>03/set</t>
  </si>
  <si>
    <t>04/set</t>
  </si>
  <si>
    <t>08/set</t>
  </si>
  <si>
    <t>09/set</t>
  </si>
  <si>
    <t>11/set</t>
  </si>
  <si>
    <t xml:space="preserve">                                                                                                                                                                                                                                                                                                                                                                                                                                                                                                                                                                                                                                                                                                                                                                                                                                                                                                                                                                                                                                                                                                                                                                                                                                                                                                                                                                                                                                                                                                                                                                                                                                                                                                                                                                                                                                                                                                                                                                                                                                                                                                                                                                                                                                                                                                                                                                                                                                                                                                                                                                                                                                                                                                                                                                                                                                                                                                                                                                                                                                                                                                                                                                                                                                                                                                                                                                                                                                                                                                                                                                                                                                                                                                                                                                                                                                                                                                                                                                                                                                                                                                                                                                                                                                                                                                                                                                                                                                                                                                                                                                                                                                                                                                                                                                                                                                                                                                                                                                                                                                                                                                                                                                                                                                                                                                                                                                                                                                                                                                                                                                                                                                                                                                                                                                                                                                                                                                                                                                                                                                                                                                                                                                                                                                                                                                                                                                                                                                                                                                                                                                                                                                                                                                                                                                                                                                                                                                                                              </t>
  </si>
  <si>
    <t xml:space="preserve">                                                                                                                                                                                                                                                                                                                                                                                                                                                                                                                                                                                                                                                                                                                                                                                                                                                                                                                                                                                                                                                                                                                                                                                                                                                                                                                                                                                                                                                                                                                                                                                                                                                                                                                                                                                                                                                                                                                                                                                                                                                                                                                                                                                                                                                                                                                                                                                                                                                                                                                                                                                                                                                                                                                                                                                                                                                                                                                                                                                                                                                                                                                                                                                                                                                                                                                                                                                                                                                                                                                                                                                                                                                                                                                                                                                                                                                                                                                                                                                                                                                                                                                                                                                                                                                                                                                                                                                                                                                                                                                                                                                                                                                                                                                                                                                                                                                                                                                                                                                                                                                                                                                                                                                                                                                                                                                                                                                                                                                                                                                                                                                                                                                                                                                                                                                                                                                                                                                                                                                                                                                                                                                                                                                                                                                                                                                                                                                                                                                                                                                                                                                                                                                                                                                                                                                                                                                                                                                                                                                                                                                                                                                                                                                                                                                                                                                                                                                                                                                                                                                                                                                                                                                                                                                                                                                                                                                                                                                                                                                                                                                                                                                                                                                                                                                                                                                                                                                                                                                                                                                                                                                                                                                                                                                                                                                                                                                                                                                                                                                                                                                                                                                                                                                                                                                                                                                                                                                                                                                                                                                                                                                                                                                                                                                                                                                                                                                                                                                                                                                                                                                                                                                                                                                                                                                                                                                                                                                                                                                                                                                                                                                                                                                                                                                                                                                                                                                                                                                                                                                                                                                                                                                                                                                                                                                                                                                                                                                                                                                                                                                                                                                                                                                                                                                     </t>
  </si>
  <si>
    <t>#N/D</t>
  </si>
  <si>
    <t>Solicitação</t>
  </si>
  <si>
    <t>Aprovação 1° nivel (Everton</t>
  </si>
  <si>
    <t>Aprovação 2° nivel (Tatebe)</t>
  </si>
  <si>
    <t>Aprovação 3° nivel (Calil)</t>
  </si>
  <si>
    <t>#</t>
  </si>
  <si>
    <t>Assunto e-mail</t>
  </si>
  <si>
    <t>Chamado</t>
  </si>
  <si>
    <t>D.A Comercial</t>
  </si>
  <si>
    <t>Natureza</t>
  </si>
  <si>
    <t>Contexto</t>
  </si>
  <si>
    <t xml:space="preserve">R$ </t>
  </si>
  <si>
    <t>Solicitante</t>
  </si>
  <si>
    <t>Ofensor</t>
  </si>
  <si>
    <t>Alçada necessária</t>
  </si>
  <si>
    <r>
      <t>Data</t>
    </r>
    <r>
      <rPr>
        <b/>
        <sz val="10"/>
        <color theme="4" tint="0.79998168889431442"/>
        <rFont val="Arial"/>
        <family val="2"/>
      </rPr>
      <t>2</t>
    </r>
  </si>
  <si>
    <t>Aprovador</t>
  </si>
  <si>
    <t>Obs</t>
  </si>
  <si>
    <r>
      <t>Data</t>
    </r>
    <r>
      <rPr>
        <b/>
        <sz val="10"/>
        <color theme="3" tint="0.749992370372631"/>
        <rFont val="Arial"/>
        <family val="2"/>
      </rPr>
      <t>4</t>
    </r>
  </si>
  <si>
    <r>
      <t>Aprovador</t>
    </r>
    <r>
      <rPr>
        <b/>
        <sz val="10"/>
        <color theme="3" tint="0.749992370372631"/>
        <rFont val="Arial"/>
        <family val="2"/>
      </rPr>
      <t>5</t>
    </r>
  </si>
  <si>
    <t>Obs6</t>
  </si>
  <si>
    <r>
      <t>Data</t>
    </r>
    <r>
      <rPr>
        <b/>
        <sz val="10"/>
        <color theme="7" tint="0.59999389629810485"/>
        <rFont val="Arial"/>
        <family val="2"/>
      </rPr>
      <t>7</t>
    </r>
  </si>
  <si>
    <t>Aprovador8</t>
  </si>
  <si>
    <r>
      <t>Obs</t>
    </r>
    <r>
      <rPr>
        <b/>
        <sz val="10"/>
        <color theme="7" tint="0.59999389629810485"/>
        <rFont val="Arial"/>
        <family val="2"/>
      </rPr>
      <t>9</t>
    </r>
  </si>
  <si>
    <t>Aprovação - Cancelamento de notas - MOITINHO AUTOMOVEIS LTDA 22.134.988/0001-14 - 20192438</t>
  </si>
  <si>
    <t>OK</t>
  </si>
  <si>
    <t>Cancelamento de NF</t>
  </si>
  <si>
    <t>Erro sistemico, o SF enviou ao billing tarifa diferente do contrato</t>
  </si>
  <si>
    <t>Fabiana</t>
  </si>
  <si>
    <t>Aprovação - Cancelamento de notas - OBJETIVO 1220 COMERCIO DE COSMETICO-30.318.916/0001-55 | 21602868</t>
  </si>
  <si>
    <t>Estrategia comercial, cancelamento de 2 meses como desconto para o cliente</t>
  </si>
  <si>
    <t>Emilly</t>
  </si>
  <si>
    <t>Aprovação - Cancelamento de notas - ELO CONSULTORIA E SOLUCOES LTDA-54.709.015/0001-52 | 22101893</t>
  </si>
  <si>
    <t>Contrato fora do padrão, cobrança de ISS padrão que não consta no contrato</t>
  </si>
  <si>
    <t>Aprovação - Cancelamento de notas - ELEVE DISTRIBUIDORA DE PRODUTOS NUTRICOSMETICOS LTDA-31.178.848/0001-39 |21338462</t>
  </si>
  <si>
    <t>Cancelamento não tempestivo pela comercial na tentativa de reverter a decisão do cliente</t>
  </si>
  <si>
    <t>Aprovação - Cancelamento de notas - DIRETIVA IMPORTACAO E DISTRIBUICAO- 52.833.913/0001-92 | 23024837</t>
  </si>
  <si>
    <t>Erro sistemico, após o cancelamento do cliente houve cobrança do Min. Mensal</t>
  </si>
  <si>
    <t>Aprovar o cancelamento de NFs | Cliente: WISHPAG LTDA - Chamado 18915650</t>
  </si>
  <si>
    <t>Cancelamento não tempestivo pela comercial</t>
  </si>
  <si>
    <t>Vanessa</t>
  </si>
  <si>
    <t>Aprovação - Cancelamento de notas -ALFA AGENCIA DE VIAGENS LTDA -  07.141.168/0001-66 | 19467525</t>
  </si>
  <si>
    <t>N/A</t>
  </si>
  <si>
    <t>Solicitação vencida, chamado de congeladomento do contrato após a emissão da NF</t>
  </si>
  <si>
    <t>Aprovação - Cancelamento de notas - NEXTION PAY TECNOLOGIA LTDA 50.726.492/0001-75 - 21573732</t>
  </si>
  <si>
    <t>Solicitação de cancelamento não efetivada, gerando emissão indevida de NFs para cliente identificado como fraude.</t>
  </si>
  <si>
    <t>Fabiana/
Vanessa</t>
  </si>
  <si>
    <t>Sob revisão do texto</t>
  </si>
  <si>
    <t>Aprovação - Cancelamento de notas - VOAI TECH LTDA-17.891.555/0001-73 | 21029459</t>
  </si>
  <si>
    <t>Cadastro incorreto, o SF envio para o Billing produtos que não estão em contrato</t>
  </si>
  <si>
    <t>Aprovação - Cancelamento de notas fiscais - FAROL COMUNICACAO E SERVICOS DE INFORMATICA LTDA 21.011.165/0001-39 - 21124852</t>
  </si>
  <si>
    <t>Stephany</t>
  </si>
  <si>
    <t>Aprovação - Cancelamento de notas - PLANNE SOFTWARE LTDA-28.580.044/0001-57 |20697638</t>
  </si>
  <si>
    <t>O cliente foi cobrado por um serviço que não chegou a ser implantado nem utilizado devido a falhas na integração e ausência de suporte.</t>
  </si>
  <si>
    <t>Aprovação - Cancelamento de notas - AMERICANAS S.A - EM RECUPERACAO JUD 00.776.574/2019-92 - 23457203</t>
  </si>
  <si>
    <t>Após a alteração de CNPJ, o cliente ficou impossibilitado de realizar os pagamentos, gerando as NFs em discussão para cancelamento até a conclusão do termo de cessão.</t>
  </si>
  <si>
    <t>Aprovação - Cancelamento de notas - GOODSTORAGE HOLDING PARTICIPACOES -18.897.459/0001-03 | 25248269</t>
  </si>
  <si>
    <t>Erro sistêmico</t>
  </si>
  <si>
    <t>Aprovação - Cancelamento de notas - GSE COMERCIO DE ROUPAS LTDA-22.675.768/0001-06 | 18822614</t>
  </si>
  <si>
    <t>Solicitação de cancelamento integral não tratada corretamente, resultando em cobrança indevida após janeiro/2025.</t>
  </si>
  <si>
    <t>Aprovação - Cancelamento de notas-LUX INVEST CAPITAL LTDA- 34.383.831/0001-01 | 25264548- 25247817</t>
  </si>
  <si>
    <t>Duplicidade contratual gerou faturamento indevido ao cliente.  O contrato de produtos foi cancelado, mantendo apenas o Split ativo.  Solicita-se o cancelamento de 9 NFs emitidas por erro comercial, incluindo a multa contratual.</t>
  </si>
  <si>
    <t>Aprovação - Cancelamento de notas -PHARMADELLE FORMULAS LTDA- 21.570.535/0001-78 | 19809905</t>
  </si>
  <si>
    <t xml:space="preserve">19809905
</t>
  </si>
  <si>
    <t>O cliente solicitou o cancelamento em outubro/2023, entretanto, o processo não foi realizado.</t>
  </si>
  <si>
    <t>Aprovação - Cancelamento de notas -MAGALUPAY INSTITUICAO DE PAGAMENTO- 13.884.775/0001-19 |25319444</t>
  </si>
  <si>
    <t>Cancelamento solicitado em decorrência da ausência de solicitação tempestiva de cancelamento do produto, impossibilitando o cancelamento da NF dentro do prazo legal.</t>
  </si>
  <si>
    <t>Comercial</t>
  </si>
  <si>
    <t>Aprovação - Cancelamento de notas - VOLTATTO SUPRIMENTOS LTDA- 59.557.054/0001-03 | 24289294</t>
  </si>
  <si>
    <t>Identificamos que, em decorrência de um erro sistêmico, a nota foi emitida em duplicidade.</t>
  </si>
  <si>
    <t>Financeiro</t>
  </si>
  <si>
    <t>Aprovação - Cancelamento de notas - GIORDANI TURISMO LTDA | Chamado: 2620110481154</t>
  </si>
  <si>
    <t>A área de Cobrança identificou que a NF 0118088 foi emitida em duplicidade para o cliente GIORDANI TURISMO LTDA. Conforme validação realizada pela equipe responsável, a nota correta é a NF 0118002</t>
  </si>
  <si>
    <t>Cancelamento de NF COMERC FINANCIAL TRADING COMERCIALIZADORA DE ENERGIA LTDA</t>
  </si>
  <si>
    <t>O cliente possui dois CNPJs, porém o contrato vigente está vinculado apenas a um deles. Por equívoco, a nota fiscal de setup foi emitida também para o CNPJ sem relação contratual ativa.</t>
  </si>
  <si>
    <t xml:space="preserve">Pamela </t>
  </si>
  <si>
    <t>Aprovação - Cancelamento de notas - CENTRO CULTURAL AFRORIO - 11.697.918/0001-58 | 25578004</t>
  </si>
  <si>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</si>
  <si>
    <t>Amanda</t>
  </si>
  <si>
    <t>Aprovação - Cancelamento de notas - UNINTER EDUCACIONAL S/A - 02.261.854/0001-57 | 26341250</t>
  </si>
  <si>
    <t>O cliente formalizou o pedido de cancelamento contratual em maio/2023, porém o processo foi concluído apenas em dezembro/2024. Em decorrência dessa falha operacional, permaneceram sendo geradas cobranças de mensalidade mínima.</t>
  </si>
  <si>
    <t>Aprovação -  EDITORA SANAR S.A - 18.990.682/0001-92  - 18244519</t>
  </si>
  <si>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</si>
  <si>
    <t>Aprovação - Cancelamento de notas - INFRACOMMERCE SYNAPCOM COMERCI - 27.932.734/0001-65 | 26412747</t>
  </si>
  <si>
    <t>As notas foram emitidas após a data de cancelamento do contrato (26/06/2023) devido à não conclusão do processo de cancelamento pelo time comercial à época. Dessa forma, houve faturamento indevido após o encerramento contratual.</t>
  </si>
  <si>
    <t>Cancelamento de NFs DIAS FINANCE LTDA</t>
  </si>
  <si>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</si>
  <si>
    <t>Aprovação - Cancelamento de notas - N. R. BENNESBY COMERCIO DE UTE - 37.882.316/0001-64 | 26346273</t>
  </si>
  <si>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</si>
  <si>
    <t>Operação</t>
  </si>
  <si>
    <t>Aprovação - Cancelamento/baixa de notas ficais - GUEDES &amp; PAIXAO LTDA 16928871003630 - 18604102</t>
  </si>
  <si>
    <t>ok</t>
  </si>
  <si>
    <t>Cancelamento de NF e Baixa</t>
  </si>
  <si>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</si>
  <si>
    <t>Aprovação - Cancelamento - FRUITFY INTERMEDIACOES E PAGAMENTOS 57315333000127 - 24820605</t>
  </si>
  <si>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</si>
  <si>
    <t>EM ANDAMENTO</t>
  </si>
  <si>
    <t>A INICIAR</t>
  </si>
  <si>
    <t>Atualizado em:</t>
  </si>
  <si>
    <t>RESPONSÁVEL</t>
  </si>
  <si>
    <t>Número do Chamado</t>
  </si>
  <si>
    <t>Chamado Pai (clone)</t>
  </si>
  <si>
    <t>Número de protocolo</t>
  </si>
  <si>
    <t>Razão social</t>
  </si>
  <si>
    <t>CNPJ</t>
  </si>
  <si>
    <t>Causa raiz</t>
  </si>
  <si>
    <t>Observação/Ação</t>
  </si>
  <si>
    <t>Assunto</t>
  </si>
  <si>
    <t>Data da última modificação do chamado</t>
  </si>
  <si>
    <t>Proprietário do Chamado</t>
  </si>
  <si>
    <t>Email da Web</t>
  </si>
  <si>
    <t>Nome Fantasia</t>
  </si>
  <si>
    <t>Descrição</t>
  </si>
  <si>
    <t>Descrição detalhada</t>
  </si>
  <si>
    <t>Ref.</t>
  </si>
  <si>
    <t>Dt.Encerramento</t>
  </si>
  <si>
    <t>Situação</t>
  </si>
  <si>
    <t>Dias em Aberto</t>
  </si>
  <si>
    <t>Aux_Ranking</t>
  </si>
  <si>
    <t>Origem</t>
  </si>
  <si>
    <t>Ajuste de cobrança / faturamento</t>
  </si>
  <si>
    <t>Médio</t>
  </si>
  <si>
    <t>Análise e Ajuste Condições | Boa Supermercado e Superpão | 1018 | 213299</t>
  </si>
  <si>
    <t>Vanessa dos Santos Araujo</t>
  </si>
  <si>
    <t>support@braspag.zendesk.com</t>
  </si>
  <si>
    <t>SUPERMERCADOS BOA LJ01</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</si>
  <si>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</si>
  <si>
    <t>Sem descrição</t>
  </si>
  <si>
    <t>1018 Financeiro | Desejo falar com o setor financeiro | Fernanda Camarneira | fernanda.scamarneira@cielo.com.br</t>
  </si>
  <si>
    <t>fernanda.scamarneira@cielo.com.br</t>
  </si>
  <si>
    <t>www soares com br</t>
  </si>
  <si>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</si>
  <si>
    <t>1018 Financeiro | Desejo falar com o setor financeiro | Danilo | danilo_nunes@carrefour.com</t>
  </si>
  <si>
    <t>danilo_nunes@carrefour.com</t>
  </si>
  <si>
    <t>CIELO SAINSTITUICAO DE PAGAMENTO</t>
  </si>
  <si>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</si>
  <si>
    <t>Cancelamento de contrato</t>
  </si>
  <si>
    <t>1003 Cancelamento de Contrato: Contábil Hub</t>
  </si>
  <si>
    <t>Emilly Maria Sousa Almeida</t>
  </si>
  <si>
    <t>joiceo@cielo.com.br</t>
  </si>
  <si>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</si>
  <si>
    <t>Dúvidas sobre cobrança</t>
  </si>
  <si>
    <t>1011 Velocity Check | Estou em produção e tenho uma dúvida | Monica Murer | monica.murer@newfold.com</t>
  </si>
  <si>
    <t>STEPHANY LIMA DE LISBOA</t>
  </si>
  <si>
    <t>monica.murer@newfold.com</t>
  </si>
  <si>
    <t>HOSTGATOR HOSP SITES</t>
  </si>
  <si>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</si>
  <si>
    <t>1018 Financeiro | Desejo falar com o setor financeiro | Pâmela | pamela.cristina@santuarionacional.com</t>
  </si>
  <si>
    <t>pamela.cristina@santuarionacional.com</t>
  </si>
  <si>
    <t>SANTUARIO CV1</t>
  </si>
  <si>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</si>
  <si>
    <t>Cobrança retroativa</t>
  </si>
  <si>
    <t>1018 Financeiro | Desejo falar com o setor financeiro | Caroline Mendes | carolineal@cielo.com.br</t>
  </si>
  <si>
    <t>carolineal@cielo.com.br</t>
  </si>
  <si>
    <t>COVABRA SUPERMERCADOS LTDA</t>
  </si>
  <si>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</si>
  <si>
    <t>Reenvio de boleto / NF</t>
  </si>
  <si>
    <t>1018 Financeiro | Desejo falar com o setor financeiro | Giulia | giuliac@cielo.com.br</t>
  </si>
  <si>
    <t>giuliac@cielo.com.br</t>
  </si>
  <si>
    <t>MAFE ACESSORIOS</t>
  </si>
  <si>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</si>
  <si>
    <t>Cancelamento Braspag</t>
  </si>
  <si>
    <t>denderadrugstore@gmail.com</t>
  </si>
  <si>
    <t>STYLO FARMA CURITIBA</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</si>
  <si>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</si>
  <si>
    <t>Bom dia,
Até o momento não recebi qualquer retorno dos chamados abertos para resolver nossos problemas com as notas emitidas incorretas e estamos sendo notificados da cobrança dessas notas que desde quando emitidas foram solicitadas as substituições.</t>
  </si>
  <si>
    <t>1018 Financeiro | Desejo falar com o setor financeiro | Clarissa Rissi | clarissa.rissi@cielo.com.br</t>
  </si>
  <si>
    <t>clarissa.rissi@cielo.com.br</t>
  </si>
  <si>
    <t>PEMAZA</t>
  </si>
  <si>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</si>
  <si>
    <t>Contestação de cobrança</t>
  </si>
  <si>
    <t>1018 Financeiro | Desejo falar com o setor financeiro | GIOVANNA | giovannabellotto@momentum.com.br</t>
  </si>
  <si>
    <t>giovannabellotto@momentum.com.br</t>
  </si>
  <si>
    <t>MOMENTUM EMPREEND IMOB</t>
  </si>
  <si>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</si>
  <si>
    <t>Renegociação contrato</t>
  </si>
  <si>
    <t>WHITE MARTINS GASES INDUSTRIAIS LTDA</t>
  </si>
  <si>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</si>
  <si>
    <t>Verificação Faturamento</t>
  </si>
  <si>
    <t>1018 Financeiro | Desejo falar com o setor financeiro | Larissa Venancio | larissave@cielo.com.br</t>
  </si>
  <si>
    <t>Larissa QUIRINO CANUTO</t>
  </si>
  <si>
    <t>larissave@cielo.com.br</t>
  </si>
  <si>
    <t>Garmin  Loja Moema 01 POS2 Fisic</t>
  </si>
  <si>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</si>
  <si>
    <t>1018 Financeiro | Desejo falar com o setor financeiro | PASSARELA MODAS LTDA EM RECUPERACAO | ariane.pasilva@cielo.com.br</t>
  </si>
  <si>
    <t>ariane.pasilva@cielo.com.br</t>
  </si>
  <si>
    <t>PASSARELA CALCADOS VIRTUAL</t>
  </si>
  <si>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</si>
  <si>
    <t>1018 Financeiro | Desejo falar com o setor financeiro | Mariane Oliveira dos Santos | mariane.santos@cielo.com.br</t>
  </si>
  <si>
    <t>mariane.santos@cielo.com.br</t>
  </si>
  <si>
    <t>LATAM ALLEGRO XPSP</t>
  </si>
  <si>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</si>
  <si>
    <t>1018 Financeiro | Desejo falar com o setor financeiro | Aria | ariane.pasilva@cielo.com.br</t>
  </si>
  <si>
    <t>LIMFI COMERCIO DE MODA FEMININA</t>
  </si>
  <si>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</si>
  <si>
    <t>Prorrogação / Reenvio de boleto</t>
  </si>
  <si>
    <t>ECOMMERCE BP SUPORTE FINANCEIRO N2</t>
  </si>
  <si>
    <t>REBORN</t>
  </si>
  <si>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</si>
  <si>
    <t>Atualização Condições Comerciais</t>
  </si>
  <si>
    <t>4 BIO MEDICAMENTOS SA</t>
  </si>
  <si>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</si>
  <si>
    <t>1018 Financeiro | Desejo falar com o setor financeiro | Joice Rosa | joice.dsilva@cielo.com.br</t>
  </si>
  <si>
    <t>joice.dsilva@cielo.com.br</t>
  </si>
  <si>
    <t>PAGOLIVRE</t>
  </si>
  <si>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</si>
  <si>
    <t>Cancelamento de NF / reemissão</t>
  </si>
  <si>
    <t>1018 Financeiro | Desejo falar com o setor financeiro | INFRACOMMERCE TATIX COMERCIO E PARTICIPACOES LTDA | ariane.pasilva@cielo.com.br</t>
  </si>
  <si>
    <t>PRODUTO SH</t>
  </si>
  <si>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</si>
  <si>
    <t/>
  </si>
  <si>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</si>
  <si>
    <t>1018 Financeiro | Desejo falar com o setor financeiro | Ariane de Paula Silva | ariane.pasilva@cielo.com.br</t>
  </si>
  <si>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</si>
  <si>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</si>
  <si>
    <t>EDITORA SANAR</t>
  </si>
  <si>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</si>
  <si>
    <t>1018 Financeiro | Desejo falar com o setor financeiro | COVABRA SUPERMERCADOS LTDA | ariane.pasilva@cielo.com.br</t>
  </si>
  <si>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</si>
  <si>
    <t>1018 Financeiro | Desejo falar com o setor financeiro | M.P. IDALGO INDUSTRIA E COMERCIO DE ACESSORIOS DE MODA LTDA | ariane.pasilva@cielo.com.br</t>
  </si>
  <si>
    <t>SOLEAH</t>
  </si>
  <si>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</si>
  <si>
    <t>Sem solicitação encerrar</t>
  </si>
  <si>
    <t>1018 Financeiro | Desejo falar com o setor financeiro | Fernanda Santana Camarneira | fernanda.scamarneira@cielo.com.br</t>
  </si>
  <si>
    <t>GLOBO</t>
  </si>
  <si>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</si>
  <si>
    <t>1018 Financeiro | Desejo falar com o setor financeiro | KALUNGA SA | ariane.pasilva@cielo.com.br</t>
  </si>
  <si>
    <t>KALUNGACOM</t>
  </si>
  <si>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</si>
  <si>
    <t>Outros</t>
  </si>
  <si>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</si>
  <si>
    <t>1018 Financeiro | Desejo falar com o setor financeiro | BLOMME LTDA | ariane.pasilva@cielo.com.br</t>
  </si>
  <si>
    <t>BLOMME LTDA</t>
  </si>
  <si>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</si>
  <si>
    <t>1018 Financeiro | Desejo falar com o setor financeiro | Lenon Oliveira | lenon.oliveira@savegnago.com.br</t>
  </si>
  <si>
    <t>lenon.oliveira@savegnago.com.br</t>
  </si>
  <si>
    <t>SAVEGNAGO Lj 1 Matriz Sertaozinho</t>
  </si>
  <si>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</si>
  <si>
    <t>Congelamento de contrato</t>
  </si>
  <si>
    <t>1018 Financeiro | Desejo falar com o setor financeiro | Isabella | isabella.lestingi@cielo.com.br</t>
  </si>
  <si>
    <t>isabella.lestingi@cielo.com.br</t>
  </si>
  <si>
    <t>ESCOLAWEB</t>
  </si>
  <si>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</si>
  <si>
    <t>Cancelamento de Nota Fiscal</t>
  </si>
  <si>
    <t>1018 Financeiro | Desejo falar com o setor financeiro | Raphael Palmeira | raphael.palmeira@cielo.com.br</t>
  </si>
  <si>
    <t>raphael.palmeira@cielo.com.br</t>
  </si>
  <si>
    <t>DROGARIA MINAS BRASIL</t>
  </si>
  <si>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</si>
  <si>
    <t>Pendente Retorno Comercial</t>
  </si>
  <si>
    <t>ZAPPING</t>
  </si>
  <si>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</si>
  <si>
    <t>1002 Portais E-commerce | Estou com um problema em produção e preciso de ajuda | Raquel Bencini | raquel.bencini@mbrf.com</t>
  </si>
  <si>
    <t>raquel.bencini@mbrf.com</t>
  </si>
  <si>
    <t>EMPORIO CHAP</t>
  </si>
  <si>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</si>
  <si>
    <t>1018 Financeiro | Desejo falar com o setor financeiro | vinicius ferraz | vferraz@recordtv.com.br</t>
  </si>
  <si>
    <t>vferraz@recordtv.com.br</t>
  </si>
  <si>
    <t>REDE RECORD DE TELEVISAO EOU RECORD TV</t>
  </si>
  <si>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</si>
  <si>
    <t>1018 Financeiro | Desejo falar com o setor financeiro | COMERCIAL E IMPORTADORA DE PNEUS LTDA | ariane.pasilva@cielo.com.br</t>
  </si>
  <si>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</si>
  <si>
    <t>1018 Financeiro | Desejo falar com o setor financeiro | GSE COMERCIO DE ROUPAS LTDA | ariane.pasilva@cielo.com.br</t>
  </si>
  <si>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</si>
  <si>
    <t>1018 Financeiro | Desejo falar com o setor financeiro | Daiani | daiani.sopran@herval.com.br</t>
  </si>
  <si>
    <t>daiani.sopran@herval.com.br</t>
  </si>
  <si>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</si>
  <si>
    <t>1018 Financeiro | Desejo falar com o setor financeiro | Emiliana Lima | emiliana.lima@newland.com.br</t>
  </si>
  <si>
    <t>emiliana.lima@newland.com.br</t>
  </si>
  <si>
    <t>NEWLAND VEICULOS LTDA</t>
  </si>
  <si>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</si>
  <si>
    <t>Alta</t>
  </si>
  <si>
    <t>1018 Financeiro | Desejo falar com o setor financeiro | WISHPAG LTDA | ariane.pasilva@cielo.com.br</t>
  </si>
  <si>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</si>
  <si>
    <t>1018 Financeiro | Desejo falar com o setor financeiro | CINEMARK BRASIL S.A. | ariane.pasilva@cielo.com.br</t>
  </si>
  <si>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</si>
  <si>
    <t>1018 Financeiro | Desejo falar com o setor financeiro | BERTOLINI S/A | bordini@cielo.com.br</t>
  </si>
  <si>
    <t>bordini@cielo.com.br</t>
  </si>
  <si>
    <t>BERTOLINI SA</t>
  </si>
  <si>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</si>
  <si>
    <t>1018 Financeiro | Desejo falar com o setor financeiro | Pedro Sales Queiroz Martins | pedro.martins@bateriasmoura.com</t>
  </si>
  <si>
    <t>pedro.martins@bateriasmoura.com</t>
  </si>
  <si>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</si>
  <si>
    <t>1018 Financeiro | Desejo falar com o setor financeiro | Matheus Paulielo | matheus.psilva@cielo.com.br</t>
  </si>
  <si>
    <t>matheus.psilva@cielo.com.br</t>
  </si>
  <si>
    <t>GRUPO ECOFILLER</t>
  </si>
  <si>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</si>
  <si>
    <t>1018 Financeiro | Desejo falar com o setor financeiro | AGRO-COMERCIAL AFUBRA LTDA | ariane.pasilva@cielo.com.br</t>
  </si>
  <si>
    <t>AGRO COMERCIAL AFUBRA</t>
  </si>
  <si>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</si>
  <si>
    <t>Alteração de vencimento / prorrogação</t>
  </si>
  <si>
    <t>1018 Financeiro | Desejo falar com o setor financeiro | CLARO S.A. | ariane.pasilva@cielo.com.br</t>
  </si>
  <si>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</si>
  <si>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</si>
  <si>
    <t>1018 Financeiro | Desejo falar com o setor financeiro | Yasmin Melo | yasmin.melo@pneubras.com</t>
  </si>
  <si>
    <t>yasmin.melo@pneubras.com</t>
  </si>
  <si>
    <t>PNEUBRAS</t>
  </si>
  <si>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</si>
  <si>
    <t>1018 Financeiro | Desejo falar com o setor financeiro | Elaine Nascimento | elaine.nascimento@espm.br</t>
  </si>
  <si>
    <t>elaine.nascimento@espm.br</t>
  </si>
  <si>
    <t>ESPM</t>
  </si>
  <si>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</si>
  <si>
    <t>Cancelamento contrato (produto) / NF</t>
  </si>
  <si>
    <t>MASTER CARGAS BRASIL</t>
  </si>
  <si>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</si>
  <si>
    <t>1018 Financeiro | Desejo falar com o setor financeiro | SERASA S.A. | ariane.pasilva@cielo.com.br</t>
  </si>
  <si>
    <t>SERASA SA</t>
  </si>
  <si>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</si>
  <si>
    <t>1018 Financeiro | Desejo falar com o setor financeiro | Mariane Oliveira dos Santos | marianeodossantos@gmail.com</t>
  </si>
  <si>
    <t>marianeodossantos@gmail.com</t>
  </si>
  <si>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</si>
  <si>
    <t>1018 Financeiro | Desejo falar com o setor financeiro | ALFA AGENCIA DE VIAGENS LTDA | bordini@cielo.com.br</t>
  </si>
  <si>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</si>
  <si>
    <t>1001 Split de Pagamento | Carta de cancelamento Split | Elaine Nascimento | elaine.nascimento@espm.br</t>
  </si>
  <si>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</si>
  <si>
    <t>questionar a volumetria cobrada referente ao produto 3DS</t>
  </si>
  <si>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</si>
  <si>
    <t>FABIANA DE JESUS MARTINS LISBOA</t>
  </si>
  <si>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</si>
  <si>
    <t>1018 Financeiro | Desejo falar com o setor financeiro | Clarissa | clarissa.rissi@cielo.com.br</t>
  </si>
  <si>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</si>
  <si>
    <t>Bloco do Urso DSC</t>
  </si>
  <si>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</si>
  <si>
    <t>1018 Financeiro | Desejo falar com o setor financeiro | Júlia Angelolozzi | julia.djesus@cielo.com.br</t>
  </si>
  <si>
    <t>julia.djesus@cielo.com.br</t>
  </si>
  <si>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</si>
  <si>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</si>
  <si>
    <t>LACLO INDUSTRIA E COMERCIO DE MO</t>
  </si>
  <si>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</si>
  <si>
    <t>1018 Financeiro | Desejo falar com o setor financeiro | Renata Sombra | renata.sombra@autopass.com.br</t>
  </si>
  <si>
    <t>renata.sombra@autopass.com.br</t>
  </si>
  <si>
    <t>TARIFA TRANSP METRA</t>
  </si>
  <si>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</si>
  <si>
    <t>1018 Financeiro | Desejo falar com o setor financeiro | Bianca dos Santos | bianca.lourdes@corpay.com.br</t>
  </si>
  <si>
    <t>bianca.lourdes@corpay.com.br</t>
  </si>
  <si>
    <t>ZAPAY</t>
  </si>
  <si>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</si>
  <si>
    <t>1018 Financeiro | Desejo falar com o setor financeiro | Oza Selvino | financeiro@farmaciaartmed.com.br</t>
  </si>
  <si>
    <t>financeiro@farmaciaartmed.com.br</t>
  </si>
  <si>
    <t>ART MED</t>
  </si>
  <si>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</si>
  <si>
    <t>1018 Financeiro | Desejo falar com o setor financeiro | Larissa Venancio Nascimento Araujo | larissave@cielo.com.br</t>
  </si>
  <si>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</si>
  <si>
    <t>admin</t>
  </si>
  <si>
    <t>1018 Financeiro | Desejo falar com o setor financeiro | Gállica Manipulação Farmacêutica Ltda. | rachel@gallica.com.br</t>
  </si>
  <si>
    <t>rachel@gallica.com.br</t>
  </si>
  <si>
    <t>GALLICA</t>
  </si>
  <si>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</si>
  <si>
    <t>1018 Financeiro | Desejo falar com o setor financeiro | MINERAUX BEAUTY LTDA | ariane.pasilva@cielo.com.br</t>
  </si>
  <si>
    <t>MINERAUX BEAUTY LTDA</t>
  </si>
  <si>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</si>
  <si>
    <t>1018 Financeiro | Desejo falar com o setor financeiro | patrick Arlenn Rodrigues Cruz | patrick.cruz@paytrack.com.br</t>
  </si>
  <si>
    <t>patrick.cruz@paytrack.com.br</t>
  </si>
  <si>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</si>
  <si>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</si>
  <si>
    <t>Solicitei DA do Everton.</t>
  </si>
  <si>
    <t>1018 Financeiro | Desejo falar com o setor financeiro | Silvio Cesar | silviocesar@riozen.com.br</t>
  </si>
  <si>
    <t>silviocesar@riozen.com.br</t>
  </si>
  <si>
    <t>RIOZEN</t>
  </si>
  <si>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</si>
  <si>
    <t>1018 Financeiro | Desejo falar com o setor financeiro | Larissa Venancio Nascimento Araujo | larissa.naraujo@cielo.com.br</t>
  </si>
  <si>
    <t>larissa.naraujo@cielo.com.br</t>
  </si>
  <si>
    <t>PANDORA</t>
  </si>
  <si>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</si>
  <si>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</si>
  <si>
    <t>Solicitação de documentos (contrato, NF, histórico)</t>
  </si>
  <si>
    <t>1002 Portais E-commerce | Estou com um problema em produção e preciso de ajuda | Cleber de Jesus da Silva | cleberjesus@ibm.com</t>
  </si>
  <si>
    <t>cleberjesus@ibm.com</t>
  </si>
  <si>
    <t>IBM BRASIL</t>
  </si>
  <si>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</si>
  <si>
    <t>Dúvida comercial</t>
  </si>
  <si>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</si>
  <si>
    <t>1018 Financeiro | Desejo falar com o setor financeiro | Debora | cobrancati@cinemark.com.br</t>
  </si>
  <si>
    <t>cobrancati@cinemark.com.br</t>
  </si>
  <si>
    <t>CINEMARK TELEMARKETING</t>
  </si>
  <si>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</si>
  <si>
    <t>1018 Financeiro | Desejo falar com o setor financeiro | Ingrid Soares | ingrid.soares@inbrands.com.br</t>
  </si>
  <si>
    <t>ingrid.soares@inbrands.com.br</t>
  </si>
  <si>
    <t>ELLUS FABRICA PE</t>
  </si>
  <si>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</si>
  <si>
    <t>Reenvio de informação</t>
  </si>
  <si>
    <t>1018 Financeiro | Desejo falar com o setor financeiro | HYPER CASH PAY LTDA | ariane.pasilva@cielo.com.br</t>
  </si>
  <si>
    <t>HYPER CASH PAY LTDA</t>
  </si>
  <si>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</si>
  <si>
    <t>Duplicidade nf de antifraude</t>
  </si>
  <si>
    <t>1018 Financeiro | Desejo falar com o setor financeiro | Rodrigo Alves Costa | rodrigo@pousadaportomare.com.br</t>
  </si>
  <si>
    <t>rodrigo@pousadaportomare.com.br</t>
  </si>
  <si>
    <t>POUSADA PORTO MARE</t>
  </si>
  <si>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</si>
  <si>
    <t>1018 Financeiro | Desejo falar com o setor financeiro | M.P. IDALGO INDUSTRIA E COMERCIO DE | ariane.pasilva@cielo.com.br</t>
  </si>
  <si>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</si>
  <si>
    <t>Carta de quitação / circularização</t>
  </si>
  <si>
    <t>Em finalização</t>
  </si>
  <si>
    <t>1018 Financeiro | Desejo falar com o setor financeiro | SAVEGNAGO-SUPERMERCADOS LTDA | lenon.oliveira@savegnago.com.br</t>
  </si>
  <si>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</si>
  <si>
    <t>1003 Gateway de Pagamento | Estou com um problema em produção e preciso de ajuda | Paula Maldonado Nishiwaki | paula.nishiwaki@amway.com</t>
  </si>
  <si>
    <t>paula.nishiwaki@amway.com</t>
  </si>
  <si>
    <t>AMWAY</t>
  </si>
  <si>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</si>
  <si>
    <t>Notas mencionadas foram pagas. Como finalizar este chamado?</t>
  </si>
  <si>
    <t>1018 Financeiro | Desejo falar com o setor financeiro | Gabriel Dias | gabriel.silva@febrafar.com.br</t>
  </si>
  <si>
    <t>gabriel.silva@febrafar.com.br</t>
  </si>
  <si>
    <t>DROGARIA AGAPEAMA</t>
  </si>
  <si>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</si>
  <si>
    <t>1018 Financeiro | Desejo falar com o setor financeiro | PAYTRACK TECNOLOGIA LTDA | ariane.pasilva@cielo.com.br</t>
  </si>
  <si>
    <t>PAYTRACK</t>
  </si>
  <si>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</si>
  <si>
    <t>PLANNE</t>
  </si>
  <si>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</si>
  <si>
    <t>1018 Financeiro | Desejo falar com o setor financeiro | PLANNE SOFTWARE LTDA | ariane.pasilva@cielo.com.br</t>
  </si>
  <si>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</si>
  <si>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</si>
  <si>
    <t>Atualização contrato</t>
  </si>
  <si>
    <t>Atualização cadastral. Perguntar à Emilly se ela consegue atender.</t>
  </si>
  <si>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</si>
  <si>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</si>
  <si>
    <t>FARMACIAS PAGUE MENOS</t>
  </si>
  <si>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</si>
  <si>
    <t>1018 Financeiro | Desejo falar com o setor financeiro | Nick | nick.xavier@covabra.com.br</t>
  </si>
  <si>
    <t>nick.xavier@covabra.com.br</t>
  </si>
  <si>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</si>
  <si>
    <t>1018 Financeiro | Desejo falar com o setor financeiro | Ricardo de Oliveira Braga | ricardo.sonhodafesta@gmail.com</t>
  </si>
  <si>
    <t>ricardo.sonhodafesta@gmail.com</t>
  </si>
  <si>
    <t>DAGER COMERCIO ATACADISTA DE EMB</t>
  </si>
  <si>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</si>
  <si>
    <t>1018 Financeiro | Desejo falar com o setor financeiro | SBF COMERCIO DE PRODUTOS ESPORTIVOS S.A | bruno.bbarbosa@gruposbf.com.br</t>
  </si>
  <si>
    <t>bruno.bbarbosa@gruposbf.com.br</t>
  </si>
  <si>
    <t>CENTAURO ESPORTES 25</t>
  </si>
  <si>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</si>
  <si>
    <t>1018 Financeiro | Desejo falar com o setor financeiro | ASSOCIACAO ESCOLA SUPERIOR DE PROPA GANDA E MARKETING | ariane.pasilva@cielo.com.br</t>
  </si>
  <si>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</si>
  <si>
    <t>1018 Financeiro | Desejo falar com o setor financeiro | BRASIL EDUCACAO S/A | ariane.pasilva@cielo.com.br</t>
  </si>
  <si>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</si>
  <si>
    <t>1018 Financeiro | Desejo falar com o setor financeiro | felipe alvarez de carvalho sanches | felipe.sanches@supermercadospaguemenos.com.br</t>
  </si>
  <si>
    <t>felipe.sanches@supermercadospaguemenos.com.br</t>
  </si>
  <si>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</si>
  <si>
    <t>1018 Financeiro | Desejo falar com o setor financeiro | I-RETAIL SERVICOS DE CONSULTORIA DE | ariane.pasilva@cielo.com.br</t>
  </si>
  <si>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</si>
  <si>
    <t>1018 Financeiro | Desejo falar com o setor financeiro | Gabriel | gabriel@retailon.com.br</t>
  </si>
  <si>
    <t>gabriel@retailon.com.br</t>
  </si>
  <si>
    <t>VOAI TECH LTDA</t>
  </si>
  <si>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</si>
  <si>
    <t>1018 Financeiro | Desejo falar com o setor financeiro | Matheus Mendonça de Oliveira | matheus.oliveira@fiap.com.br</t>
  </si>
  <si>
    <t>matheus.oliveira@fiap.com.br</t>
  </si>
  <si>
    <t>FIAPCOPI</t>
  </si>
  <si>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</si>
  <si>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</si>
  <si>
    <t>RIVER SECURITIZADORA</t>
  </si>
  <si>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</si>
  <si>
    <t>1003 Gateway de Pagamento | Configurações da loja | Júlia Angelozzi | julia.djesus@cielo.com.br</t>
  </si>
  <si>
    <t>FAROL COMUNICACAO E SERVICOS</t>
  </si>
  <si>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</si>
  <si>
    <t>1018 Financeiro | Desejo falar com o setor financeiro | CSX ACADEMIA DE EDUCACAO FISICA LTD | ariane.pasilva@cielo.com.br</t>
  </si>
  <si>
    <t>CSX ACADEMIA DE CONDICIONAMENTO</t>
  </si>
  <si>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</si>
  <si>
    <t>1018 Financeiro | Desejo falar com o setor financeiro | PAGUEVELOZ INSTITUICAO DE PAGAMENTO | ariane.pasilva@cielo.com.br</t>
  </si>
  <si>
    <t>PAGUEVELOZ</t>
  </si>
  <si>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</si>
  <si>
    <t>1018 Financeiro | Desejo falar com o setor financeiro | Michelle Eleve Life | financeiro01@elevelife.com.br</t>
  </si>
  <si>
    <t>financeiro01@elevelife.com.br</t>
  </si>
  <si>
    <t>ELEVE</t>
  </si>
  <si>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</si>
  <si>
    <t>CEA MODAS SA</t>
  </si>
  <si>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</si>
  <si>
    <t>1018 Financeiro | Desejo falar com o setor financeiro | Júlia Angelozzi | julia.djesus@cielo.com.br</t>
  </si>
  <si>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</si>
  <si>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</si>
  <si>
    <t>1018 Financeiro | Desejo falar com o setor financeiro | DOM BEBE COMERCIO DE PRODUTOS LTDA | bordini@cielo.com.br</t>
  </si>
  <si>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</si>
  <si>
    <t>1004 Gestão de Risco (Antifraude) | Configurações da loja | Kelly Castro | controller.palmas@hplus.com.br</t>
  </si>
  <si>
    <t>controller.palmas@hplus.com.br</t>
  </si>
  <si>
    <t>H PLUS</t>
  </si>
  <si>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</si>
  <si>
    <t>1018 Financeiro | Desejo falar com o setor financeiro | OBJETIVO 1220 COMERCIO DE COSMETICO | ariane.pasilva@cielo.com.br</t>
  </si>
  <si>
    <t>OBJETIVO 1220 COMERCIO DE COSMETICOS LTDA</t>
  </si>
  <si>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</si>
  <si>
    <t>1018 Financeiro | Desejo falar com o setor financeiro | Raphael Felipe Palmeira | raphael.palmeira@cielo.com.br</t>
  </si>
  <si>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</si>
  <si>
    <t>1018 Financeiro | Desejo falar com o setor financeiro | Caroline Alves | carolineal@cielo.com.br</t>
  </si>
  <si>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</si>
  <si>
    <t>1018 Financeiro | Desejo falar com o setor financeiro | NEXTION PAY TECNOLOGIA LTDA | ariane.pasilva@cielo.com.br</t>
  </si>
  <si>
    <t>NEXTION PAY</t>
  </si>
  <si>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</si>
  <si>
    <t>1003 Gateway de Pagamento | Estou com um problema em produção e preciso de ajuda | fabio ferreira da silva | marketing@nicom.com.br</t>
  </si>
  <si>
    <t>marketing@nicom.com.br</t>
  </si>
  <si>
    <t>NICOM COM MATS CONSTR</t>
  </si>
  <si>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</si>
  <si>
    <t>Arezzo&amp;CO</t>
  </si>
  <si>
    <t>Está em fase final de cancelamento</t>
  </si>
  <si>
    <t>1018 Financeiro | Desejo falar com o setor financeiro | Weslei Dornelles Morais | weslei.morais@arezzo.com.br</t>
  </si>
  <si>
    <t>weslei.morais@arezzo.com.br</t>
  </si>
  <si>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</si>
  <si>
    <t>subs</t>
  </si>
  <si>
    <t>Reemissão de NF (incluir PO)</t>
  </si>
  <si>
    <t>1018 Financeiro | Desejo falar com o setor financeiro | Sara Ordeno | sara.maozita@dasa.com.br</t>
  </si>
  <si>
    <t>sara.maozita@dasa.com.br</t>
  </si>
  <si>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</si>
  <si>
    <t>1018 Financeiro | Desejo falar com o setor financeiro | Tatiana Ribeiro | marketing@sanearbrasil.com.br</t>
  </si>
  <si>
    <t>marketing@sanearbrasil.com.br</t>
  </si>
  <si>
    <t>SANEAR BRASIL</t>
  </si>
  <si>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</si>
  <si>
    <t>1018 Financeiro | Desejo falar com o setor financeiro | Sabrina Stilben | sabrina.stilben@seliafullservice.com.br</t>
  </si>
  <si>
    <t>sabrina.stilben@seliafullservice.com.br</t>
  </si>
  <si>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</si>
  <si>
    <t>1018 Financeiro | Desejo falar com o setor financeiro | camila basilio de souza | camila.basilio@wsa.com</t>
  </si>
  <si>
    <t>camila.basilio@wsa.com</t>
  </si>
  <si>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</si>
  <si>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</si>
  <si>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</si>
  <si>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</si>
  <si>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</si>
  <si>
    <t>Cancelamento de NF / Reemissão (Mudança CNPJ)</t>
  </si>
  <si>
    <t>cessão contratual não migrou o contrato no billing</t>
  </si>
  <si>
    <t>falta encerrar</t>
  </si>
  <si>
    <t>1018 Financeiro | Desejo falar com o setor financeiro | Kelly | kelly.oliveira@hortifruti.com.br</t>
  </si>
  <si>
    <t>kelly.oliveira@hortifruti.com.br</t>
  </si>
  <si>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</si>
  <si>
    <t>1018 Financeiro | Desejo falar com o setor financeiro | ELO CONSULTORIA E SOLUCOES LTDA | ariane.pasilva@cielo.com.br</t>
  </si>
  <si>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</si>
  <si>
    <t>1001 Split de Pagamento | Estou em produção e tenho uma dúvida | Gabriel Alexandre Brites | gabriel_1510_britess@hotmail.com</t>
  </si>
  <si>
    <t>gabriel_1510_britess@hotmail.com</t>
  </si>
  <si>
    <t>KINGPAY</t>
  </si>
  <si>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</si>
  <si>
    <t>1018 Financeiro | Desejo falar com o setor financeiro | Fernanda | fernanda.scamarneira@cielo.com.br</t>
  </si>
  <si>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</si>
  <si>
    <t>IRETAIL SERVICOS DE CONSULTORIA</t>
  </si>
  <si>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</si>
  <si>
    <t>1018 Financeiro | Desejo falar com o setor financeiro | ALFA  AGENCIA DE VIAGENS LTDA | ariane.pasilva@cielo.com.br</t>
  </si>
  <si>
    <t>ALFA OPERADORA</t>
  </si>
  <si>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</si>
  <si>
    <t>1018 Financeiro | Desejo falar com o setor financeiro | SIXPEL DISTRIBUIDORA LTDA | ariane.pasilva@cielo.com.br</t>
  </si>
  <si>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</si>
  <si>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</si>
  <si>
    <t>1018 Financeiro | Desejo falar com o setor financeiro | NMA SERVICOS DE TELECOMUNICACOES LTDA | bordini@cielo.com.br</t>
  </si>
  <si>
    <t>ST1 INTERNET</t>
  </si>
  <si>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</si>
  <si>
    <t>Alterar data de emissão da NF</t>
  </si>
  <si>
    <t>1018 Financeiro | Desejo falar com o setor financeiro | Matheus | matheus.psilva@cielo.com.br</t>
  </si>
  <si>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</si>
  <si>
    <t>RES: BOLETO ENVIADO</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</si>
  <si>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</si>
  <si>
    <t>Dúvida sobre adiantamento</t>
  </si>
  <si>
    <t>1018 Financeiro | Desejo falar com o setor financeiro | FENG - FAN ENGAGEMENT MARKETING E I NTELIGENCIA LTDA. | ariane.pasilva@cielo.com.br</t>
  </si>
  <si>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</si>
  <si>
    <t>MIC INDUSTRIA DE CONFECCAO LTDA</t>
  </si>
  <si>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</si>
  <si>
    <t>1018 Financeiro | Desejo falar com o setor financeiro | VOLTATTO SUPRIMENTOS LTDA | ariane.pasilva@cielo.com.br</t>
  </si>
  <si>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</si>
  <si>
    <t>1018 Financeiro | Desejo falar com o setor financeiro | Antonio Marcos | antonio.marcos@paraiba.email</t>
  </si>
  <si>
    <t>antonio.marcos@paraiba.email</t>
  </si>
  <si>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</si>
  <si>
    <t>1018 Financeiro | Desejo falar com o setor financeiro | FRUITFY INTERMEDIACOES E PAGAMENTOS LTDA | ariane.pasilva@cielo.com.br</t>
  </si>
  <si>
    <t>FRUITFY PAGAMENTOS</t>
  </si>
  <si>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</si>
  <si>
    <t>1018 Financeiro | Desejo falar com o setor financeiro | Leonardo Gonçalves de Noronha | leonardo.noronha@inbrands.com.br</t>
  </si>
  <si>
    <t>leonardo.noronha@inbrands.com.br</t>
  </si>
  <si>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</si>
  <si>
    <t>1018 Financeiro | Desejo falar com o setor financeiro | Sayra | sayra.martins@odontoprev.com.br</t>
  </si>
  <si>
    <t>sayra.martins@odontoprev.com.br</t>
  </si>
  <si>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</si>
  <si>
    <t>Cancelamento de Nota Fiscal / Reemissão</t>
  </si>
  <si>
    <t>Cliente</t>
  </si>
  <si>
    <t>1003 Gateway de Pagamento | Criação de loja (Gateway de Pagamento) | Sirlene Moura | financeiro@holi4u.com</t>
  </si>
  <si>
    <t>financeiro@holi4u.com</t>
  </si>
  <si>
    <t>HOLI4U</t>
  </si>
  <si>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</si>
  <si>
    <t>Atualização cadastral</t>
  </si>
  <si>
    <t>Alteração de e-mail</t>
  </si>
  <si>
    <t>Renegociação comercial</t>
  </si>
  <si>
    <t>1018 Financeiro | Desejo falar com o setor financeiro | Caio Cesar Santos Pereira | grancicloap.vendas@gmail.com</t>
  </si>
  <si>
    <t>grancicloap.vendas@gmail.com</t>
  </si>
  <si>
    <t>GRAN CICLO EMPREENDIMENTOS</t>
  </si>
  <si>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</si>
  <si>
    <t>1018 Financeiro | Desejo falar com o setor financeiro | HORTIFRUTI VILA DAS FRUTAS | ariane.pasilva@cielo.com.br</t>
  </si>
  <si>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</si>
  <si>
    <t>Estorno / Devolução financeira</t>
  </si>
  <si>
    <t>Risco / Compliance (ou Interno Cielo) / Comercial</t>
  </si>
  <si>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</si>
  <si>
    <t>Consulta de débitos</t>
  </si>
  <si>
    <t>1018 Financeiro | Desejo falar com o setor financeiro | Yasmin Xavier Senhuk | yasmin.senhuk@pirelli.com</t>
  </si>
  <si>
    <t>yasmin.senhuk@pirelli.com</t>
  </si>
  <si>
    <t>PNEUAC</t>
  </si>
  <si>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</si>
  <si>
    <t>07.141.168/0001-66</t>
  </si>
  <si>
    <t>RES: Recebemos sua solicitação "1018 Financeiro | Desejo falar com o setor financeiro | ALFA AGENCIA DE VIAGENS LTDA | ariane.pasilva@cielo.com.br"</t>
  </si>
  <si>
    <t>Alteração cadastral</t>
  </si>
  <si>
    <t>RES: Recebemos sua solicitação "1018 Financeiro | Desejo falar com o setor financeiro | Fernanda Labes | fernanda.labes@mbrf.com"</t>
  </si>
  <si>
    <t>fernanda.labes@mbrf.com</t>
  </si>
  <si>
    <t>Cobrança de Setup</t>
  </si>
  <si>
    <t>RES: Recebemos sua solicitação "1018 Financeiro | Desejo falar com o setor financeiro | Júlia Angelozzi | julia.djesus@cielo.com.br"</t>
  </si>
  <si>
    <t>OSTENSA</t>
  </si>
  <si>
    <t>patricia.dlima@cielo.com.br</t>
  </si>
  <si>
    <t>EGR COMERCIO DE PRODUTOS DIVERSOS LTDA</t>
  </si>
  <si>
    <t>Alteração de dados fiscais</t>
  </si>
  <si>
    <t>Notas com NBS</t>
  </si>
  <si>
    <t>FORMULA</t>
  </si>
  <si>
    <t>Não identificado / Cliente</t>
  </si>
  <si>
    <t>Valores indevidos</t>
  </si>
  <si>
    <t>Reemissão de boleto</t>
  </si>
  <si>
    <t>Estorno de cobrança</t>
  </si>
  <si>
    <t>Billing / Financeiro (a confirmar)</t>
  </si>
  <si>
    <t>RES: Recebemos sua solicitação "1018 Financeiro | Desejo falar com o setor financeiro | Rodrigo Alves Costa | rodrigo@pousadaportomare.com.br"</t>
  </si>
  <si>
    <t>Carta de quitação</t>
  </si>
  <si>
    <t>Alteração de vencimento</t>
  </si>
  <si>
    <t>RES: Recebemos sua solicitação "1018 Financeiro | Desejo falar com o setor financeiro | Francieli B. de Souza | francieli.souza@vulcabras.com"</t>
  </si>
  <si>
    <t>francieli.souza@vulcabras.com</t>
  </si>
  <si>
    <t>EUROP ASSISTANCE</t>
  </si>
  <si>
    <t>Consulta financeira</t>
  </si>
  <si>
    <t>NF pendentes e boletos emitidos</t>
  </si>
  <si>
    <t>CASAS PEDRO</t>
  </si>
  <si>
    <t>Cancelamento de boletos</t>
  </si>
  <si>
    <t>Cancelamento de boleto</t>
  </si>
  <si>
    <t>INTER JAPAN VEICULOS</t>
  </si>
  <si>
    <t>Alteração de prazo de pagamento</t>
  </si>
  <si>
    <t>1018 Financeiro | Desejo falar com o setor financeiro | Daiani Sopran | daiani.sopran@herval.com.br</t>
  </si>
  <si>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</si>
  <si>
    <t>Correção de nota fiscal</t>
  </si>
  <si>
    <t>Cancelamento de NF de 2024</t>
  </si>
  <si>
    <t>Substituição de NFS</t>
  </si>
  <si>
    <t>RE: Recebemos sua solicitação "1018 Financeiro | Desejo falar com o setor financeiro | Mariane Oliveira dos Santos | mariane.santos@cielo.com.br"</t>
  </si>
  <si>
    <t>CENCOSUD</t>
  </si>
  <si>
    <t>Não identificado</t>
  </si>
  <si>
    <t>Cancelamento de notas</t>
  </si>
  <si>
    <t>DSC PRODUCOES E EVENTOS LTDA</t>
  </si>
  <si>
    <t>34.546.535/0001-84</t>
  </si>
  <si>
    <t>RES: Recebemos sua solicitação "1018 Financeiro | Desejo falar com o setor financeiro | DSC PRODUCOES E EVENTOS LTDA | ariane.pasilva@cielo.com.br"</t>
  </si>
  <si>
    <t>DIAS FINANCE LTDA</t>
  </si>
  <si>
    <t>55.861.253/0001-41</t>
  </si>
  <si>
    <t>RES: Recebemos sua solicitação "1018 Financeiro | Desejo falar com o setor financeiro | DIAS FINANCE LTDA | ariane.pasilva@cielo.com.br"</t>
  </si>
  <si>
    <t>37.333.375/0001-83</t>
  </si>
  <si>
    <t>RES: Recebemos sua solicitação "1018 Financeiro | Desejo falar com o setor financeiro | TEM NA TRENA LTDA | ariane.pasilva@cielo.com.br"</t>
  </si>
  <si>
    <t>TEM NA TRENA LTDA</t>
  </si>
  <si>
    <t>Cobrança Taxa Setup</t>
  </si>
  <si>
    <t>Cobrança de chave de loja</t>
  </si>
  <si>
    <t>RES: Recebemos sua solicitação "1018 Financeiro | Desejo falar com o setor financeiro | A55 SOCIEDADE DE CREDITO DIRETO S.A | ariane.pasilva@cielo.com.br"</t>
  </si>
  <si>
    <t>20.736.476/0001-00</t>
  </si>
  <si>
    <t>RES: Recebemos sua solicitação "1018 Financeiro | Desejo falar com o setor financeiro | PRO SECULO LTDA | ariane.pasilva@cielo.com.br"</t>
  </si>
  <si>
    <t>PRO SECULO</t>
  </si>
  <si>
    <t>Substituição de NF</t>
  </si>
  <si>
    <t>PAGUE MENOS COMERCIO DE PRODUTOS</t>
  </si>
  <si>
    <t>cancelamento de NT</t>
  </si>
  <si>
    <t>XP FRANQUIAS LTDA</t>
  </si>
  <si>
    <t>Correção de NF</t>
  </si>
  <si>
    <t>Duplicidade De Cobrança</t>
  </si>
  <si>
    <t>Notas cobradas em duplicidade</t>
  </si>
  <si>
    <t>Alteração de boleto errado</t>
  </si>
  <si>
    <t>DROGARIAS NISSEI</t>
  </si>
  <si>
    <t>RE: Recebemos sua solicitação "1018 Financeiro | Desejo falar com o setor financeiro | Jessica | contastibrasil@assurant.com"</t>
  </si>
  <si>
    <t>contastibrasil@assurant.com</t>
  </si>
  <si>
    <t>Fatima Tavares Da Silva Dos Santos</t>
  </si>
  <si>
    <t>UNIDADE DE EDUCACAO PROF A DIST</t>
  </si>
  <si>
    <t>Substituição de nota</t>
  </si>
  <si>
    <t>1018 Financeiro | Desejo falar com o setor financeiro | FG DROGARIA LTDA | ariane.pasilva@cielo.com.br</t>
  </si>
  <si>
    <t>FG DROGARIA LTDA</t>
  </si>
  <si>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</si>
  <si>
    <t>1018 Financeiro | Desejo falar com o setor financeiro | COMERC FINANCIAL TRADING COMERCIALIZADORA DE ENERGIA LTDA | ariane.pasilva@cielo.com.br</t>
  </si>
  <si>
    <t>DMC CONSULTORIA E GESTAO DE PROJ</t>
  </si>
  <si>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</si>
  <si>
    <t>1018 Financeiro | Desejo falar com o setor financeiro | DBDC - DISTRIBUIDORA BRASILEIRA DE | ariane.pasilva@cielo.com.br</t>
  </si>
  <si>
    <t>DBDCDISTRIBUIDORA BRASILEIRA DE COSMETICOS E PARTICIPACOES LTDA</t>
  </si>
  <si>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</si>
  <si>
    <t>1018 Financeiro | Desejo falar com o setor financeiro | Marcelo Manuel Quádrio Raposo | raposo@simonetti.com.br</t>
  </si>
  <si>
    <t>raposo@simonetti.com.br</t>
  </si>
  <si>
    <t>MOVEIS SIMONETTI</t>
  </si>
  <si>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</si>
  <si>
    <t>1018 Financeiro | Desejo falar com o setor financeiro | Suely Farias | suely@brnc.com.br</t>
  </si>
  <si>
    <t>suely@brnc.com.br</t>
  </si>
  <si>
    <t>BRNC ALFAIATARIA</t>
  </si>
  <si>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</si>
  <si>
    <t>1018 Financeiro | Desejo falar com o setor financeiro | Jessica | contastibrasil@assurant.com</t>
  </si>
  <si>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</si>
  <si>
    <t>SUPER BEAL</t>
  </si>
  <si>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</si>
  <si>
    <t>Atualização cadastral (email)</t>
  </si>
  <si>
    <t>1018 Financeiro | Desejo falar com o setor financeiro | Diogo Lach | diogo@appmesa.com.br</t>
  </si>
  <si>
    <t>diogo@appmesa.com.br</t>
  </si>
  <si>
    <t>APP MESA LTDA</t>
  </si>
  <si>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</si>
  <si>
    <t>1018 Financeiro | Desejo falar com o setor financeiro | DENTAL S. SEBASTIAO LTDA | ariane.pasilva@cielo.com.br</t>
  </si>
  <si>
    <t>DENTAL SAO SEBASTIAO</t>
  </si>
  <si>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</si>
  <si>
    <t>1018 Financeiro | Desejo falar com o setor financeiro | LARISSA RODRIGUES DE MORAES | larissa.moraes@carapreta.com.br</t>
  </si>
  <si>
    <t>larissa.moraes@carapreta.com.br</t>
  </si>
  <si>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</si>
  <si>
    <t>1018 Financeiro | Desejo falar com o setor financeiro | HAYRA RAMOS | hayra.vieira@skazi.com.br</t>
  </si>
  <si>
    <t>hayra.vieira@skazi.com.br</t>
  </si>
  <si>
    <t>T F L COMERCIO DE VESTUARIO LTDA</t>
  </si>
  <si>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</si>
  <si>
    <t>1018 Financeiro | Desejo falar com o setor financeiro | FISIA COMERCIO DE PRODUTOS ESPORTIV | bruno.bbarbosa@gruposbf.com.br</t>
  </si>
  <si>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</si>
  <si>
    <t>1018 Financeiro | Desejo falar com o setor financeiro | SBF COMERCIO DE PRODUTOS ESPORTIVOS | bruno.bbarbosa@gruposbf.com.br</t>
  </si>
  <si>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</si>
  <si>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</si>
  <si>
    <t>Informação sobre forma de pagamento</t>
  </si>
  <si>
    <t>1018 Financeiro | Desejo falar com o setor financeiro | Ana Paula Barbosa | ana.barbosa@superfestval.com.br</t>
  </si>
  <si>
    <t>ana.barbosa@superfestval.com.br</t>
  </si>
  <si>
    <t>SUPER FESTVAL</t>
  </si>
  <si>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</si>
  <si>
    <t>GOODSTORAGE HOLDING PARTICIPACOES SA</t>
  </si>
  <si>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</si>
  <si>
    <t>1018 Financeiro | Desejo falar com o setor financeiro | Alessandro Dos santos pinheiro | Alessandro.pinheiro@grupoaldo.com.br</t>
  </si>
  <si>
    <t>alessandro.pinheiro@grupoaldo.com.br</t>
  </si>
  <si>
    <t>ALDO MAIS SERVICOS ADMINISTRATIVOS LTDA</t>
  </si>
  <si>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</si>
  <si>
    <t>Conciliação / divergência simples</t>
  </si>
  <si>
    <t>1018 Financeiro | Desejo falar com o setor financeiro | Giovana Gonçalves Bello | giovana.gbello@marisa.com.br</t>
  </si>
  <si>
    <t>giovana.gbello@marisa.com.br</t>
  </si>
  <si>
    <t>MARISA COM BR</t>
  </si>
  <si>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</si>
  <si>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</si>
  <si>
    <t>Confirmação Dados Fatura</t>
  </si>
  <si>
    <t>1017 Comercial | Desejo falar com a área de vendas | Jessica Ferreira | jessica.ferreira@metlife.com</t>
  </si>
  <si>
    <t>jessica.ferreira@metlife.com</t>
  </si>
  <si>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</si>
  <si>
    <t>1018 Financeiro | Desejo falar com o setor financeiro | Socorro Abreu | maria.abreu@sacavalcante.com.br</t>
  </si>
  <si>
    <t>maria.abreu@sacavalcante.com.br</t>
  </si>
  <si>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</si>
  <si>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</si>
  <si>
    <t>Reenvio de boleto</t>
  </si>
  <si>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</si>
  <si>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</si>
  <si>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</si>
  <si>
    <t>Alteração de vencimento / Prorrogação / Reenvio de boleto</t>
  </si>
  <si>
    <t>1018 Financeiro | Desejo falar com o setor financeiro | Daniela Sato | daniela.sato@taniabulhoes.com.br</t>
  </si>
  <si>
    <t>daniela.sato@taniabulhoes.com.br</t>
  </si>
  <si>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</si>
  <si>
    <t>1018 Financeiro | Desejo falar com o setor financeiro | Paula Maldonado Nishiwaki | paula.nishiwaki@amway.com</t>
  </si>
  <si>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</si>
  <si>
    <t>1018 Financeiro | Desejo falar com o setor financeiro | Ana Carolina Da Silva | ana.barcellos@venancio.com.br</t>
  </si>
  <si>
    <t>ana.barcellos@venancio.com.br</t>
  </si>
  <si>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</si>
  <si>
    <t>1018 Financeiro | Desejo falar com o setor financeiro | AMERICANAS S.A - EM RECUPERACAO JUD | ariane.pasilva@cielo.com.br</t>
  </si>
  <si>
    <t>AMERICANAS SAEM RECUPERACAO JUDICIAL</t>
  </si>
  <si>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</si>
  <si>
    <t>Cancelamento de NF / Reemissão</t>
  </si>
  <si>
    <t>1018 Financeiro | Desejo falar com o setor financeiro | Alexandre Câmara | alexandre.camara@casaspedro.com.br</t>
  </si>
  <si>
    <t>alexandre.camara@casaspedro.com.br</t>
  </si>
  <si>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</si>
  <si>
    <t>Alteração de cadastro (e-mail) / Reenvio de NF</t>
  </si>
  <si>
    <t>1003 Gateway de Pagamento | Criação de loja (Gateway de Pagamento) | Rafael de Freitas Veloso | contasapagar@drogariaminasbrasil.com.br</t>
  </si>
  <si>
    <t>contasapagar@drogariaminasbrasil.com.br</t>
  </si>
  <si>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</si>
  <si>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</si>
  <si>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</si>
  <si>
    <t>Reenvio de NF</t>
  </si>
  <si>
    <t>1001 Split de Pagamento | Portal Split | Kelly Rodrigues de Campos | kellyro@cielo.com.br</t>
  </si>
  <si>
    <t>kellyro@cielo.com.br</t>
  </si>
  <si>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</si>
  <si>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</si>
  <si>
    <t>1018 Financeiro | Desejo falar com o setor financeiro | Nathalie Freitas | nathalie@febrafar.com.br</t>
  </si>
  <si>
    <t>nathalie@febrafar.com.br</t>
  </si>
  <si>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</si>
  <si>
    <t>1018 Financeiro | Desejo falar com o setor financeiro | Jéssica | jessica.abreu@bateriasmoura.com</t>
  </si>
  <si>
    <t>jessica.abreu@bateriasmoura.com</t>
  </si>
  <si>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</si>
  <si>
    <t>Mudança conta recebimento</t>
  </si>
  <si>
    <t>1018 Financeiro | Desejo falar com o setor financeiro | Marcio | msanpoli@payamigo.com</t>
  </si>
  <si>
    <t>msanpoli@payamigo.com</t>
  </si>
  <si>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</si>
  <si>
    <t>1018 Financeiro | Desejo falar com o setor financeiro | MAITE VITÓRIA (PROMETEON) | maite.silva@prometeon.com</t>
  </si>
  <si>
    <t>maite.silva@prometeon.com</t>
  </si>
  <si>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</si>
  <si>
    <t>Sem ação, encerrar</t>
  </si>
  <si>
    <t>1018 Financeiro | Desejo falar com o setor financeiro | Matheus Frade | matheus.frade@iter.com.br</t>
  </si>
  <si>
    <t>matheus.frade@iter.com.br</t>
  </si>
  <si>
    <t>PARQUE DO CARACOL</t>
  </si>
  <si>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</si>
  <si>
    <t>1002 Portais E-commerce | Estou com um problema em produção e preciso de ajuda | Nathiele Freitas | nathalie@febrafar.com.br</t>
  </si>
  <si>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</si>
  <si>
    <t>Regularização Pendências Financeiras</t>
  </si>
  <si>
    <t>1018 Financeiro | Desejo falar com o setor financeiro | Leonardo Meira | leonardomeira@madeiranit.com.br</t>
  </si>
  <si>
    <t>leonardomeira@madeiranit.com.br</t>
  </si>
  <si>
    <t>MADEIRANIT MATERIAIS PARA CONSTRUCAO LTDA</t>
  </si>
  <si>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</si>
  <si>
    <t>1018 Financeiro | Desejo falar com o setor financeiro | Amanda David | amanda.xavier@grupocapiau.com.br</t>
  </si>
  <si>
    <t>amanda.xavier@grupocapiau.com.br</t>
  </si>
  <si>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</si>
  <si>
    <t>1018 Financeiro | Desejo falar com o setor financeiro | INOVE ONLINE LTDA | ariane.pasilva@cielo.com.br</t>
  </si>
  <si>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</si>
  <si>
    <t>Cancelamento de NF / Reemissão (Incluir PO)</t>
  </si>
  <si>
    <t>1018 Financeiro | Desejo falar com o setor financeiro | 18033552000161 | ariane.pasilva@gmail.com.br</t>
  </si>
  <si>
    <t>ariane.pasilva@gmail.com.br</t>
  </si>
  <si>
    <t>99 TAXIS DESENVOLVIMENTO DE SOFT</t>
  </si>
  <si>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</si>
  <si>
    <t>1018 Financeiro | Desejo falar com o setor financeiro | Damiana Barbosa | damiana.barbosa@sondadelivery.com.br</t>
  </si>
  <si>
    <t>damiana.barbosa@sondadelivery.com.br</t>
  </si>
  <si>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</si>
  <si>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</si>
  <si>
    <t>Dúvidas sobre contrato / cobrança</t>
  </si>
  <si>
    <t>1003 Gateway de Pagamento | Estou em produção e tenho uma dúvida | Ronierison Sena | ronierison.sena@ext-onfly.com</t>
  </si>
  <si>
    <t>ronierison.sena@ext-onfly.com</t>
  </si>
  <si>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</si>
  <si>
    <t>1018 Financeiro | Desejo falar com o setor financeiro | Wesley | ecommerce3@engepecas.com.br</t>
  </si>
  <si>
    <t>ecommerce3@engepecas.com.br</t>
  </si>
  <si>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</si>
  <si>
    <t>A nota foi substituida e cliente incluido na lista de exceções. Chamado encerrado</t>
  </si>
  <si>
    <t>1018 Financeiro | Desejo falar com o setor financeiro | André Menezes | andremenezes@bemol.com.br</t>
  </si>
  <si>
    <t>andremenezes@bemol.com.br</t>
  </si>
  <si>
    <t>BEMOL</t>
  </si>
  <si>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</si>
  <si>
    <t>Alteração cadastral (telefone)</t>
  </si>
  <si>
    <t>1003 Gateway de Pagamento | Estou com um problema em produção e preciso de ajuda | Graciliene Borges da Silva | graciliene.silva@mbrf.com</t>
  </si>
  <si>
    <t>graciliene.silva@mbrf.com</t>
  </si>
  <si>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</si>
  <si>
    <t>1018 Financeiro | Desejo falar com o setor financeiro | Fabio Novais | fabiobn@bauducco.com.br</t>
  </si>
  <si>
    <t>fabiobn@bauducco.com.br</t>
  </si>
  <si>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</si>
  <si>
    <t>1018 Financeiro | Desejo falar com o setor financeiro | Vanessa | vanessa@sixpel.com.br</t>
  </si>
  <si>
    <t>vanessa@sixpel.com.br</t>
  </si>
  <si>
    <t>13A INFORMATICA E MATE</t>
  </si>
  <si>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</si>
  <si>
    <t>1018 Financeiro | Desejo falar com o setor financeiro | Mitchel | mitchel.lima92@gmail.com</t>
  </si>
  <si>
    <t>mitchel.lima92@gmail.com</t>
  </si>
  <si>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</si>
  <si>
    <t>1018 Financeiro | Desejo falar com o setor financeiro | Francielle dos Santos Pereira | sac.millionspay@gmail.com</t>
  </si>
  <si>
    <t>sac.millionspay@gmail.com</t>
  </si>
  <si>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</si>
  <si>
    <t>1018 Financeiro | Desejo falar com o setor financeiro | Felipe Alvarez de Carvalho Sanches | felipe.sanches@supermercadospaguemenos.com.br</t>
  </si>
  <si>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</si>
  <si>
    <t>1018 Financeiro | Desejo falar com o setor financeiro | MV INFORMATICA NORDESTE LTDA | bordini@cielo.com.br</t>
  </si>
  <si>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</si>
  <si>
    <t>BONDINHO PAO DE ACUCAR</t>
  </si>
  <si>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</si>
  <si>
    <t>Restrição no Serasa</t>
  </si>
  <si>
    <t>1018 Financeiro | Desejo falar com o setor financeiro | Maria Eduarda Fernandes de Morais | igorramon_25@icloud.com</t>
  </si>
  <si>
    <t>igorramon_25@icloud.com</t>
  </si>
  <si>
    <t>MARIA EDUARDA FERNANDES DE MORAI</t>
  </si>
  <si>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</si>
  <si>
    <t>1018 Financeiro | Desejo falar com o setor financeiro | ANA CAROLINA FERREIRA | afontebrands@gmail.com</t>
  </si>
  <si>
    <t>afontebrands@gmail.com</t>
  </si>
  <si>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</si>
  <si>
    <t>1018 Financeiro | Desejo falar com o setor financeiro | ATP TECNOLOGIA E PRODUTOS S/A | faturasgetec@datalinkbpo.com.br</t>
  </si>
  <si>
    <t>faturasgetec@datalinkbpo.com.br</t>
  </si>
  <si>
    <t>ATP S A</t>
  </si>
  <si>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</si>
  <si>
    <t>pluxeegroup</t>
  </si>
  <si>
    <t>69.034.668/0001-56</t>
  </si>
  <si>
    <t>1018 Financeiro | Desejo falar com o setor financeiro | Jonas Mussa da Silva | jonas.silva@pluxeegroup.com</t>
  </si>
  <si>
    <t xml:space="preserve">Outros </t>
  </si>
  <si>
    <t>Comercial solicitou avaliação do Financeiro para essa tratativa. Solicitamos ajuste contratual e DA da Supex para seguir com exceção.</t>
  </si>
  <si>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</si>
  <si>
    <t>04.789.159/0001-98</t>
  </si>
  <si>
    <t>RES: Recebemos sua solicitação "1018 Financeiro | Desejo falar com o setor financeiro | Joice Rosa | joice.dsilva@cielo.com.br"</t>
  </si>
  <si>
    <t>1018 Financeiro | Desejo falar com o setor financeiro | Suelen Thums | suelen.thums@bertolini.com.br</t>
  </si>
  <si>
    <t>suelen.thums@bertolini.com.br</t>
  </si>
  <si>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</si>
  <si>
    <t>1003 Gateway de Pagamento | Estou com um problema em produção e preciso de ajuda | Fernanda Labes | fernanda.labes@mbrf.com</t>
  </si>
  <si>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</si>
  <si>
    <t>1018 Financeiro | Desejo falar com o setor financeiro | Monique Carvalho | monique.carvalho@minervafoods.com</t>
  </si>
  <si>
    <t>monique.carvalho@minervafoods.com</t>
  </si>
  <si>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</si>
  <si>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</si>
  <si>
    <t>1018 Financeiro | Desejo falar com o setor financeiro | DROGARIA SAO GONCALO LTDA | ariane.pasilva@cielo.com.br</t>
  </si>
  <si>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</si>
  <si>
    <t>1018 Financeiro | Desejo falar com o setor financeiro | VIDA FARMACIAS COLINA SORRISO COMERCIO DE MEDICAMENTOS LTDA | ariane.pasilva@cielo.com.br</t>
  </si>
  <si>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</si>
  <si>
    <t>1018 Financeiro | Desejo falar com o setor financeiro | APARECIDA SOARES BARBAIS | evertonbarbaismarques@yahoo.com.br</t>
  </si>
  <si>
    <t>evertonbarbaismarques@yahoo.com.br</t>
  </si>
  <si>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</si>
  <si>
    <t>1018 Financeiro | Desejo falar com o setor financeiro | GIORDANI TURISMO LTDA | ariane.pasilva@cielo.com.br</t>
  </si>
  <si>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</si>
  <si>
    <t>1018 Financeiro | Desejo falar com o setor financeiro | Bruna Tatielli da Silva | contasapagar@giordaniturismo.com.br</t>
  </si>
  <si>
    <t>contasapagar@giordaniturismo.com.br</t>
  </si>
  <si>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</si>
  <si>
    <t>1018 Financeiro | Desejo falar com o setor financeiro | Robson Serafini | leonardo.bicca.roseira@gmail.com</t>
  </si>
  <si>
    <t>leonardo.bicca.roseira@gmail.com</t>
  </si>
  <si>
    <t>KOCH SUPERMERCADOS</t>
  </si>
  <si>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</si>
  <si>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</si>
  <si>
    <t>Lojas MOR</t>
  </si>
  <si>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</si>
  <si>
    <t>ION DISTRIBUIDORA</t>
  </si>
  <si>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</si>
  <si>
    <t>Dúvida acesso ao portal</t>
  </si>
  <si>
    <t>1002 Portais E-commerce | Estou com um problema em produção e preciso de ajuda | Guilherme Libman | guilherme.libman@lojatres.com</t>
  </si>
  <si>
    <t>guilherme.libman@lojatres.com</t>
  </si>
  <si>
    <t>FITEX</t>
  </si>
  <si>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</si>
  <si>
    <t>1018 Financeiro | Desejo falar com o setor financeiro | larissa | larissa.souza@quod.com.br</t>
  </si>
  <si>
    <t>larissa.souza@quod.com.br</t>
  </si>
  <si>
    <t>QUOD</t>
  </si>
  <si>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</si>
  <si>
    <t>2620514646989</t>
  </si>
  <si>
    <t>1018 Financeiro | Desejo falar com o setor financeiro | Jelifer de Araujo Neves | jelifer.neves@jflrealty.com.br</t>
  </si>
  <si>
    <t>jelifer.neves@jflrealty.com.br</t>
  </si>
  <si>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</si>
  <si>
    <t>2620512640445</t>
  </si>
  <si>
    <t>1018 Financeiro | Desejo falar com o setor financeiro | VENTUREPAV SISTEMAS LTDA | ariane.pasilva@cielo.com.br</t>
  </si>
  <si>
    <t>VENTURE PAY</t>
  </si>
  <si>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</si>
  <si>
    <t>2620511636321</t>
  </si>
  <si>
    <t>1018 Financeiro | Desejo falar com o setor financeiro | Sandra De Oliveira Ferreira | sandra.ferreira@bodytech.com.br</t>
  </si>
  <si>
    <t>sandra.ferreira@bodytech.com.br</t>
  </si>
  <si>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</si>
  <si>
    <t>2620510634643</t>
  </si>
  <si>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</si>
  <si>
    <t>2620415616122</t>
  </si>
  <si>
    <t>1018 Financeiro | Desejo falar com o setor financeiro | Erick | erick.faraujo@gruposaga.com.br</t>
  </si>
  <si>
    <t>erick.faraujo@gruposaga.com.br</t>
  </si>
  <si>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</si>
  <si>
    <t>2620218549022</t>
  </si>
  <si>
    <t>1003 Cancelamento de Contrato: COSTA CRUZEIROS</t>
  </si>
  <si>
    <t>jlisboa@cielo.com.br</t>
  </si>
  <si>
    <t>COSTA CRUZEIROS SSA</t>
  </si>
  <si>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</si>
  <si>
    <t>1009 Checkout | Erro para finalização do pagamento do Checkout Cielo pelo portador | Lucas Chaves Ricarte | lucas.ricarte@beachpark.com.br</t>
  </si>
  <si>
    <t>lucas.ricarte@beachpark.com.br</t>
  </si>
  <si>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</si>
  <si>
    <t>1018 Financeiro | Desejo falar com o setor financeiro | GOODSTORAGE HOLDING PARTICIPACOES S | ariane.pasilva@cielo.com.br</t>
  </si>
  <si>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</si>
  <si>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</si>
  <si>
    <t>1018 Financeiro | Desejo falar com o setor financeiro | LUX INVEST CAPITAL LTDA | ariane.pasilva@cielo.com.br</t>
  </si>
  <si>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</si>
  <si>
    <t>1018 Financeiro | Desejo falar com o setor financeiro | NIMBI S.A. | ariane.pasilva@cielo.com.br</t>
  </si>
  <si>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</si>
  <si>
    <t>1018 Financeiro | Desejo falar com o setor financeiro | FARMAVILAS COMERCIO DE MEDICAMENTOS | ariane.pasilva@cielo.com.br</t>
  </si>
  <si>
    <t>FARMAVILAS COMERCIO DE MEDICAMEN</t>
  </si>
  <si>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</si>
  <si>
    <t>1018 Financeiro | Desejo falar com o setor financeiro | CONSTRUDECOR S/A | ariane.pasilva@cielo.com.br</t>
  </si>
  <si>
    <t>DICICO</t>
  </si>
  <si>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</si>
  <si>
    <t>1018 Financeiro | Desejo falar com o setor financeiro | Rodrigo Rossi | rodrigomrossi@gmail.com</t>
  </si>
  <si>
    <t>rodrigomrossi@gmail.com</t>
  </si>
  <si>
    <t>MAIS VENDAS TECNOLOGIA LTDA</t>
  </si>
  <si>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</si>
  <si>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</si>
  <si>
    <t>1018 Financeiro | Desejo falar com o setor financeiro | João Paulo | adm.ecommerce@santuarionacional.com</t>
  </si>
  <si>
    <t>adm.ecommerce@santuarionacional.com</t>
  </si>
  <si>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</si>
  <si>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</si>
  <si>
    <t>1003 Cancelamento de Contrato: AVATIM CHEIROS DA TERRA PATRIMONIAL E ROYALTIES LTDA</t>
  </si>
  <si>
    <t>AVATIM</t>
  </si>
  <si>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</si>
  <si>
    <t>2621212821090</t>
  </si>
  <si>
    <t>ERRATA: 1018 Financeiro | Desejo falar com o setor financeiro | Danilo | danilo_nunes@carrefour.com</t>
  </si>
  <si>
    <t>paloma.reis@atento.com</t>
  </si>
  <si>
    <t>2621209808980</t>
  </si>
  <si>
    <t>1018 Financeiro | Desejo falar com o setor financeiro | Marcelo Cunha | marcelocunha@frigelar.com.br</t>
  </si>
  <si>
    <t>marcelocunha@frigelar.com.br</t>
  </si>
  <si>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</si>
  <si>
    <t>2621108774808</t>
  </si>
  <si>
    <t>1018 Financeiro | Desejo falar com o setor financeiro | JACKSON HENRIQUE ALVES CAETANO | jackson.caetano@jcesa.com.br</t>
  </si>
  <si>
    <t>jackson.caetano@jcesa.com.br</t>
  </si>
  <si>
    <t>AQUABRAZIL OUTDOORS PESCA E NAUT</t>
  </si>
  <si>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</si>
  <si>
    <t>2621017770360</t>
  </si>
  <si>
    <t>1018 Financeiro | Desejo falar com o setor financeiro | Amanda Oliveira | amanda.coliveira@gruposaga.com.br</t>
  </si>
  <si>
    <t>amanda.coliveira@gruposaga.com.br</t>
  </si>
  <si>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</si>
  <si>
    <t>2621017769362</t>
  </si>
  <si>
    <t>1018 Financeiro | Desejo falar com o setor financeiro | Priscila | priscila.farias@momentum.com.br</t>
  </si>
  <si>
    <t>priscila.farias@momentum.com.br</t>
  </si>
  <si>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</si>
  <si>
    <t>2621009742145</t>
  </si>
  <si>
    <t>1018 Financeiro | Desejo falar com o setor financeiro | MAGALUPAY INSTITUICAO DE PAGAMENTO | ariane.pasilva@cielo.com.br</t>
  </si>
  <si>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</si>
  <si>
    <t>2621009741772</t>
  </si>
  <si>
    <t>Negociação Inadimplência</t>
  </si>
  <si>
    <t>1018 Financeiro | Desejo falar com o setor financeiro | Arthur Jacob | ajacob@nutrado.com.br</t>
  </si>
  <si>
    <t>ajacob@nutrado.com.br</t>
  </si>
  <si>
    <t>NUTRADO SA</t>
  </si>
  <si>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</si>
  <si>
    <t>2621617915054</t>
  </si>
  <si>
    <t>1018 Financeiro | Desejo falar com o setor financeiro | Amanda Zabalza | amanda.zabalza@cfvila.com.br</t>
  </si>
  <si>
    <t>amanda.zabalza@cfvila.com.br</t>
  </si>
  <si>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</si>
  <si>
    <t>2621616912823</t>
  </si>
  <si>
    <t>1018 Financeiro | Desejo falar com o setor financeiro | VISA DO BRASIL EMPREENDIMENTOS LTDA | ariane.pasilva@cielo.com.br</t>
  </si>
  <si>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</si>
  <si>
    <t>2621615906618</t>
  </si>
  <si>
    <t>1018 Financeiro | Desejo falar com o setor financeiro | CENTRO CULTURAL AFRORIO | ariane.pasilva@cielo.com.br</t>
  </si>
  <si>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</si>
  <si>
    <t>2621615906210</t>
  </si>
  <si>
    <t>1018 Financeiro | Desejo falar com o setor financeiro | DBDC - Distribuidora Brasileira de Cosméticos e Participações LTDA | ariane.pasilva@cielo.com.br</t>
  </si>
  <si>
    <t>DBDCDISTRIBUIDORA BRASILEIRA DE COSMETICOS E PARTICIPACOES EIRELI</t>
  </si>
  <si>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</si>
  <si>
    <t>2621610889860</t>
  </si>
  <si>
    <t>1018 Financeiro | Desejo falar com o setor financeiro | Eduardo Loesch | eloesch@piccadilly.com.br</t>
  </si>
  <si>
    <t>eloesch@piccadilly.com.br</t>
  </si>
  <si>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</si>
  <si>
    <t>2621610888473</t>
  </si>
  <si>
    <t>Falha do repasse seller</t>
  </si>
  <si>
    <t>1018 Financeiro | Desejo falar com o setor financeiro | Franciane dos Santos Pereira | contato@sejmillionspay.com</t>
  </si>
  <si>
    <t>contato@sejmillionspay.com</t>
  </si>
  <si>
    <t>MILLIONS PAY INTERMEDIADORA DE P</t>
  </si>
  <si>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</si>
  <si>
    <t>2621513861639</t>
  </si>
  <si>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</si>
  <si>
    <t>2621511856488</t>
  </si>
  <si>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</si>
  <si>
    <t>2621511856088</t>
  </si>
  <si>
    <t>1018 Financeiro | Desejo falar com o setor financeiro | EVENTPLACE SOLUCOES DIGITAIS LTDA | bordini@cielo.com.br</t>
  </si>
  <si>
    <t>EVENTPAY SOLUCOES</t>
  </si>
  <si>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</si>
  <si>
    <t>2621508844696</t>
  </si>
  <si>
    <t>1018 Financeiro | Desejo falar com o setor financeiro | COMPANHIA BRASILEIRA DE DISTRIBUICAO | ariane.pasilva@cielo.com.br</t>
  </si>
  <si>
    <t>PAO DE ACUCAR 1302 BRIGADEIRO</t>
  </si>
  <si>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</si>
  <si>
    <t>2621217834489</t>
  </si>
  <si>
    <t>1018 Financeiro | Desejo falar com o setor financeiro | Rita de Cassia Tulchaski | rita.cassia@pr.senac.br</t>
  </si>
  <si>
    <t>rita.cassia@pr.senac.br</t>
  </si>
  <si>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</si>
  <si>
    <t>2621216831013</t>
  </si>
  <si>
    <t>1018 Financeiro | Desejo falar com o setor financeiro | CASA UNICA MATERIAIS PARA CONSTRUCALTDA | ariane.pasilva@cielo.com.br</t>
  </si>
  <si>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</si>
  <si>
    <t>Reemissão de nota fiscal com Emi em andamento</t>
  </si>
  <si>
    <t>EDITORA GLOBO VALOR</t>
  </si>
  <si>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</si>
  <si>
    <t>1018 Financeiro | Desejo falar com o setor financeiro | VOLTBRAS ELETROPOSTOS AGENCIAMENTO LTDA | ariane.pasilva@cielo.com.br</t>
  </si>
  <si>
    <t>VOLTBRAS ELETROPOSTOS</t>
  </si>
  <si>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</si>
  <si>
    <t>1018 Financeiro | Desejo falar com o setor financeiro | Mario Henrique | mario.henrique@mestremarceneiro.com</t>
  </si>
  <si>
    <t>mario.henrique@mestremarceneiro.com</t>
  </si>
  <si>
    <t>MESTRE MARCENEIRO</t>
  </si>
  <si>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</si>
  <si>
    <t>87.927.661/0001-45</t>
  </si>
  <si>
    <t>Chamado cancelado mas foi resolvido</t>
  </si>
  <si>
    <t>1018 Financeiro | Desejo falar com o setor financeiro | Matheus Alves Pereira | matheusp@grupopanvel.com.br</t>
  </si>
  <si>
    <t>matheusp@grupopanvel.com.br</t>
  </si>
  <si>
    <t>DIMESUL LTDA</t>
  </si>
  <si>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</si>
  <si>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</si>
  <si>
    <t>1018 Financeiro | Desejo falar com o setor financeiro | Inove Online | inoveonline0904@gmail.com</t>
  </si>
  <si>
    <t>inoveonline0904@gmail.com</t>
  </si>
  <si>
    <t>INOVE ONLINE LTDA</t>
  </si>
  <si>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</si>
  <si>
    <t>Consulta prazo pagamento</t>
  </si>
  <si>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</si>
  <si>
    <t>Mudança de código NF</t>
  </si>
  <si>
    <t>1003 Gateway de Pagamento | Criação de loja (Gateway de Pagamento) | Guilherme Ribeiro | grribeiro@pagbank.com</t>
  </si>
  <si>
    <t>grribeiro@pagbank.com</t>
  </si>
  <si>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</si>
  <si>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</si>
  <si>
    <t>0</t>
  </si>
  <si>
    <t>2622519186379</t>
  </si>
  <si>
    <t>Inclusão de PO NF</t>
  </si>
  <si>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</si>
  <si>
    <t>2622517183903</t>
  </si>
  <si>
    <t>Cancelamento de Nota fiscal</t>
  </si>
  <si>
    <t>1018 Financeiro | Desejo falar com o setor financeiro | CHAT-TECH INFORMATICA E SERVICOS LT | ariane.pasilva@cielo.com.br</t>
  </si>
  <si>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</si>
  <si>
    <t>2622516178899</t>
  </si>
  <si>
    <t>1018 Financeiro | Desejo falar com o setor financeiro | Super Mercado Pague Menos | ariane.pasilva@cielo.com.br</t>
  </si>
  <si>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</si>
  <si>
    <t>2622515177145</t>
  </si>
  <si>
    <t>Informações sobre faturamento</t>
  </si>
  <si>
    <t>EDITORA O GLOBO VALOR</t>
  </si>
  <si>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</si>
  <si>
    <t>2622515176301</t>
  </si>
  <si>
    <t>Prorrogação de Boleto</t>
  </si>
  <si>
    <t>1002 Portais E-commerce | Estou em produção e tenho uma dúvida | Paulo César Martins de Souza | admpecastoygyn@gruposaga.com.br</t>
  </si>
  <si>
    <t>admpecastoygyn@gruposaga.com.br</t>
  </si>
  <si>
    <t>KASA MOTORS GYN</t>
  </si>
  <si>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</si>
  <si>
    <t>2622514172257</t>
  </si>
  <si>
    <t>Atualização de Cadastro</t>
  </si>
  <si>
    <t>1018 Financeiro | Desejo falar com o setor financeiro | Fernando Macedo | fernando.macedo@plurix.com</t>
  </si>
  <si>
    <t>fernando.macedo@plurix.com</t>
  </si>
  <si>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</si>
  <si>
    <t>2622513168542</t>
  </si>
  <si>
    <t>Requisito fiscal do cliente</t>
  </si>
  <si>
    <t>1003 Gateway de Pagamento | Estou em produção e tenho uma dúvida | VICTOR HUGO LIMA DA SILVA | victor.hugo@apamoveis.com.br</t>
  </si>
  <si>
    <t>victor.hugo@apamoveis.com.br</t>
  </si>
  <si>
    <t>APA MOVEIS</t>
  </si>
  <si>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</si>
  <si>
    <t>2622511162443</t>
  </si>
  <si>
    <t>1018 Financeiro | Desejo falar com o setor financeiro | Leonardo | financeiro@r11travel.com.br</t>
  </si>
  <si>
    <t>financeiro@r11travel.com.br</t>
  </si>
  <si>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</si>
  <si>
    <t>2622510161267</t>
  </si>
  <si>
    <t>Em análise</t>
  </si>
  <si>
    <t>1018 Financeiro | Desejo falar com o setor financeiro | EDITORA E LIVRARIA SEFER LTDA | ariane.pasilva@cielo.com.br</t>
  </si>
  <si>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</si>
  <si>
    <t>2622413132142</t>
  </si>
  <si>
    <t>Foi reaberto com outra solicitação - pedimos para abrir um novo chamado</t>
  </si>
  <si>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</si>
  <si>
    <t>2622412131364</t>
  </si>
  <si>
    <t>Cobrança de Chaves de Loja</t>
  </si>
  <si>
    <t>Solicitação Comercial</t>
  </si>
  <si>
    <t>SONDA DELIVERY</t>
  </si>
  <si>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</si>
  <si>
    <t>2622410122956</t>
  </si>
  <si>
    <t>Solicitação de Boleto</t>
  </si>
  <si>
    <t>1018 Financeiro | Desejo falar com o setor financeiro | welton sousa de melo | weltonsousa@blumar.com.br</t>
  </si>
  <si>
    <t>weltonsousa@blumar.com.br</t>
  </si>
  <si>
    <t>BLUMAR CONGRESS</t>
  </si>
  <si>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</si>
  <si>
    <t>2622410120195</t>
  </si>
  <si>
    <t>NERIA COMERCIALIZADORA VAREJISTA DE ENERGIA LTDA</t>
  </si>
  <si>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</si>
  <si>
    <t>2622311088706</t>
  </si>
  <si>
    <t>1018 Financeiro | Desejo falar com o setor financeiro | Daniela Alves | daniela.alves@sbb.org.br</t>
  </si>
  <si>
    <t>daniela.alves@sbb.org.br</t>
  </si>
  <si>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</si>
  <si>
    <t>2622210046249</t>
  </si>
  <si>
    <t>Prorrogação myPLACE - Setup</t>
  </si>
  <si>
    <t>gerencia.ecommerce@myplace.com.br</t>
  </si>
  <si>
    <t>MYPLACE INDUSTRIA</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</si>
  <si>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</si>
  <si>
    <t>2622210045738</t>
  </si>
  <si>
    <t>Cobrança Setup</t>
  </si>
  <si>
    <t>E-PECA</t>
  </si>
  <si>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</si>
  <si>
    <t>2623015294461</t>
  </si>
  <si>
    <t>Informações geral</t>
  </si>
  <si>
    <t>1018 Financeiro | Desejo falar com o setor financeiro | lainia | lainiasantos@terramaceio.com.br</t>
  </si>
  <si>
    <t>lainiasantos@terramaceio.com.br</t>
  </si>
  <si>
    <t>TERRA MACEIO</t>
  </si>
  <si>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</si>
  <si>
    <t>2623015293826</t>
  </si>
  <si>
    <t>Troca de conta para depósito</t>
  </si>
  <si>
    <t>1018 Financeiro | Desejo falar com o setor financeiro | Marcio dos Santos | msantos@payamigo.com</t>
  </si>
  <si>
    <t>msantos@payamigo.com</t>
  </si>
  <si>
    <t>PAYAMIGO STERRAMEDIA</t>
  </si>
  <si>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</si>
  <si>
    <t>2623010276710</t>
  </si>
  <si>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</si>
  <si>
    <t>2623010276608</t>
  </si>
  <si>
    <t>Informação sobre contrato</t>
  </si>
  <si>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</si>
  <si>
    <t>2622915254208</t>
  </si>
  <si>
    <t>1018 Financeiro | Desejo falar com o setor financeiro | ALFA AGENCIA DE VIAGENS LTDA | ariane.pasilva@cielo.com.br</t>
  </si>
  <si>
    <t>ALFA TRAVEL TURISMO</t>
  </si>
  <si>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</si>
  <si>
    <t>2622915252385</t>
  </si>
  <si>
    <t>Dúvida sobre faturamento</t>
  </si>
  <si>
    <t>1004 Gestão de Risco (Antifraude) | Estou em produção e tenho uma dúvida | Marcelo | mparo.sjp@ecori.com.br</t>
  </si>
  <si>
    <t>mparo.sjp@ecori.com.br</t>
  </si>
  <si>
    <t>ECORI  PISOS E REVESTIMENTOS EC</t>
  </si>
  <si>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</si>
  <si>
    <t>2622910234580</t>
  </si>
  <si>
    <t>Alteração de cadastro (e-mail)</t>
  </si>
  <si>
    <t>1018 Financeiro | Desejo falar com o setor financeiro | Sara | sara@lider.design</t>
  </si>
  <si>
    <t>sara@lider.design</t>
  </si>
  <si>
    <t>LIDER INTERIORES</t>
  </si>
  <si>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</si>
  <si>
    <t>2622909232285</t>
  </si>
  <si>
    <t>1018 Financeiro | Desejo falar com o setor financeiro | Ana Carolina Lopes | ana.barcellos@venancio.com.br</t>
  </si>
  <si>
    <t>DROGARIA VENANCIO</t>
  </si>
  <si>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</si>
  <si>
    <t>2622615209868</t>
  </si>
  <si>
    <t>1018 Financeiro | Desejo falar com o setor financeiro | DIEGO GOMES | Diego.gomes@bravium.com.br</t>
  </si>
  <si>
    <t>diego.gomes@bravium.com.br</t>
  </si>
  <si>
    <t>MC SURPREENDA</t>
  </si>
  <si>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</si>
  <si>
    <t>2622611200489</t>
  </si>
  <si>
    <t>Cadastro de MIDs</t>
  </si>
  <si>
    <t>1018 Financeiro | Desejo falar com o setor financeiro | Mariane | mariane.santos@cielo.com.br</t>
  </si>
  <si>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</si>
  <si>
    <t>2622910234394</t>
  </si>
  <si>
    <t>1020 Estratégia Antifraude | Analises | Leonardo Gonçalves de Noronha | leonardo.noronha@inbrands.com.br</t>
  </si>
  <si>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</si>
  <si>
    <t>2623017301047</t>
  </si>
  <si>
    <t>Informação conta para depósito</t>
  </si>
  <si>
    <t>1018 Financeiro | Desejo falar com o setor financeiro | Marcos Paulo | marcos.paulo@fengbrasil.com.br</t>
  </si>
  <si>
    <t>marcos.paulo@fengbrasil.com.br</t>
  </si>
  <si>
    <t>Botafogo Camisa 7</t>
  </si>
  <si>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</si>
  <si>
    <t>2623108306151</t>
  </si>
  <si>
    <t>1018 Financeiro | Desejo falar com o setor financeiro | Francielly R S Buchele | francielly.silva@dentalspeed.com</t>
  </si>
  <si>
    <t>francielly.silva@dentalspeed.com</t>
  </si>
  <si>
    <t>DENTAL SPEED GRAPH</t>
  </si>
  <si>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</si>
  <si>
    <t>2623110314547</t>
  </si>
  <si>
    <t>Informações sobre pagamento</t>
  </si>
  <si>
    <t>Enc.: POXA, SEU BOLETO ESTÁ VENCIDO!</t>
  </si>
  <si>
    <t>rita.barboza@ogrupomaxi.com.br</t>
  </si>
  <si>
    <t>MAX FERRAMENTAS LTDA</t>
  </si>
  <si>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</si>
  <si>
    <t>2623115330650</t>
  </si>
  <si>
    <t>Acesso admin</t>
  </si>
  <si>
    <t>1003 Gateway de Pagamento | Configurações da loja | Ricardo | faturamento@insidesistemas.com.br</t>
  </si>
  <si>
    <t>faturamento@insidesistemas.com.br</t>
  </si>
  <si>
    <t>INSIDE SISTEMAS</t>
  </si>
  <si>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</si>
  <si>
    <t>2623212359359</t>
  </si>
  <si>
    <t>WHITE MARTINS GILDA</t>
  </si>
  <si>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</si>
  <si>
    <t>2623609429491</t>
  </si>
  <si>
    <t>LAMARK E-COMMERCE SOLUTIONS LTDA</t>
  </si>
  <si>
    <t>63.321.008/0001-70</t>
  </si>
  <si>
    <t>1018 Financeiro | Desejo falar com o setor financeiro | Rafael Roque | rafael.silva@tbfg.com.br</t>
  </si>
  <si>
    <t>rafael.silva@tbfg.com.br</t>
  </si>
  <si>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</si>
  <si>
    <t>2623312396077</t>
  </si>
  <si>
    <t>N. R. BENNESBY COMERCIO DE UTENSILI</t>
  </si>
  <si>
    <t>1018 Financeiro | Desejo falar com o setor financeiro | N. R. BENNESBY COMERCIO DE UTENSILI | ariane.pasilva@cielo.com.br</t>
  </si>
  <si>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</si>
  <si>
    <t>2623311392729</t>
  </si>
  <si>
    <t>UNINTER EDUCACIONAL S/A</t>
  </si>
  <si>
    <t>1018 Financeiro | Desejo falar com o setor financeiro | UNINTER EDUCACIONAL S/A | ariane.pasilva@cielo.com.br</t>
  </si>
  <si>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</si>
  <si>
    <t>2623717497663</t>
  </si>
  <si>
    <t>Informações cobrança</t>
  </si>
  <si>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</si>
  <si>
    <t>2623712480655</t>
  </si>
  <si>
    <t>1018 Financeiro | Desejo falar com o setor financeiro | SMILES VIAGENS E TURISMO S.A. | ariane.pasilva@cielo.com.br</t>
  </si>
  <si>
    <t>SMILES VIAGENS E TURISMO SA</t>
  </si>
  <si>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</si>
  <si>
    <t>26404867</t>
  </si>
  <si>
    <t>2623620463112</t>
  </si>
  <si>
    <t>BRISANET SERVIOS DE TELECOMUNICACOES S.A.</t>
  </si>
  <si>
    <t>04.601.397/0001-28</t>
  </si>
  <si>
    <t>Re: Solicitação de detalhamento de transações e identificação de créditos</t>
  </si>
  <si>
    <t>patricianogueira@grupobrisanet.com.br</t>
  </si>
  <si>
    <t>2623618461443</t>
  </si>
  <si>
    <t>Atualização cadastral reajuste contrato</t>
  </si>
  <si>
    <t>BB SEGUROS ALIANCA BR</t>
  </si>
  <si>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</si>
  <si>
    <t>2623617460010</t>
  </si>
  <si>
    <t>1018 Financeiro | Desejo falar com o setor financeiro | Maria Eduarda | marketing01@centermega.com.br</t>
  </si>
  <si>
    <t>marketing01@centermega.com.br</t>
  </si>
  <si>
    <t>CENTER MEGA C M CONSTR</t>
  </si>
  <si>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</si>
  <si>
    <t>2623615452431</t>
  </si>
  <si>
    <t>1018 Financeiro | Desejo falar com o setor financeiro | José Deyfeson Fernandes Ribeiro | jose.ribeiro@pneubras.com</t>
  </si>
  <si>
    <t>jose.ribeiro@pneubras.com</t>
  </si>
  <si>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</si>
  <si>
    <t>2623615450589</t>
  </si>
  <si>
    <t>1018 Financeiro | Desejo falar com o setor financeiro | EVENTPLACE SOLUCOES DIGITAIS LTDA | ariane.pasilva@cielo.com.br</t>
  </si>
  <si>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</si>
  <si>
    <t>2623612442746</t>
  </si>
  <si>
    <t>Correção descritivo nota fiscal</t>
  </si>
  <si>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</si>
  <si>
    <t>2623612442177</t>
  </si>
  <si>
    <t>1018 Financeiro | Desejo falar com o setor financeiro | MV INFORMATICA NORDESTE LTDA | ariane.pasilva@cielo.com.br</t>
  </si>
  <si>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</si>
  <si>
    <t>2623612440280</t>
  </si>
  <si>
    <t>SYNAPCOM COMERCIO ELETRONICO</t>
  </si>
  <si>
    <t>1018 Financeiro | Desejo falar com o setor financeiro | INFRACOMMERCE SYNAPCOM COMERCIO ELE | arianede@cielo.com.br</t>
  </si>
  <si>
    <t>arianede@cielo.com.br</t>
  </si>
  <si>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</si>
  <si>
    <t>2623612439987</t>
  </si>
  <si>
    <t>Duplicidade de abertura</t>
  </si>
  <si>
    <t>1018 Financeiro | Desejo falar com o setor financeiro | INFRACOMMERCE SYNAPCOM COMERCIO ELE | ariane.pasilva@cielo.com.br</t>
  </si>
  <si>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</si>
  <si>
    <t>2624410647554</t>
  </si>
  <si>
    <t>1003 Gateway de Pagamento | Estou em produção e tenho uma dúvida | Rafael de Freitas Veloso | contasapagar@drogariaminasbrasil.com.br</t>
  </si>
  <si>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</si>
  <si>
    <t>2624407640926</t>
  </si>
  <si>
    <t>TELECALL</t>
  </si>
  <si>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</si>
  <si>
    <t>2624314628043</t>
  </si>
  <si>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</si>
  <si>
    <t>2624311619790</t>
  </si>
  <si>
    <t>1018 Financeiro | Desejo falar com o setor financeiro | THAYSA MORAES | financeiro@sitiodomoinho.com</t>
  </si>
  <si>
    <t>financeiro@sitiodomoinho.com</t>
  </si>
  <si>
    <t>SITIO DO MOINHO</t>
  </si>
  <si>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</si>
  <si>
    <t>2624310615918</t>
  </si>
  <si>
    <t>1003 Gateway de Pagamento | Minha operação está parada e preciso de uma ajuda urgente | Patrícia Teodoro | patricia.teodoro@embracon.com.br</t>
  </si>
  <si>
    <t>patricia.teodoro@embracon.com.br</t>
  </si>
  <si>
    <t>EMBRACON MATRIZ</t>
  </si>
  <si>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</si>
  <si>
    <t>2624017598984</t>
  </si>
  <si>
    <t>1018 Financeiro | Desejo falar com o setor financeiro | Antônio Marcos | antonio.marcos@claudino.com</t>
  </si>
  <si>
    <t>antonio.marcos@claudino.com</t>
  </si>
  <si>
    <t>ARMAZEM PARAIBA</t>
  </si>
  <si>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</si>
  <si>
    <t>2624016597883</t>
  </si>
  <si>
    <t>Precisa de análise através do BD para conferencia</t>
  </si>
  <si>
    <t>PRUDENTIAL DO BRASIL</t>
  </si>
  <si>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</si>
  <si>
    <t>2624015594187</t>
  </si>
  <si>
    <t>1018 Financeiro | Desejo falar com o setor financeiro | Patricia Lara de Lima | patriciala@cielo.com.br</t>
  </si>
  <si>
    <t>patriciala@cielo.com.br</t>
  </si>
  <si>
    <t>HOTEL FAZENDA MAZZAROPI</t>
  </si>
  <si>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</si>
  <si>
    <t>2624013587764</t>
  </si>
  <si>
    <t>1018 Financeiro | Desejo falar com o setor financeiro | Janderson dos Santos | cartao@beachpark.com.br</t>
  </si>
  <si>
    <t>cartao@beachpark.com.br</t>
  </si>
  <si>
    <t>BEACH PARK HOTEIS</t>
  </si>
  <si>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</si>
  <si>
    <t>2624010579947</t>
  </si>
  <si>
    <t>1003 Gateway de Pagamento | Criação de loja (Gateway de Pagamento) | Guedes e Paixão LTDA | contasapagar@drogariaminasbrasil.com.br</t>
  </si>
  <si>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</si>
  <si>
    <t>2623910546399</t>
  </si>
  <si>
    <t>MOMENTUM EMPREENDIMENTOS IMOBILIARIOS LTDA</t>
  </si>
  <si>
    <t>47.686.555/0001-00</t>
  </si>
  <si>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</si>
  <si>
    <t>2623910544685</t>
  </si>
  <si>
    <t>DBDC - DISTRIBUIDORA BRASILEIRA</t>
  </si>
  <si>
    <t>Cessão contratual</t>
  </si>
  <si>
    <t>1018 Financeiro | Desejo falar com o setor financeiro | DBDC - DISTRIBUIDORA BRASILEIRA | rebecca.angelo@cielo.com</t>
  </si>
  <si>
    <t>rebecca.angelo@cielo.com</t>
  </si>
  <si>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</si>
  <si>
    <t>2623818535748</t>
  </si>
  <si>
    <t>METLIFE SEGUROS</t>
  </si>
  <si>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</si>
  <si>
    <t>2623818535693</t>
  </si>
  <si>
    <t>1018 Financeiro | Desejo falar com o setor financeiro | Rogério Favari | carolineal@cielo.com.br</t>
  </si>
  <si>
    <t>BELENUS LTDA</t>
  </si>
  <si>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</si>
  <si>
    <t>23313315</t>
  </si>
  <si>
    <t>2623815527394</t>
  </si>
  <si>
    <t>ASSOCIACAO DOS REGISTRADORES DAS PE SSOAS NATURAIS DO ESTADO</t>
  </si>
  <si>
    <t>00.679.163/0001-42</t>
  </si>
  <si>
    <t>Cancelamento de nf</t>
  </si>
  <si>
    <t>1018 Financeiro | Desejo falar com o setor financeiro | ASSOCIACAO DOS REGISTRADORES DAS PE SSOAS NATURAIS DO ESTADO | ariane.pasilva@cielo.com.br</t>
  </si>
  <si>
    <t>sitemarketing@cielo.com.br</t>
  </si>
  <si>
    <t>2623814521211</t>
  </si>
  <si>
    <t>1020 Estratégia Antifraude | Analises | FLÁVIO JUNIOR | marketing1@embol.com.br</t>
  </si>
  <si>
    <t>Amanda Alves Silva</t>
  </si>
  <si>
    <t>marketing1@embol.com.br</t>
  </si>
  <si>
    <t>EMBOL</t>
  </si>
  <si>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</si>
  <si>
    <t>2623812516578</t>
  </si>
  <si>
    <t>1018 Financeiro | Desejo falar com o setor financeiro | Felipe Nichols | felipe@vivastays.co</t>
  </si>
  <si>
    <t>felipe@vivastays.co</t>
  </si>
  <si>
    <t>VIVA GESTAO E ADMINISTRACAO DE PROPRIEDADES IMOBILIARIAS SA</t>
  </si>
  <si>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</si>
  <si>
    <t>2623812516166</t>
  </si>
  <si>
    <t>Incluir PO NF</t>
  </si>
  <si>
    <t>1018 Financeiro | Desejo falar com o setor financeiro | 99 TECNOLOGIA LTDA | ariane.pasilva@cielo.com.br</t>
  </si>
  <si>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</si>
  <si>
    <t>2623811514524</t>
  </si>
  <si>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</si>
  <si>
    <t>2623811514049</t>
  </si>
  <si>
    <t>1018 Financeiro | Desejo falar com o setor financeiro | DENTAL MACEIÓ LTDA | financeiro@dentalmac.com.br</t>
  </si>
  <si>
    <t>financeiro@dentalmac.com.br</t>
  </si>
  <si>
    <t>DENTAL MAC</t>
  </si>
  <si>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</si>
  <si>
    <t>2623810508780</t>
  </si>
  <si>
    <t>1018 Financeiro | Desejo falar com o setor financeiro | Dayane Mendes dos Santos | carolineal@cielo.com</t>
  </si>
  <si>
    <t>carolineal@cielo.com</t>
  </si>
  <si>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</si>
  <si>
    <t>2623810508421</t>
  </si>
  <si>
    <t>1018 Financeiro | Desejo falar com o setor financeiro | Dayane Mendes dos Santos | carolineal@cielo.com.br</t>
  </si>
  <si>
    <t>MEGAmAXX</t>
  </si>
  <si>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</si>
  <si>
    <t>2623810507318</t>
  </si>
  <si>
    <t>1018 Financeiro | Desejo falar com o setor financeiro | Vanderlei | financeiro01@centersport.com.br</t>
  </si>
  <si>
    <t>financeiro01@centersport.com.br</t>
  </si>
  <si>
    <t>CENTERSPORT ARTIGOS ESPORTIVOS LTDA</t>
  </si>
  <si>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</si>
  <si>
    <t>2624514697706</t>
  </si>
  <si>
    <t>1018 Financeiro | Desejo falar com o setor financeiro | Alex | financeiro@cadeirabossanova.com.br</t>
  </si>
  <si>
    <t>financeiro@cadeirabossanova.com.br</t>
  </si>
  <si>
    <t>ZION MOVELARIA LTDA</t>
  </si>
  <si>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</si>
  <si>
    <t>2624510683019</t>
  </si>
  <si>
    <t>1018 Financeiro | Desejo falar com o setor financeiro | LUCAS CARVALHO DE MANCILHA | ariane.pasilva@cielo.com.br</t>
  </si>
  <si>
    <t>TAKE ME THERE</t>
  </si>
  <si>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</si>
  <si>
    <t>2625317903478</t>
  </si>
  <si>
    <t>DISTRIBUIDORA DE ALIMENTOS FARTURA</t>
  </si>
  <si>
    <t>1018 Financeiro | Desejo falar com o setor financeiro | DISTRIBUIDORA DE ALIMENTOS FARTURA | ariane.pasilva@cielo.com.br</t>
  </si>
  <si>
    <t>SUPERMERCADINHOS SAO LUIZ</t>
  </si>
  <si>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</si>
  <si>
    <t>2625315895553</t>
  </si>
  <si>
    <t>Dúvidas</t>
  </si>
  <si>
    <t>1018 Financeiro | Desejo falar com o setor financeiro | Yasmim Santiago do Nascimento | delivery01@tauste.com.br</t>
  </si>
  <si>
    <t>delivery01@tauste.com.br</t>
  </si>
  <si>
    <t>TAUSTE SUPERMERCADOS</t>
  </si>
  <si>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</si>
  <si>
    <t>2625312885657</t>
  </si>
  <si>
    <t>cancelamento de nf</t>
  </si>
  <si>
    <t>1018 Financeiro | Desejo falar com o setor financeiro | DENTAL S. SEBASTIAO LTDA | bordini@cielo.com.br</t>
  </si>
  <si>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</si>
  <si>
    <t>2625215858478</t>
  </si>
  <si>
    <t>Solicitação de nota fiscal</t>
  </si>
  <si>
    <t>1018 Financeiro | Desejo falar com o setor financeiro | sara zaina | sara.freitas@amctextil.com.br</t>
  </si>
  <si>
    <t>sara.freitas@amctextil.com.br</t>
  </si>
  <si>
    <t>COLCCI</t>
  </si>
  <si>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</si>
  <si>
    <t>2625211846343</t>
  </si>
  <si>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</si>
  <si>
    <t>2625114815782</t>
  </si>
  <si>
    <t>1018 Financeiro | Desejo falar com o setor financeiro | Isabela Lourenço | canais.digitais.ecom@lojasmel.com</t>
  </si>
  <si>
    <t>canais.digitais.ecom@lojasmel.com</t>
  </si>
  <si>
    <t>INATIVO</t>
  </si>
  <si>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</si>
  <si>
    <t>2625111806230</t>
  </si>
  <si>
    <t>AZZAS 2154 S.A (AREZZO)</t>
  </si>
  <si>
    <t>1018 Financeiro | Desejo falar com o setor financeiro | AZZAS 2154 S.A | ariane.pasilva@cielo.com.br</t>
  </si>
  <si>
    <t>AREZZO</t>
  </si>
  <si>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</si>
  <si>
    <t>2624616745532</t>
  </si>
  <si>
    <t xml:space="preserve"> JJGC. IND. E COM. MATERIAS DENTARIOS S/A</t>
  </si>
  <si>
    <t>1018 Financeiro | Desejo falar com o setor financeiro | JJGC. IND. E COM. MATERIAS DENTARIOS S/A | ariane.pasilva@cielo.com.br</t>
  </si>
  <si>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</si>
  <si>
    <t>2624610722171</t>
  </si>
  <si>
    <t xml:space="preserve"> PGX INTERMEDIACOES</t>
  </si>
  <si>
    <t>1018 Financeiro | Desejo falar com o setor financeiro | PGX INTERMEDIACOES LTDA | ariane.pasilva@cielo.com.br</t>
  </si>
  <si>
    <t>PGX INTERMEDIACOES LTDA</t>
  </si>
  <si>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</si>
  <si>
    <t>2624511686165</t>
  </si>
  <si>
    <t>LM DIGITAIS</t>
  </si>
  <si>
    <t>Cliente reclamando da integração do produto, direcionei para a fila do comercial</t>
  </si>
  <si>
    <t>1001 Split de Pagamento | Minha operação está parada e preciso de uma ajuda urgente | LUCAS EDUARDO MOREIRA | contato.lmdigitais@gmail.com</t>
  </si>
  <si>
    <t>contato.lmdigitais@gmail.com</t>
  </si>
  <si>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</si>
  <si>
    <t>Tema</t>
  </si>
  <si>
    <t>Macro Classificação</t>
  </si>
  <si>
    <t>00.247.997/0002-60</t>
  </si>
  <si>
    <t>RAYAR MALHAS E CONFECCOES LTDA</t>
  </si>
  <si>
    <t>00.292.851/0001-55</t>
  </si>
  <si>
    <t>J TEXTIL COMERCIO DE TECIDOS E DECORACOES LTDA</t>
  </si>
  <si>
    <t>00.338.915/0001-01</t>
  </si>
  <si>
    <t>PAULISTA PRAIA HOTEL S/A</t>
  </si>
  <si>
    <t>00.353.071/0001-78</t>
  </si>
  <si>
    <t>SOPASSOS CALCADOS LTDA</t>
  </si>
  <si>
    <t>00.356.399/0001-48</t>
  </si>
  <si>
    <t>ATMAN COMERCIO DE CALCADOS E PARTICIPACOES LTDA</t>
  </si>
  <si>
    <t>00.416.968/0001-01</t>
  </si>
  <si>
    <t>BANCO INTER S.A</t>
  </si>
  <si>
    <t>00.441.181/0001-91</t>
  </si>
  <si>
    <t>REMO CORPORATION LTDA</t>
  </si>
  <si>
    <t>00.480.608/0001-60</t>
  </si>
  <si>
    <t>MARCO MARCHETTI S A HOTEIS</t>
  </si>
  <si>
    <t>00.487.239/0001-38</t>
  </si>
  <si>
    <t>FREITAS ROSA SERVICOS FARMACEUTICOS LTDA</t>
  </si>
  <si>
    <t>00.541.642/0001-06</t>
  </si>
  <si>
    <t>DATA SYSTEM SOFTWARES LTDA</t>
  </si>
  <si>
    <t>00.565.813/0001-29</t>
  </si>
  <si>
    <t>ANHANGUERA COMERCIO DE FERRAMENTAS LTDA</t>
  </si>
  <si>
    <t>00.649.766/0001-00</t>
  </si>
  <si>
    <t>VIP-MAR AGENCIA DE VIAGENS E TURISMO LTDA</t>
  </si>
  <si>
    <t>00.673.318/0001-33</t>
  </si>
  <si>
    <t>FARMACIA SANTINE LTDA</t>
  </si>
  <si>
    <t>00.718.661/0001-57</t>
  </si>
  <si>
    <t>COMPENSADOS FERNANDES S.A.</t>
  </si>
  <si>
    <t>00.735.882/0001-33</t>
  </si>
  <si>
    <t>BRASIL DISTRIBUIDORA COMERCIO DE PRODUTOS ALIMENTICIOS LTDA</t>
  </si>
  <si>
    <t>00.737.669/0001-60</t>
  </si>
  <si>
    <t>BROCKER TURISMO LTDA</t>
  </si>
  <si>
    <t>Informacao conta para depósito</t>
  </si>
  <si>
    <t>00.804.304/0002-92</t>
  </si>
  <si>
    <t>EMBARQUE TURISMO LTDA</t>
  </si>
  <si>
    <t>00.827.783/0001-81</t>
  </si>
  <si>
    <t>KURUMA VEICULOS S.A.</t>
  </si>
  <si>
    <t>01.030.685/0001-81</t>
  </si>
  <si>
    <t>LN COMERCIO DE ELETRONICOS LTDA</t>
  </si>
  <si>
    <t>01.124.578/0001-12</t>
  </si>
  <si>
    <t>BHZZ COMERCIO DE CALCADOS LTDA</t>
  </si>
  <si>
    <t>01.127.671/0003-42</t>
  </si>
  <si>
    <t>DINHO- WOSNIACK DISTRIBUICAO DE BEBIDAS LTDA</t>
  </si>
  <si>
    <t>01.129.534/0001-85</t>
  </si>
  <si>
    <t>THE MAGIC NUTS COMERCIAL LTDA</t>
  </si>
  <si>
    <t>01.132.478/0001-38</t>
  </si>
  <si>
    <t>IRMAOS ANDREAZZA LTDA</t>
  </si>
  <si>
    <t>01.136.729/0001-52</t>
  </si>
  <si>
    <t>ASTRA ABC COMERCIAL LTDA</t>
  </si>
  <si>
    <t>01.154.956/0018-59</t>
  </si>
  <si>
    <t>BELA TINTAS LTDA</t>
  </si>
  <si>
    <t>01.198.511/0001-22</t>
  </si>
  <si>
    <t>MONTANARI SOLUCOES EM INFORMATICA LTDA.</t>
  </si>
  <si>
    <t>01.413.885/0001-13</t>
  </si>
  <si>
    <t>SIX TECH DESENVOLVIMENTO SISTEMAS DE INFORMATICA LTDA</t>
  </si>
  <si>
    <t>01.418.847/0001-53</t>
  </si>
  <si>
    <t>CAIXA DE ASSISTENCIA DOS ADVOGADOS DE GOIAS</t>
  </si>
  <si>
    <t>01.462.814/0001-00</t>
  </si>
  <si>
    <t>INDUSTRIA E COMERCIO DE PRODUTOS PARA FONOAUDIOLOGIA HCP LTDA</t>
  </si>
  <si>
    <t>01.586.729/0001-54</t>
  </si>
  <si>
    <t>TOURMED VIAGENS E TURISMO LTDA</t>
  </si>
  <si>
    <t>01.610.917/0005-02</t>
  </si>
  <si>
    <t>MOVEIS B P LTDA</t>
  </si>
  <si>
    <t>01.623.624/0001-28</t>
  </si>
  <si>
    <t>CARLOS HENRIQUE SOUZA COSTA FILHO LTDA</t>
  </si>
  <si>
    <t>01.655.212/0001-70</t>
  </si>
  <si>
    <t>SCANMETAL - INDUSTRIA, COMERCIO, IMPORTACAO E EXPORTACAO DE FERRAMENTAS LTDA</t>
  </si>
  <si>
    <t>01.677.137/0001-48</t>
  </si>
  <si>
    <t>PIRULITO MODA MIUDA LTDA</t>
  </si>
  <si>
    <t>01.771.307/0001-59</t>
  </si>
  <si>
    <t>MAC ALTO TIETE COMERCIO DE ALIMENTOS, BEBIDAS E EVENTOS LTDA</t>
  </si>
  <si>
    <t>01.838.723/0001-27</t>
  </si>
  <si>
    <t>BRF S.A.</t>
  </si>
  <si>
    <t>01.933.725/0002-86</t>
  </si>
  <si>
    <t>J C COMERCIO DE JOIAS E ARTIGOS PARA PRESENTES LTDA</t>
  </si>
  <si>
    <t>01.963.040/0001-00</t>
  </si>
  <si>
    <t>ALVORADA COMERCIO DE PRODUTOS AGROPECUARIOS LTDA</t>
  </si>
  <si>
    <t>01.972.193/0001-05</t>
  </si>
  <si>
    <t>BEL FIX IMPORTACAO LTDA</t>
  </si>
  <si>
    <t>02.049.586/0001-04</t>
  </si>
  <si>
    <t>JULIANA MARIA MANTOVANE TRENTINI LTDA</t>
  </si>
  <si>
    <t>02.196.466/0001-30</t>
  </si>
  <si>
    <t>RAMIRES MOTORS LTDA</t>
  </si>
  <si>
    <t>02.207.068/0001-71</t>
  </si>
  <si>
    <t>DROGARIA PRINCIPAL DE VINHEDO LTDA</t>
  </si>
  <si>
    <t>02.274.615/0001-31</t>
  </si>
  <si>
    <t>USECAR LOCADORA DE VEICULOS S/A</t>
  </si>
  <si>
    <t>02.302.096/0003-30</t>
  </si>
  <si>
    <t>USIMED DE TUBARAO COOPERATIVA DE USUARIOS DE ASSISTENCIA EM SAUDE</t>
  </si>
  <si>
    <t>02.391.030/0001-00</t>
  </si>
  <si>
    <t>FARMACIA ULTRAFARMA LTDA</t>
  </si>
  <si>
    <t>02.397.386/0001-42</t>
  </si>
  <si>
    <t>T F S INDUSTRIA DE CONFECCOES LTDA</t>
  </si>
  <si>
    <t>02.402.689/0001-06</t>
  </si>
  <si>
    <t>PRATAS PARK HOTEL LTDA</t>
  </si>
  <si>
    <t>02.447.633/0001-78</t>
  </si>
  <si>
    <t>HYD BRAZILIAN TOURS VIAGENS LTDA</t>
  </si>
  <si>
    <t>02.457.533/0001-22</t>
  </si>
  <si>
    <t>DICOMP DISTRIBUIDORA DE ELETRONICOS LTDA</t>
  </si>
  <si>
    <t>02.470.293/0001-04</t>
  </si>
  <si>
    <t>TELHADAO COMERCIAL LTDA</t>
  </si>
  <si>
    <t>02.476.399/0001-07</t>
  </si>
  <si>
    <t>MGM FARMA LTDA</t>
  </si>
  <si>
    <t>02.486.036/0001-52</t>
  </si>
  <si>
    <t>DROGARIA DIMAS LTDA</t>
  </si>
  <si>
    <t>02.521.077/0008-09</t>
  </si>
  <si>
    <t>CK AMORIM COMERCIO DE ARTEFATOS DE METAIS LTDA.</t>
  </si>
  <si>
    <t>02.595.545/0001-13</t>
  </si>
  <si>
    <t>LINHA MEDICA COMERCIO REPRESENTACAO E IMPORTACAO LTDA</t>
  </si>
  <si>
    <t>02.595.845/0001-00</t>
  </si>
  <si>
    <t>SIV SOFTHARD SISTEMAS LTDA</t>
  </si>
  <si>
    <t>02.597.394/0001-32</t>
  </si>
  <si>
    <t>UNIMED VALE DO SEPOTUBA - COOPERATIVA DE TRABALHO MEDICO</t>
  </si>
  <si>
    <t>02.633.346/0001-52</t>
  </si>
  <si>
    <t>PALLAS OPERADORA TURISTICA LTDA</t>
  </si>
  <si>
    <t>02.681.508/0001-28</t>
  </si>
  <si>
    <t>INDUSTRIA DE CALCADOS CAVAGE LTDA</t>
  </si>
  <si>
    <t>02.737.654/0001-28</t>
  </si>
  <si>
    <t>TAC FRANQUIA INDUSTRIA E COMERCIO LTDA</t>
  </si>
  <si>
    <t>02.771.903/0001-00</t>
  </si>
  <si>
    <t>BRASILPLAST EMBALAGENS E DESCARTAVEIS LTDA</t>
  </si>
  <si>
    <t>02.824.638/0001-72</t>
  </si>
  <si>
    <t>SAO JOSE MANIPULACAO FARMACEUTICA LTDA</t>
  </si>
  <si>
    <t>02.824.638/0003-34</t>
  </si>
  <si>
    <t>02.834.047/0001-86</t>
  </si>
  <si>
    <t>R.A. DROGARIAS LTDA</t>
  </si>
  <si>
    <t>02.846.188/0001-19</t>
  </si>
  <si>
    <t>COMERCIO DE ALIMENTOS SANTA CRUZ LTDA EM RECUPERACAO JUDICIAL</t>
  </si>
  <si>
    <t>02.850.465/0001-67</t>
  </si>
  <si>
    <t>A C P DE A GUILHERME</t>
  </si>
  <si>
    <t>02.926.572/0001-21</t>
  </si>
  <si>
    <t>FLORES ONLINE S.A.</t>
  </si>
  <si>
    <t>02.930.347/0001-69</t>
  </si>
  <si>
    <t>COMERCIO DE CALCADOS AYELLO MARQUES SILVA LTDA</t>
  </si>
  <si>
    <t>02.968.226/0001-06</t>
  </si>
  <si>
    <t>GREINER BIO-ONE BRASIL SERVICE TECH SISTEMAS, PRODUTOS E SERVICOS PARA SAUDE LTDA</t>
  </si>
  <si>
    <t>02.971.360/0001-66</t>
  </si>
  <si>
    <t>DISVECO LTDA</t>
  </si>
  <si>
    <t>02.971.360/0008-32</t>
  </si>
  <si>
    <t>02.995.233/0001-05</t>
  </si>
  <si>
    <t>TELECOMUNICACOES NORDESTE LTDA</t>
  </si>
  <si>
    <t>03.015.366/0001-22</t>
  </si>
  <si>
    <t>KITAKAS DIVERSOES LTDA</t>
  </si>
  <si>
    <t>03.025.155/0001-70</t>
  </si>
  <si>
    <t>REFRIAL DISTRIBUIDORA COMERCIAL DE MAQUINAS E PECAS LTDA.,</t>
  </si>
  <si>
    <t>03.028.416/0001-06</t>
  </si>
  <si>
    <t>ARZ MODAS LTDA</t>
  </si>
  <si>
    <t>03.065.433/0001-13</t>
  </si>
  <si>
    <t>L'ANNEL COMERCIO VAREJISTA DE BIJUTERIAS LTDA</t>
  </si>
  <si>
    <t>03.090.536/0001-33</t>
  </si>
  <si>
    <t>ART MED MANIPULACAO E HOMEOPATIA LTDA</t>
  </si>
  <si>
    <t>03.116.785/0001-50</t>
  </si>
  <si>
    <t>LABOR PRODUTOS OPTICOS LTDA.</t>
  </si>
  <si>
    <t>03.199.269/0001-37</t>
  </si>
  <si>
    <t>MK EDICOES MUSICAIS LTDA.</t>
  </si>
  <si>
    <t>03.222.144/0001-80</t>
  </si>
  <si>
    <t>FARMACIA FARMA2000 LTDA</t>
  </si>
  <si>
    <t>03.235.005/0001-91</t>
  </si>
  <si>
    <t>INSTITUTO DE IDIOMAS TRUJILLO LTDA</t>
  </si>
  <si>
    <t>03.238.514/0001-78</t>
  </si>
  <si>
    <t>PUGA COMERCIO DE CALCADOS LTDA</t>
  </si>
  <si>
    <t>03.266.271/0001-81</t>
  </si>
  <si>
    <t>03.266.271 EBERT MARQUES COELHO</t>
  </si>
  <si>
    <t>03.300.062/0001-07</t>
  </si>
  <si>
    <t>COOPERFLORA-COOPERATIVA DOS FLORICULTORES</t>
  </si>
  <si>
    <t>03.438.029/0001-48</t>
  </si>
  <si>
    <t>VOLPMANN SEGURANCA ELETRONICA LTDA</t>
  </si>
  <si>
    <t>03.439.316/0001-72</t>
  </si>
  <si>
    <t>CONSTRUDECOR S/A</t>
  </si>
  <si>
    <t>03.447.568/0001-43</t>
  </si>
  <si>
    <t>ASSOCIACAO INSTITUTO NACIONAL DE MATEMATICA PURA E APLICADA</t>
  </si>
  <si>
    <t>03.537.589/0001-50</t>
  </si>
  <si>
    <t>MASTER CARGAS BRASIL LTDA</t>
  </si>
  <si>
    <t>03.635.174/0001-19</t>
  </si>
  <si>
    <t>BANCORBRAS TURISMO S.A</t>
  </si>
  <si>
    <t>03.640.467/0001-94</t>
  </si>
  <si>
    <t>SUPERMERCADOS JAU SERVE LTDA</t>
  </si>
  <si>
    <t>03.656.472/0001-95</t>
  </si>
  <si>
    <t>MEDFORMULA -  FARMACIA  DE MANIPULACAO  LTDA</t>
  </si>
  <si>
    <t>03.708.173/0001-57</t>
  </si>
  <si>
    <t>SANTOS &amp; SOARES DROGARIA LTDA</t>
  </si>
  <si>
    <t>03.709.814/0001-98</t>
  </si>
  <si>
    <t>SERVICO NACIONAL DE APRENDIZAGEM COMERCIAL SENAC</t>
  </si>
  <si>
    <t>03.715.646/0001-43</t>
  </si>
  <si>
    <t>PERKAL AUTOMOVEIS LTDA</t>
  </si>
  <si>
    <t>03.720.814/0001-99</t>
  </si>
  <si>
    <t>TRAVEL.COM VIAGENS E TURISMO LTDA</t>
  </si>
  <si>
    <t>03.738.295/0001-96</t>
  </si>
  <si>
    <t>FAST SOLUTION - SERVICOS ADMINISTRATIVOS E FINANCEIROS LTDA</t>
  </si>
  <si>
    <t>03.764.657/0001-13</t>
  </si>
  <si>
    <t>ROJEMAC IMPORTACAO E EXPORTACAO LIMITADA</t>
  </si>
  <si>
    <t>03.781.919/0001-58</t>
  </si>
  <si>
    <t>FASM COMERCIO DE ARTIGOS DO VESTUARIO LTDA</t>
  </si>
  <si>
    <t>03.789.872/0001-79</t>
  </si>
  <si>
    <t>PAX NACIONAL PREVER SERVICOS POSTUMOS LTDA</t>
  </si>
  <si>
    <t>03.794.556/0001-95</t>
  </si>
  <si>
    <t>POUSADA PENHASCO LTDA</t>
  </si>
  <si>
    <t>03.816.413/0001-37</t>
  </si>
  <si>
    <t>PAGUEVELOZ INSTITUICAO DE PAGAMENTO LTDA</t>
  </si>
  <si>
    <t>03.817.469/0001-06</t>
  </si>
  <si>
    <t>TOYAMA DO BRASIL MAQUINAS LTDA.</t>
  </si>
  <si>
    <t>03.836.946/0001-80</t>
  </si>
  <si>
    <t>CLAUDIA E GIOVANA CALCADOS LTDA</t>
  </si>
  <si>
    <t>03.838.332/0001-38</t>
  </si>
  <si>
    <t>FERNANDES DINIZ - COMERCIO DE CALCADOS LTDA</t>
  </si>
  <si>
    <t>03.870.341/0002-97</t>
  </si>
  <si>
    <t>SANTA EMILIA MOTORS-COMERCIAL DE VEICULOS E PECAS LTDA</t>
  </si>
  <si>
    <t>03.930.139/0001-22</t>
  </si>
  <si>
    <t>ESI VGM INFORMATICA LTDA</t>
  </si>
  <si>
    <t>03.936.898/0001-00</t>
  </si>
  <si>
    <t>MOREIA CALCADOS LTDA (baixada)</t>
  </si>
  <si>
    <t>03.943.249/0001-29</t>
  </si>
  <si>
    <t>GERMANO ZENI VEICULOS LTDA</t>
  </si>
  <si>
    <t>03.951.956/0001-67</t>
  </si>
  <si>
    <t>CENTRAL DO CARNAVAL PRODUCOES ARTISTICAS LTDA</t>
  </si>
  <si>
    <t>03.960.122/0002-07</t>
  </si>
  <si>
    <t>DANIELLA PINTO DE MENEZES VIEGAS LTDA</t>
  </si>
  <si>
    <t>03.966.019/0001-85</t>
  </si>
  <si>
    <t>COMERCIAL MATRIT LTDA</t>
  </si>
  <si>
    <t>03.977.536/0001-50</t>
  </si>
  <si>
    <t>GLOBAL PRODUCTS SOLUTIONS LATIN AMERICA INDUSTRIA E COMERCIO S.A.</t>
  </si>
  <si>
    <t>03.990.047/0001-38</t>
  </si>
  <si>
    <t>ENGIPLAST COMERCIO DE MOLDES LTDA</t>
  </si>
  <si>
    <t>04.004.760/0001-28</t>
  </si>
  <si>
    <t>TMI TRAVEL MART INTERNATIONAL LTDA</t>
  </si>
  <si>
    <t>04.008.342/0001-09</t>
  </si>
  <si>
    <t>FUNDACAO VALE DO TAQUARI DE EDUCACAO E DESENVOLVIMENTO SOCIAL - FUVATES</t>
  </si>
  <si>
    <t>04.026.631/0001-30</t>
  </si>
  <si>
    <t>DRESSING CALCADOS E ACESSORIOS LTDA</t>
  </si>
  <si>
    <t>04.074.648/0001-63</t>
  </si>
  <si>
    <t>MACEDO COMERCIAL DE CALCADOS LTDA</t>
  </si>
  <si>
    <t>04.082.624/0001-56</t>
  </si>
  <si>
    <t>IRMAOS GONCALVES COMERCIO E INDUSTRIA LTDA.</t>
  </si>
  <si>
    <t>04.114.403/0001-12</t>
  </si>
  <si>
    <t>PINHO SANTOS &amp; CIA LTDA</t>
  </si>
  <si>
    <t>04.145.176/0001-92</t>
  </si>
  <si>
    <t>CLINIPREV CONSULTORIOS MEDICOS LTDA</t>
  </si>
  <si>
    <t>04.185.877/0001-55</t>
  </si>
  <si>
    <t>JS DISTRIBUIDORA DE PECAS S/A</t>
  </si>
  <si>
    <t>04.200.198/0001-08</t>
  </si>
  <si>
    <t>MARLON BONILHA LTDA</t>
  </si>
  <si>
    <t>04.217.396/0001-84</t>
  </si>
  <si>
    <t>REDE DA MODA LTDA</t>
  </si>
  <si>
    <t>04.227.467/0001-20</t>
  </si>
  <si>
    <t>GENTIL NEGOCIOS COMERCIO E FRANCHISING LTDA</t>
  </si>
  <si>
    <t>04.244.807/0012-83</t>
  </si>
  <si>
    <t>FR INDUSTRIA E COMERCIO DE MOVEIS S/A</t>
  </si>
  <si>
    <t>04.249.984/0001-08</t>
  </si>
  <si>
    <t>NSA CALCADOS E ACESSORIOS LTDA</t>
  </si>
  <si>
    <t>04.429.764/0001-58</t>
  </si>
  <si>
    <t>CURUPY ACQUA PARK HOTEL LTDA</t>
  </si>
  <si>
    <t>04.484.321/0007-55</t>
  </si>
  <si>
    <t>PROMEX COMERCIO, IMPORTACAO E EXPORTACAO LTDA</t>
  </si>
  <si>
    <t>04.521.258/0010-85</t>
  </si>
  <si>
    <t>J CRUZ LTDA</t>
  </si>
  <si>
    <t>04.521.258/0016-70</t>
  </si>
  <si>
    <t>04.521.258/0019-13</t>
  </si>
  <si>
    <t>04.521.258/0024-80</t>
  </si>
  <si>
    <t>04.521.258/0029-95</t>
  </si>
  <si>
    <t>04.521.258/0032-90</t>
  </si>
  <si>
    <t>04.521.258/0035-33</t>
  </si>
  <si>
    <t>04.561.957/0001-68</t>
  </si>
  <si>
    <t>IMPORTADORA TV LAR LTDA</t>
  </si>
  <si>
    <t>04.566.498/0001-05</t>
  </si>
  <si>
    <t>LASLUC CALCADOS, BOLSAS E ACESSORIOS LTDA</t>
  </si>
  <si>
    <t>04.569.913/0001-84</t>
  </si>
  <si>
    <t>FIGUEREDO &amp; FILHOS LTDA</t>
  </si>
  <si>
    <t>04.577.500/0001-41</t>
  </si>
  <si>
    <t>ARECIO COMERCIAL LTDA.</t>
  </si>
  <si>
    <t>04.577.500/0002-22</t>
  </si>
  <si>
    <t>04.591.034/0001-59</t>
  </si>
  <si>
    <t>PRO TESTE ASSOCIACAO BRASILEIRA DE DEFESA DO CONSUMIDOR</t>
  </si>
  <si>
    <t>04.600.555/0001-25</t>
  </si>
  <si>
    <t>SOCIEDADE REGIONAL DE ENSINO E SAUDE LTDA</t>
  </si>
  <si>
    <t>04.641.062/0001-33</t>
  </si>
  <si>
    <t>PEREIRA E SILVA ATACADISTA DE BELO HORIZONTE LTDA</t>
  </si>
  <si>
    <t>04.689.850/0001-08</t>
  </si>
  <si>
    <t>INTERATIVA PHARMA LTDA</t>
  </si>
  <si>
    <t>04.703.383/0001-15</t>
  </si>
  <si>
    <t>H. G. HERRERA LTDA</t>
  </si>
  <si>
    <t>04.742.228/0001-08</t>
  </si>
  <si>
    <t>ASCENDENCIA COMERCIO DE CALCADOS LTDA</t>
  </si>
  <si>
    <t>04.779.194/0001-26</t>
  </si>
  <si>
    <t>DTR MOTORSPORT COMERCIO DE EQUIPAMENTOS PARA AUTOMOBILISMO LTDA</t>
  </si>
  <si>
    <t>04.803.904/0001-06</t>
  </si>
  <si>
    <t>CENTRO DE ENSINO SUPERIOR NILTON LINS</t>
  </si>
  <si>
    <t>04.865.993/0001-15</t>
  </si>
  <si>
    <t>LOPES DROGARIA LTDA</t>
  </si>
  <si>
    <t>04.878.620/0001-89</t>
  </si>
  <si>
    <t>ZK FERREIRA DROGARIAS LTDA.</t>
  </si>
  <si>
    <t>04.893.323/0006-17</t>
  </si>
  <si>
    <t>CAVEDANO COMERCIO DIGITAL LTDA</t>
  </si>
  <si>
    <t>04.917.296/0005-94</t>
  </si>
  <si>
    <t>AVIL TEXTIL LTDA</t>
  </si>
  <si>
    <t>04.946.306/0001-96</t>
  </si>
  <si>
    <t>DROGARIA MIX I LTDA</t>
  </si>
  <si>
    <t>04.975.859/0003-39</t>
  </si>
  <si>
    <t>NDI IMPORTACAO, EXPORTACAO, COMERCIO E REPRESENTACOES LTDA</t>
  </si>
  <si>
    <t>05.013.910/0001-22</t>
  </si>
  <si>
    <t>SUN SPECIAL COMERCIO E REPRESENTACAO LTDA</t>
  </si>
  <si>
    <t>05.027.327/0003-32</t>
  </si>
  <si>
    <t>INTER JAPAN VEICULOS LTDA</t>
  </si>
  <si>
    <t>05.027.327/0004-13</t>
  </si>
  <si>
    <t>05.027.327/0009-28</t>
  </si>
  <si>
    <t>05.035.532/0001-88</t>
  </si>
  <si>
    <t>METRONORTE COMERCIAL DE VEICULOS LTDA</t>
  </si>
  <si>
    <t>05.054.671/0043-08</t>
  </si>
  <si>
    <t>LIDER COMERCIO E INDUSTRIA LTDA.</t>
  </si>
  <si>
    <t>05.063.653/0013-77</t>
  </si>
  <si>
    <t>ENGEPECAS EQUIPAMENTOS LTDA.</t>
  </si>
  <si>
    <t>05.099.769/0001-22</t>
  </si>
  <si>
    <t>ALCAR CLINICA DE SERVICOS MEDICOS LTDA</t>
  </si>
  <si>
    <t>05.108.918/0008-49</t>
  </si>
  <si>
    <t>AMIGOS DO BEM INSTITUICAO NACIONAL CONTRA A FOME E A MISERIA</t>
  </si>
  <si>
    <t>05.151.518/0001-40</t>
  </si>
  <si>
    <t>05.154.607/0001-40</t>
  </si>
  <si>
    <t>DROGARIA SOUSA LTDA</t>
  </si>
  <si>
    <t>05.159.973/0049-36</t>
  </si>
  <si>
    <t>HIPER CARIJOS LTDA.</t>
  </si>
  <si>
    <t>05.164.667/0007-39</t>
  </si>
  <si>
    <t>CENTER MEGA COMERCIO DE MATERIAIS PARA CONSTRUCAO LTDA</t>
  </si>
  <si>
    <t>05.198.251/0001-46</t>
  </si>
  <si>
    <t>MCGT - FARMACIA DE MANIPULACAO LTDA</t>
  </si>
  <si>
    <t>05.217.384/0014-37</t>
  </si>
  <si>
    <t>H PLUS ADMINISTRACAO E HOTELARIA LTDA</t>
  </si>
  <si>
    <t>05.217.384/0020-85</t>
  </si>
  <si>
    <t>05.262.215/0001-02</t>
  </si>
  <si>
    <t>CENTRAL DE RACOES LTDA</t>
  </si>
  <si>
    <t>05.266.530/0001-08</t>
  </si>
  <si>
    <t>CHIARELI MOREIRA - FARMACIA DE MANIPULACAO LTDA</t>
  </si>
  <si>
    <t>05.341.062/0001-80</t>
  </si>
  <si>
    <t>FEBRAFAR - FEDERACAO BRASILEIRA DAS REDES ASSOCIATIVISTAS E INDEPENDENTES DE FARMACIAS</t>
  </si>
  <si>
    <t>05.345.804/0001-46</t>
  </si>
  <si>
    <t>CAFE DO MERCADO - COMERCIO DE CAFES LTDA</t>
  </si>
  <si>
    <t>05.357.722/0001-11</t>
  </si>
  <si>
    <t>VIA VERDE CALCADOS LTDA</t>
  </si>
  <si>
    <t>05.394.177/0003-03</t>
  </si>
  <si>
    <t>GILVANA STOCK COMERCIO DIGITAL LTDA</t>
  </si>
  <si>
    <t>05.419.994/0001-07</t>
  </si>
  <si>
    <t>UNIPHARMACY PHARMACIA DE MANIPULACAO LTDA</t>
  </si>
  <si>
    <t>05.462.543/0001-44</t>
  </si>
  <si>
    <t>EASYTECH TECNOLOGIA COMERCIO E SERVICOS LTDA</t>
  </si>
  <si>
    <t>05.471.879/0001-73</t>
  </si>
  <si>
    <t>KASA MOTORS LTDA</t>
  </si>
  <si>
    <t>05.471.879/0004-16</t>
  </si>
  <si>
    <t>05.481.897/0001-36</t>
  </si>
  <si>
    <t>HAI AUTOMOVEIS LTDA</t>
  </si>
  <si>
    <t>05.570.154/0003-02</t>
  </si>
  <si>
    <t>FASHION SHOES COMERCIO DE CALCADOS E CONFECCOES LTDA</t>
  </si>
  <si>
    <t>05.597.887/0001-60</t>
  </si>
  <si>
    <t>CONDOMINIO DO EDIFICIO SHERATON BARRA</t>
  </si>
  <si>
    <t>05.607.657/0001-35</t>
  </si>
  <si>
    <t>SCANSOURCE BRASIL DISTRIBUIDORA DE TECNOLOGIAS LTDA</t>
  </si>
  <si>
    <t>05.620.609/0001-87</t>
  </si>
  <si>
    <t>LAGOA THERMAS CLUBE, TURISMO, LAZER E ECOLOGIA</t>
  </si>
  <si>
    <t>05.728.281/0007-02</t>
  </si>
  <si>
    <t>BARREIROS E ALMEIDA IMPORTACAO E EXPORTACAO LTDA</t>
  </si>
  <si>
    <t>05.799.871/0001-30</t>
  </si>
  <si>
    <t>FARMACIA DE MANIPULACAO SALVIA LTDA (baixada)</t>
  </si>
  <si>
    <t>05.826.134/0001-80</t>
  </si>
  <si>
    <t>DROPEM - DROGARIA E PERFUMARIA MOREIRA LTDA</t>
  </si>
  <si>
    <t>05.844.447/0001-60</t>
  </si>
  <si>
    <t>EDITORA JORNALISTICA ALBERTO LTDA</t>
  </si>
  <si>
    <t>05.851.801/0001-84</t>
  </si>
  <si>
    <t>TERRA PARQUE ECO RESORT LTDA</t>
  </si>
  <si>
    <t>05.873.416/0001-38</t>
  </si>
  <si>
    <t>C2 RIO VIAGENS E TURISMO S.A.</t>
  </si>
  <si>
    <t>05.882.351/0001-97</t>
  </si>
  <si>
    <t>R MILET COMERCIO DE CALCADOS LTDA</t>
  </si>
  <si>
    <t>05.886.844/0003-67</t>
  </si>
  <si>
    <t>MORIKAWA COMERCIO DE RACOES E IMPORTACAO LTDA</t>
  </si>
  <si>
    <t>05.905.651/0001-44</t>
  </si>
  <si>
    <t>VANDERCLEISSON DE SOUZA CARDOSO</t>
  </si>
  <si>
    <t>05.947.352/0001-72</t>
  </si>
  <si>
    <t>LOBATO E RIBEIRO LTDA</t>
  </si>
  <si>
    <t>05.951.362/0022-06</t>
  </si>
  <si>
    <t>CENTERLAR COMERCIO DE UTILIDADES LTDA</t>
  </si>
  <si>
    <t>05.970.599/0001-00</t>
  </si>
  <si>
    <t>M AYELLO COMERCIO DE CALCADOS LTDA.</t>
  </si>
  <si>
    <t>06.006.677/0001-13</t>
  </si>
  <si>
    <t>DROGARIA VILA RE LTDA</t>
  </si>
  <si>
    <t>06.058.877/0001-10</t>
  </si>
  <si>
    <t>A. V. UCHOA DA SILVA LTDA</t>
  </si>
  <si>
    <t>06.098.020/0001-23</t>
  </si>
  <si>
    <t>EMPORIO MAGISTRAL DA FORMULA FARMACIA DE MANIPULACAO LTDA</t>
  </si>
  <si>
    <t>06.140.475/0001-60</t>
  </si>
  <si>
    <t>INSTITUTO DO PREMATURO - VIVER E SORRIR</t>
  </si>
  <si>
    <t>06.159.920/0001-33</t>
  </si>
  <si>
    <t>VISTACOR INDUSTRIA E COMERCIO DO VESTUARIO LTDA</t>
  </si>
  <si>
    <t>06.251.204/0001-81</t>
  </si>
  <si>
    <t>PIXEL HOUSE SOLUCOES EM IMAGEM LTDA</t>
  </si>
  <si>
    <t>06.312.298/0001-51</t>
  </si>
  <si>
    <t>ZTL SERVICOS ADMINISTRATIVOS LTDA</t>
  </si>
  <si>
    <t>06.336.797/0001-89</t>
  </si>
  <si>
    <t>A. F. COMERCIO DE LIVROS E CURSOS ESPECIALIZADOS LTDA</t>
  </si>
  <si>
    <t>06.340.404/0001-00</t>
  </si>
  <si>
    <t>JU MANZINI COMERCIO DE ROUPAS, BIJUTERIAS E ACESSORIOS LTDA</t>
  </si>
  <si>
    <t>06.343.763/0001-11</t>
  </si>
  <si>
    <t>FUNDACAO DE APOIO CIENTIFICO E TECNOLOGICO DO TOCANTINS</t>
  </si>
  <si>
    <t>06.347.409/0001-65</t>
  </si>
  <si>
    <t>SBF COMERCIO DE PRODUTOS ESPORTIVOS S.A.</t>
  </si>
  <si>
    <t>06.778.591/0003-70</t>
  </si>
  <si>
    <t>POTIGUAR MATERIAIS DE CONSTRUCAO S.A.</t>
  </si>
  <si>
    <t>06.828.545/0001-77</t>
  </si>
  <si>
    <t>LCR LOAN INDUSTRIA E COMERCIO LTDA</t>
  </si>
  <si>
    <t>06.862.627/0001-38</t>
  </si>
  <si>
    <t>CLAUDINO S A LOJAS DE DEPARTAMENTOS</t>
  </si>
  <si>
    <t>06.942.640/0001-05</t>
  </si>
  <si>
    <t>BIO LEV FARMACIA DE MANIPULACAO LTDA</t>
  </si>
  <si>
    <t>06.943.073/0001-01</t>
  </si>
  <si>
    <t>BOOK PLAY COMERCIO DE LIVROS LTDA</t>
  </si>
  <si>
    <t>06.960.968/0001-46</t>
  </si>
  <si>
    <t>PIT BULL JEANS INDUSTRIA E COMERCIO DE CONFECCOES LTDA</t>
  </si>
  <si>
    <t>06.967.098/0001-37</t>
  </si>
  <si>
    <t>CESCONETTO ATACADO DE PAPEIS LTDA</t>
  </si>
  <si>
    <t>06.987.504/0001-23</t>
  </si>
  <si>
    <t>F. F. KUHL CALCADOS LTDA</t>
  </si>
  <si>
    <t>07.005.092/0001-41</t>
  </si>
  <si>
    <t>MAM COMERCIO E FABRICACAO DE PLASTICOS IMPORTADORA E EXPORTADORA LTDA</t>
  </si>
  <si>
    <t>07.049.336/0001-98</t>
  </si>
  <si>
    <t>RENAN SIMOES</t>
  </si>
  <si>
    <t>07.063.181/0001-44</t>
  </si>
  <si>
    <t>COMERCIO DE PRESENTES PARI LTDA</t>
  </si>
  <si>
    <t>07.083.987/0003-66</t>
  </si>
  <si>
    <t>AYLO INDUSTRIA E COMERCIO DO VESTUARIO S.A.</t>
  </si>
  <si>
    <t>07.124.577/0002-35</t>
  </si>
  <si>
    <t>AB COMERCIO DE VEICULOS LTDA</t>
  </si>
  <si>
    <t>07.140.538/0001-40</t>
  </si>
  <si>
    <t>AUTOPASS S.A.</t>
  </si>
  <si>
    <t>ALFA  AGENCIA DE VIAGENS LTDA</t>
  </si>
  <si>
    <t>07.173.309/0001-22</t>
  </si>
  <si>
    <t>BRAMEX COMERCIO E SERVICOS LTDA</t>
  </si>
  <si>
    <t>07.192.233/0001-82</t>
  </si>
  <si>
    <t>JOICE R. LEAO LTDA</t>
  </si>
  <si>
    <t>07.218.236/0001-48</t>
  </si>
  <si>
    <t>DISTRIBUIDORA DE VEICULOS FREIRE LTDA</t>
  </si>
  <si>
    <t>07.226.369/0001-66</t>
  </si>
  <si>
    <t>DEMARI COMERCIO DE CALCADOS LTDA</t>
  </si>
  <si>
    <t>07.235.232/0001-78</t>
  </si>
  <si>
    <t>JAMPAC ALIMENTOS LTDA</t>
  </si>
  <si>
    <t>07.240.450/0001-09</t>
  </si>
  <si>
    <t>APIGUANA MAQUINAS E FERRAMENTAS LTDA</t>
  </si>
  <si>
    <t>07.251.220/0001-37</t>
  </si>
  <si>
    <t>BARRICHELLO COMERCIO DE CALCADOS LTDA</t>
  </si>
  <si>
    <t>07.324.378/0001-90</t>
  </si>
  <si>
    <t>DUTRA COMERCIO FARMACEUTICO LTDA</t>
  </si>
  <si>
    <t>07.325.273/0001-55</t>
  </si>
  <si>
    <t>FORMULA &amp; BASE FARMACIA DE MANIPULACAO LTDA</t>
  </si>
  <si>
    <t>07.382.118/0001-70</t>
  </si>
  <si>
    <t>A. P. A. COMERCIO DE MOVEIS LTDA</t>
  </si>
  <si>
    <t>07.396.947/0001-02</t>
  </si>
  <si>
    <t>ENXOVAIS ARTE &amp; CAMA LTDA</t>
  </si>
  <si>
    <t>07.442.852/0001-88</t>
  </si>
  <si>
    <t>BEYOUNG COSMETICOS LTDA</t>
  </si>
  <si>
    <t>07.524.476/0001-70</t>
  </si>
  <si>
    <t>JOMASA COMERCIO DE PRODUTOS FARMACEUTICOS LTDA</t>
  </si>
  <si>
    <t>07.555.950/0001-21</t>
  </si>
  <si>
    <t>RIO GRANDE COMERCIO DE CARNES LTDA</t>
  </si>
  <si>
    <t>07.581.925/0001-12</t>
  </si>
  <si>
    <t>JOSE LUIZ P. ARRUDA E CIA. LTDA</t>
  </si>
  <si>
    <t>07.587.872/0001-47</t>
  </si>
  <si>
    <t>POUSADA ENCONTRO DAS AGUAS LTDA</t>
  </si>
  <si>
    <t>07.611.092/0001-95</t>
  </si>
  <si>
    <t>MORDOMO ENTREGA EXPRESS LTDA (baixada)</t>
  </si>
  <si>
    <t>07.611.685/0001-51</t>
  </si>
  <si>
    <t>BERLOCA BOLSAS E ACESSORIOS LTDA</t>
  </si>
  <si>
    <t>07.625.852/0001-13</t>
  </si>
  <si>
    <t>TELEXPERTS TELECOMUNICACOES S.A</t>
  </si>
  <si>
    <t>07.639.530/0021-77</t>
  </si>
  <si>
    <t>SHOEBIZ COMERCIO LTDA</t>
  </si>
  <si>
    <t>07.646.236/0001-49</t>
  </si>
  <si>
    <t>A. L. RIBEIRO PEREIRA</t>
  </si>
  <si>
    <t>07.657.213/0001-30</t>
  </si>
  <si>
    <t>FARMACIA DUDA &amp; GABI LTDA</t>
  </si>
  <si>
    <t>07.677.166/0001-96</t>
  </si>
  <si>
    <t>FAR VIAGENS E TURISMO LTDA</t>
  </si>
  <si>
    <t>07.687.928/0003-05</t>
  </si>
  <si>
    <t>WISH S.A.</t>
  </si>
  <si>
    <t>07.687.928/0006-40</t>
  </si>
  <si>
    <t>07.687.928/0008-01</t>
  </si>
  <si>
    <t>07.687.928/0011-07</t>
  </si>
  <si>
    <t>07.687.928/0014-50</t>
  </si>
  <si>
    <t>07.687.928/0020-06</t>
  </si>
  <si>
    <t>07.687.928/0021-89</t>
  </si>
  <si>
    <t>07.687.928/0029-36</t>
  </si>
  <si>
    <t>07.705.530/0001-84</t>
  </si>
  <si>
    <t>MIXTER ATACADO E VAREJO DE GENEROS ALIMENTICIOS LTDA</t>
  </si>
  <si>
    <t>07.708.500/0001-21</t>
  </si>
  <si>
    <t>A. F. FELIPE CONFECCOES LTDA</t>
  </si>
  <si>
    <t>07.739.439/0001-80</t>
  </si>
  <si>
    <t>BUENO EMPREENDIMENTOS FARMACEUTICOS LTDA</t>
  </si>
  <si>
    <t>07.750.733/0001-92</t>
  </si>
  <si>
    <t>VIDA FARMACIAS COLINA SORRISO COMERCIO DE MEDICAMENTOS LTDA</t>
  </si>
  <si>
    <t>07.760.885/0007-61</t>
  </si>
  <si>
    <t>Nova SKULAXO S.A.</t>
  </si>
  <si>
    <t>07.775.987/0001-65</t>
  </si>
  <si>
    <t>ASSOCIACAO MMI BRASIL</t>
  </si>
  <si>
    <t>07.790.184/0001-80</t>
  </si>
  <si>
    <t>DROGARIA BLL LTDA</t>
  </si>
  <si>
    <t>07.804.877/0001-84</t>
  </si>
  <si>
    <t>LOJAS UNILAR LTDA</t>
  </si>
  <si>
    <t>07.849.690/0001-05</t>
  </si>
  <si>
    <t>LUA DE ALGODAO COMERCIO DE PRODUTOS INFANTIS LTDA</t>
  </si>
  <si>
    <t>07.851.862/0001-77</t>
  </si>
  <si>
    <t>REGIA COMERCIO DE INFORMATICA LTDA EM RECUPERACAO JUDICIAL</t>
  </si>
  <si>
    <t>07.911.318/0001-73</t>
  </si>
  <si>
    <t>GALAXY PARTICIPACOES,IMPORTACAO E EXPORTACAO LTDA</t>
  </si>
  <si>
    <t>07.932.933/0001-66</t>
  </si>
  <si>
    <t>LHM CALCADOS LTDA</t>
  </si>
  <si>
    <t>08.010.033/0001-24</t>
  </si>
  <si>
    <t>SAO BENTO GOLFE IMPORTACAO E EXPORTACAO LTDA.</t>
  </si>
  <si>
    <t>08.040.276/0001-05</t>
  </si>
  <si>
    <t>INDIGO RED INDUSTRIA E COMERCIO DE CONFECCOES LTDA</t>
  </si>
  <si>
    <t>08.044.835/0001-55</t>
  </si>
  <si>
    <t>POUSADA AGUAS-DOURADAS LTDA</t>
  </si>
  <si>
    <t>08.071.439/0001-17</t>
  </si>
  <si>
    <t>POUSADA PORTO MARE LTDA</t>
  </si>
  <si>
    <t>08.101.083/0001-17</t>
  </si>
  <si>
    <t>FARMACIA LAUTERT LTDA</t>
  </si>
  <si>
    <t>08.185.056/0001-70</t>
  </si>
  <si>
    <t>BELLA SEDA INDUSTRIA E COMERCIO DE CONFECCOES LTDA</t>
  </si>
  <si>
    <t>08.277.021/0001-60</t>
  </si>
  <si>
    <t>LU T.D. CALCADOS LTDA</t>
  </si>
  <si>
    <t>08.282.815/0001-12</t>
  </si>
  <si>
    <t>APOLLO TECNOLOGIA LTDA</t>
  </si>
  <si>
    <t>08.290.164/0001-02</t>
  </si>
  <si>
    <t>ESTABLISHMENT LABS BRASIL PRODUTOS PARA SAUDE LTDA.</t>
  </si>
  <si>
    <t>08.298.672/0001-37</t>
  </si>
  <si>
    <t>MERCOSUL VEICULOS LTDA</t>
  </si>
  <si>
    <t>08.319.175/0001-78</t>
  </si>
  <si>
    <t>ARAUJO CALCADOS MARANHAO LTDA</t>
  </si>
  <si>
    <t>08.332.122/0001-97</t>
  </si>
  <si>
    <t>DENTAL RUBI COMERCIO DE PRODUTOS ODONTOLOGICOS LTDA</t>
  </si>
  <si>
    <t>08.375.459/0001-81</t>
  </si>
  <si>
    <t>DROGARIA KRUSEMARK BRANDAO LTDA</t>
  </si>
  <si>
    <t>08.390.881/0001-06</t>
  </si>
  <si>
    <t>PERIMETRAL COMERCIO DE ACESSORIOS PARA MOTOCICLETAS LTDA.</t>
  </si>
  <si>
    <t>08.403.157/0001-70</t>
  </si>
  <si>
    <t>LABORATORIO E FARMACIA DE MANIPULACAO NERY ESTEVES LTDA</t>
  </si>
  <si>
    <t>08.412.136/0001-10</t>
  </si>
  <si>
    <t>RIO DE PEDRAS HOTEL LTDA</t>
  </si>
  <si>
    <t>08.414.596/0001-88</t>
  </si>
  <si>
    <t>SAFETYBOX LOCACAO DE ARMARIOS LTDA</t>
  </si>
  <si>
    <t>08.574.906/0004-74</t>
  </si>
  <si>
    <t>EMOTION COMERCIO DE ROUPAS LTDA</t>
  </si>
  <si>
    <t>08.582.640/0001-69</t>
  </si>
  <si>
    <t>SJM COMERCIO DE MEDICAMENTOS E PERFUMARIA LTDA</t>
  </si>
  <si>
    <t>08.584.116/0001-27</t>
  </si>
  <si>
    <t>WEBCONTINENTAL LTDA</t>
  </si>
  <si>
    <t>08.593.038/0001-27</t>
  </si>
  <si>
    <t>LIQUIDWORKS SOLUCOES EM TECNOLOGIA DA INFORMACAO LTDA</t>
  </si>
  <si>
    <t>08.624.088/0001-24</t>
  </si>
  <si>
    <t>HIPERTINTAS CAPOEIRAS COMERCIO DE TINTAS LTDA</t>
  </si>
  <si>
    <t>08.663.039/0010-91</t>
  </si>
  <si>
    <t>CRESCERFARMA LTDA</t>
  </si>
  <si>
    <t>08.678.386/0001-05</t>
  </si>
  <si>
    <t>PNEUBRAS COMERCIO DE PNEUS LTDA</t>
  </si>
  <si>
    <t>08.727.932/0001-42</t>
  </si>
  <si>
    <t>P R DOS SANTOS BRINDES</t>
  </si>
  <si>
    <t>08.741.899/0001-05</t>
  </si>
  <si>
    <t>RR SHOES COMERCIO E FABRICACAO DE CALCADOS LTDA</t>
  </si>
  <si>
    <t>08.824.171/0001-47</t>
  </si>
  <si>
    <t>J. C. M. NITEROI REFRIGERACAO LTDA</t>
  </si>
  <si>
    <t>08.845.775/0001-70</t>
  </si>
  <si>
    <t>VERTEM SOLUCOES DE ENGAJAMENTO LTDA.</t>
  </si>
  <si>
    <t>08.868.388/0001-59</t>
  </si>
  <si>
    <t>LOGICS TECNOLOGIA E SERVICOS LTDA</t>
  </si>
  <si>
    <t>08.886.686/0001-71</t>
  </si>
  <si>
    <t>ANGULAR E-COMMERCE LTDA</t>
  </si>
  <si>
    <t>08.887.752/0001-28</t>
  </si>
  <si>
    <t>T. S. PEREIRA MOREIRA</t>
  </si>
  <si>
    <t>08.890.804/0001-15</t>
  </si>
  <si>
    <t>CA COMERCIAL LTDA</t>
  </si>
  <si>
    <t>08.928.058/0001-01</t>
  </si>
  <si>
    <t>FARMACIAS ULTRAMED POPULAR LTDA</t>
  </si>
  <si>
    <t>08.929.216/0001-48</t>
  </si>
  <si>
    <t>RAVENNA COMERCIO DE ARTIGOS DE COURO LTDA</t>
  </si>
  <si>
    <t>08.958.855/0001-31</t>
  </si>
  <si>
    <t>FARMAVIP PRINCESA DROGARIA LTDA.</t>
  </si>
  <si>
    <t>08.976.595/0001-27</t>
  </si>
  <si>
    <t>IPGS CONSULTORIA EM PESQUISA, ENSINO E GESTAO EM SAUDE LTDA</t>
  </si>
  <si>
    <t>08.991.346/0001-00</t>
  </si>
  <si>
    <t>SHOES MARILIA - COMERCIO DE CALCADOS LTDA (baixada)</t>
  </si>
  <si>
    <t>08.997.979/0001-26</t>
  </si>
  <si>
    <t>3DOT DIGITAL LTDA</t>
  </si>
  <si>
    <t>09.045.989/0001-24</t>
  </si>
  <si>
    <t>AZ 129 COMERCIO DE CALCADOS LTDA</t>
  </si>
  <si>
    <t>09.061.555/0001-18</t>
  </si>
  <si>
    <t>PISTA E CAMPO LTDA</t>
  </si>
  <si>
    <t>09.119.809/0001-01</t>
  </si>
  <si>
    <t>ASSIS ALIMENTOS LTDA</t>
  </si>
  <si>
    <t>09.148.568/0001-29</t>
  </si>
  <si>
    <t>DEA &amp; DEA COMERCIO DE CALCADOS E CONFECCOES LTDA</t>
  </si>
  <si>
    <t>09.168.232/0001-28</t>
  </si>
  <si>
    <t>I-RETAIL SERVICOS DE CONSULTORIA DE MODA E PARTICIPACOES LTDA.</t>
  </si>
  <si>
    <t>09.192.241/0003-16</t>
  </si>
  <si>
    <t>DLS COMERCIO E CONSULTORIA LTDA</t>
  </si>
  <si>
    <t>09.193.927/0001-60</t>
  </si>
  <si>
    <t>ULTRAPOPULAR BARREIRAS LTDA</t>
  </si>
  <si>
    <t>09.228.091/0001-91</t>
  </si>
  <si>
    <t>DENTAL S. SEBASTIAO LTDA</t>
  </si>
  <si>
    <t>09.235.285/0001-14</t>
  </si>
  <si>
    <t>BRITO GESTEIRA COMERCIO DE CALCADOS LTDA</t>
  </si>
  <si>
    <t>09.254.774/0001-13</t>
  </si>
  <si>
    <t>CIRULLI COMERCIO DE MEDICAMENTOS LTDA</t>
  </si>
  <si>
    <t>09.262.527/0001-69</t>
  </si>
  <si>
    <t>PLANTEC DISTRIBUIDORA DE PRODUTOS DE TELECOMUNICACOES E INFORMATICA LTDA.</t>
  </si>
  <si>
    <t>09.267.050/0001-04</t>
  </si>
  <si>
    <t>MB COMERCIO DE MATERIAIS DE CONSTRUCAO LTDA</t>
  </si>
  <si>
    <t>09.300.053/0001-00</t>
  </si>
  <si>
    <t>VCT BRASIL IMPORTACAO E EXPORTACAO LTDA.</t>
  </si>
  <si>
    <t>09.357.269/0001-02</t>
  </si>
  <si>
    <t>DROGARIA E FARMACIA PEREIRA LTDA</t>
  </si>
  <si>
    <t>09.389.792/0001-02</t>
  </si>
  <si>
    <t>MADEIREIRA VALE DO PARA LTDA</t>
  </si>
  <si>
    <t>09.392.341/0005-58</t>
  </si>
  <si>
    <t>LAMPADINHA MATERIAIS ELETRICOS LTDA</t>
  </si>
  <si>
    <t>09.449.728/0001-70</t>
  </si>
  <si>
    <t>FABRICA DE VIAGEM OPERADORA DE TURISMO LTDA</t>
  </si>
  <si>
    <t>09.458.796/0001-03</t>
  </si>
  <si>
    <t>INSPOTRADE IMPORTACAO, EXPORTACAO E COMERCIALIZACAO LTDA</t>
  </si>
  <si>
    <t>09.477.652/0001-96</t>
  </si>
  <si>
    <t>SDB COMERCIO DE ALIMENTOS LTDA</t>
  </si>
  <si>
    <t>09.497.806/0001-01</t>
  </si>
  <si>
    <t>VALTER RAMOS LTDA</t>
  </si>
  <si>
    <t>09.556.355/0012-99</t>
  </si>
  <si>
    <t>MYPLACE INDUSTRIA E COMERCIO DO VESTUARIO LTDA</t>
  </si>
  <si>
    <t>09.564.676/0001-82</t>
  </si>
  <si>
    <t>GNC COMERCIO DE VEICULOS LTDA</t>
  </si>
  <si>
    <t>09.564.676/0009-30</t>
  </si>
  <si>
    <t>09.577.465/0001-84</t>
  </si>
  <si>
    <t>R. C. GIOVANI COMERCIO DE MATERIAIS DE CONSTRUCAO LTDA</t>
  </si>
  <si>
    <t>09.616.278/0001-62</t>
  </si>
  <si>
    <t>ROSSINI TEXTIL LTDA</t>
  </si>
  <si>
    <t>09.688.887/0001-27</t>
  </si>
  <si>
    <t>COMERCIO DE MEDICAMENTOS KOR LTDA</t>
  </si>
  <si>
    <t>09.911.985/0001-81</t>
  </si>
  <si>
    <t>DROGARIA MOREIRA &amp; AMORIM LTDA</t>
  </si>
  <si>
    <t>09.944.129/0001-22</t>
  </si>
  <si>
    <t>MONERI SOLUCOES E SERVICOS LTDA</t>
  </si>
  <si>
    <t>10.216.260/0003-14</t>
  </si>
  <si>
    <t>OTS IMPORTADORA E EXPORTADORA LTDA</t>
  </si>
  <si>
    <t>10.250.540/0001-87</t>
  </si>
  <si>
    <t>REDIT COMERCIO E SERVICOS LTDA</t>
  </si>
  <si>
    <t>10.291.366/0001-10</t>
  </si>
  <si>
    <t>COCCO MIAMI LTDA.</t>
  </si>
  <si>
    <t>10.291.723/0001-40</t>
  </si>
  <si>
    <t>ROYAL CARIBBEAN CRUZEIROS (BRASIL) LTDA.</t>
  </si>
  <si>
    <t>10.326.174/0011-74</t>
  </si>
  <si>
    <t>LFSP CALCADOS E ACESSORIOS LTDA</t>
  </si>
  <si>
    <t>10.374.800/0001-26</t>
  </si>
  <si>
    <t>NEBULA SISTEMAS LTDA</t>
  </si>
  <si>
    <t>10.383.997/0001-60</t>
  </si>
  <si>
    <t>ENGEMETAL COMERCIO E MANUTENCAO LTDA</t>
  </si>
  <si>
    <t>10.397.488/0001-96</t>
  </si>
  <si>
    <t>FARMACIA VIDA ATIVA LTDA</t>
  </si>
  <si>
    <t>10.419.496/0001-96</t>
  </si>
  <si>
    <t>WEB INFO SOLUCOES E INFORMACOES EM PORTAL INFORMATIVO LTDA</t>
  </si>
  <si>
    <t>10.445.778/0001-68</t>
  </si>
  <si>
    <t>ARAPIRACA MATERIAL DE CONSTRUCAO LTDA</t>
  </si>
  <si>
    <t>10.451.360/0001-63</t>
  </si>
  <si>
    <t>LMLR CONSULTORIA EMPRESARIAL LTDA</t>
  </si>
  <si>
    <t>10.482.611/0004-10</t>
  </si>
  <si>
    <t>MIX PNEUS LTDA</t>
  </si>
  <si>
    <t>10.489.264/0005-38</t>
  </si>
  <si>
    <t>ADO ATELIER DE CRIACAO LTDA</t>
  </si>
  <si>
    <t>10.495.056/0057-72</t>
  </si>
  <si>
    <t>T F L COMERCIO DE VESTUARIO LTDA.</t>
  </si>
  <si>
    <t>10.561.165/0026-44</t>
  </si>
  <si>
    <t>CAVALCANTI GONCALVES E CIA LTDA</t>
  </si>
  <si>
    <t>10.614.426/0001-99</t>
  </si>
  <si>
    <t>LUZ FRANQUIAS LTDA</t>
  </si>
  <si>
    <t>10.636.142/0001-01</t>
  </si>
  <si>
    <t>REDEMOB CONSORCIO</t>
  </si>
  <si>
    <t>10.649.482/0001-69</t>
  </si>
  <si>
    <t>MARCOS TIAGO PEREIRA TORRES BIJUTERIAS</t>
  </si>
  <si>
    <t>10.707.506/0001-99</t>
  </si>
  <si>
    <t>COELHO E CORREA COMERCIO DE MEDICAMENTOS LTDA</t>
  </si>
  <si>
    <t>10.755.792/0001-68</t>
  </si>
  <si>
    <t>RHEEM DO BRASIL COMERCIO E DISTRIBUICAO DE AR CONDICIONADO E AQUECIMENTO LTDA</t>
  </si>
  <si>
    <t>10.762.438/0001-60</t>
  </si>
  <si>
    <t>GEINFFO TECNOLOGIA DE INFORMACAO LTDA</t>
  </si>
  <si>
    <t>10.842.304/0001-50</t>
  </si>
  <si>
    <t>TAGME SISTEMAS PARA RESTAURANTES LTDA.</t>
  </si>
  <si>
    <t>10.851.899/0001-00</t>
  </si>
  <si>
    <t>CPAPS IMPORTACAO E COMERCIO DE EQUIPAMENTOS MEDICOS LTDA</t>
  </si>
  <si>
    <t>10.860.588/0001-07</t>
  </si>
  <si>
    <t>ESTACAO BALAO LTDA</t>
  </si>
  <si>
    <t>10.912.363/0001-57</t>
  </si>
  <si>
    <t>CGN COMERCIAL E GESTAO DE NEGOCIOS E MARCAS LTDA</t>
  </si>
  <si>
    <t>10.925.214/0001-22</t>
  </si>
  <si>
    <t>APOIO DENTAL COMERCIO DE PRODUTOS E EQUIPAMENTOS ODONTOLOGICOS LTDA</t>
  </si>
  <si>
    <t>10.947.389/0010-21</t>
  </si>
  <si>
    <t>BAN BAN COMERCIAL DE CALCADOS LTDA</t>
  </si>
  <si>
    <t>10.964.693/0001-96</t>
  </si>
  <si>
    <t>BRASIL AUTO SERVICO DE PRODUTOS ALIMENTICIOS S.A.</t>
  </si>
  <si>
    <t>10.992.730/0001-70</t>
  </si>
  <si>
    <t>FUTURE CONCEPTS COMERCIO LTDA</t>
  </si>
  <si>
    <t>11.014.557/0038-90</t>
  </si>
  <si>
    <t>BROOKSDONNA COMERCIO DE ROUPAS LTDA. (baixada)</t>
  </si>
  <si>
    <t>11.100.982/0002-90</t>
  </si>
  <si>
    <t>SESSION BRASIL IMPORTACAO E EXPORTACAO LTDA.</t>
  </si>
  <si>
    <t>11.112.928/0001-84</t>
  </si>
  <si>
    <t>CYCLOTRONICS TECNOLOGIA E DESENVOLVIMENTO DE ARTIGOS ESPORTIVOS LTDA.</t>
  </si>
  <si>
    <t>11.175.226/0001-40</t>
  </si>
  <si>
    <t>FZ FARMA LTDA</t>
  </si>
  <si>
    <t>11.175.226/0002-20</t>
  </si>
  <si>
    <t>11.175.226/0003-01</t>
  </si>
  <si>
    <t>11.175.226/0004-92</t>
  </si>
  <si>
    <t>11.175.226/0005-73</t>
  </si>
  <si>
    <t>11.175.226/0006-54</t>
  </si>
  <si>
    <t>11.175.226/0007-35</t>
  </si>
  <si>
    <t>11.175.226/0009-05</t>
  </si>
  <si>
    <t>11.369.356/0001-13</t>
  </si>
  <si>
    <t>LEME E LEME DROGARIA E PERFUMARIA LTDA</t>
  </si>
  <si>
    <t>11.377.568/0001-42</t>
  </si>
  <si>
    <t>MAYUMI ENDO FARMACIA E PERFUMARIA</t>
  </si>
  <si>
    <t>11.410.908/0001-90</t>
  </si>
  <si>
    <t>N1 SERVICOS ONLINE LTDA</t>
  </si>
  <si>
    <t>11.433.818/0001-14</t>
  </si>
  <si>
    <t>NAITEON IT SOLUTIONS SOFTWARES AND WEBSITES LTDA.</t>
  </si>
  <si>
    <t>11.504.448/0001-69</t>
  </si>
  <si>
    <t>LABORATORIO DE FLORAIS E COSMETICOS JOEL ALEIXO LTDA</t>
  </si>
  <si>
    <t>11.512.486/0001-63</t>
  </si>
  <si>
    <t>M &amp; A FARMA LTDA</t>
  </si>
  <si>
    <t>11.517.841/0001-97</t>
  </si>
  <si>
    <t>COMPANHIA SULAMERICANA DE DISTRIBUICAO</t>
  </si>
  <si>
    <t>11.556.348/0001-86</t>
  </si>
  <si>
    <t>MARCIA RUIZ ZAMBAO</t>
  </si>
  <si>
    <t>11.590.296/0001-64</t>
  </si>
  <si>
    <t>MAGAZINE LILIANI S/A</t>
  </si>
  <si>
    <t>11.606.543/0002-54</t>
  </si>
  <si>
    <t>FORTALEZA DE SANTA TERESINHA AGRICULTURA E PECUARIA S.A.</t>
  </si>
  <si>
    <t>11.615.383/0001-29</t>
  </si>
  <si>
    <t>ESCOLAWEB LTDA</t>
  </si>
  <si>
    <t>11.660.106/0001-38</t>
  </si>
  <si>
    <t>VERISURE BRASIL MONITORAMENTO DE ALARMES S.A</t>
  </si>
  <si>
    <t>11.697.918/0001-58</t>
  </si>
  <si>
    <t>CENTRO CULTURAL AFRORIO</t>
  </si>
  <si>
    <t>11.716.147/0001-07</t>
  </si>
  <si>
    <t>INDA SUL COMERCIO DE MEDICAMENTOS E PERFUMARIA LTDA</t>
  </si>
  <si>
    <t>11.747.657/0001-33</t>
  </si>
  <si>
    <t>FARMACIAS JRL LTDA</t>
  </si>
  <si>
    <t>11.796.274/0001-55</t>
  </si>
  <si>
    <t>MOLDUSACI FABRICA DE PORTA RETRATOS LTDA</t>
  </si>
  <si>
    <t>11.838.187/0002-02</t>
  </si>
  <si>
    <t>TEXLUSK &amp; FIXA LTDA</t>
  </si>
  <si>
    <t>11.843.042/0001-00</t>
  </si>
  <si>
    <t>PONTESTUR AGENCIA DE VIAGENS E TURISMO LTDA</t>
  </si>
  <si>
    <t>11.844.665/0001-06</t>
  </si>
  <si>
    <t>NERIA ENERGIA E SOLUCOES LTDA</t>
  </si>
  <si>
    <t>11.856.283/0001-94</t>
  </si>
  <si>
    <t>ENGARRAFAMENTO PITU LTDA</t>
  </si>
  <si>
    <t>11.977.624/0001-80</t>
  </si>
  <si>
    <t>MUNDOMIDIA LTDA</t>
  </si>
  <si>
    <t>12.044.700/0019-96</t>
  </si>
  <si>
    <t>G.B.STRAPASSON &amp; CIA LTDA</t>
  </si>
  <si>
    <t>12.135.178/0001-29</t>
  </si>
  <si>
    <t>EMPREENDIMENTOS &amp; TRANSPORTES META LTDA</t>
  </si>
  <si>
    <t>12.157.924/0001-85</t>
  </si>
  <si>
    <t>V M CARDOSO LETTRARI E CIA LTDA</t>
  </si>
  <si>
    <t>12.400.169/0001-18</t>
  </si>
  <si>
    <t>MACROPORT DISTRIBUIDORA LTDA</t>
  </si>
  <si>
    <t>12.431.970/0001-20</t>
  </si>
  <si>
    <t>ULTRAPOPULAR SAO DESIDERIO LTDA</t>
  </si>
  <si>
    <t>12.471.470/0005-46</t>
  </si>
  <si>
    <t>DROGARIA VITORIA LTDA</t>
  </si>
  <si>
    <t>12.499.494/0001-80</t>
  </si>
  <si>
    <t>HOSPINOVA DISTRIBUIDORA DE PRODUTOS HOSPITALARES LTDA.</t>
  </si>
  <si>
    <t>12.500.847/0001-14</t>
  </si>
  <si>
    <t>KONNO INCORPORADORA E ADMINISTRADORA LTDA</t>
  </si>
  <si>
    <t>12.550.675/0001-93</t>
  </si>
  <si>
    <t>MAXI POPULAR DOURADOS COMERCIO DE MEDICAMENTOS LTDA</t>
  </si>
  <si>
    <t>12.600.200/0001-64</t>
  </si>
  <si>
    <t>JARDIM DO ALCHYMIST RESTAURANTE LTDA</t>
  </si>
  <si>
    <t>12.683.843/0001-19</t>
  </si>
  <si>
    <t>FARMACIA BOA VISTA LTDA</t>
  </si>
  <si>
    <t>12.792.928/0001-35</t>
  </si>
  <si>
    <t>DJ COMERCIO DE INSTRUMENTOS MUSICAIS LTDA</t>
  </si>
  <si>
    <t>12.821.655/0001-00</t>
  </si>
  <si>
    <t>SUL FORTALEZA COMERCIO FARMACEUTICO LTDA</t>
  </si>
  <si>
    <t>12.844.566/0001-89</t>
  </si>
  <si>
    <t>FARMACIA A &amp; L MANIPULACAO E HOMEOPATIA LTDA</t>
  </si>
  <si>
    <t>12.864.001/0001-63</t>
  </si>
  <si>
    <t>RIBEIRO &amp; AVIDAGO TURISMO LTDA</t>
  </si>
  <si>
    <t>12.870.037/0001-50</t>
  </si>
  <si>
    <t>NAURIO JORGE IBANES</t>
  </si>
  <si>
    <t>12.878.141/0001-90</t>
  </si>
  <si>
    <t>MESTRE MARCENEIRO LTDA</t>
  </si>
  <si>
    <t>12.929.300/0001-39</t>
  </si>
  <si>
    <t>RITECH TECNOLOGIA SERVICOS EM INFORMATICA LTDA</t>
  </si>
  <si>
    <t>12.979.552/0001-72</t>
  </si>
  <si>
    <t>SKINSTORE S.A.</t>
  </si>
  <si>
    <t>13.032.018/0001-17</t>
  </si>
  <si>
    <t>DROGARIA SOUZA E ROSA LTDA</t>
  </si>
  <si>
    <t>13.041.230/0001-40</t>
  </si>
  <si>
    <t>FARMACIA ABDS LTDA</t>
  </si>
  <si>
    <t>13.062.626/0001-74</t>
  </si>
  <si>
    <t>JUSCELINO VENTURA CHAVES</t>
  </si>
  <si>
    <t>13.077.546/0001-92</t>
  </si>
  <si>
    <t>MEMED S.A.</t>
  </si>
  <si>
    <t>13.185.330/0001-40</t>
  </si>
  <si>
    <t>UNIAO TAQUA FORMACAO PROFISSIONAL LTDA</t>
  </si>
  <si>
    <t>13.329.758/0001-10</t>
  </si>
  <si>
    <t>ECORI ENERGIA SOLAR LTDA</t>
  </si>
  <si>
    <t>13.357.925/0001-36</t>
  </si>
  <si>
    <t>DROGARIA MANTOVANI DE TOCANTINS LTDA</t>
  </si>
  <si>
    <t>13.360.320/0001-02</t>
  </si>
  <si>
    <t>COFAX DISTRIBUIDORA DE UTENSILIOS DOMESTICOS LTDA</t>
  </si>
  <si>
    <t>13.432.810/0001-69</t>
  </si>
  <si>
    <t>TRANSAMERICA DE HOTEIS NORDESTE LTDA</t>
  </si>
  <si>
    <t>13.439.115/0001-29</t>
  </si>
  <si>
    <t>NATU FARMA FARMACIA E DROGARIA LTDA</t>
  </si>
  <si>
    <t>13.513.325/0001-10</t>
  </si>
  <si>
    <t>LOUNGERIE S/A</t>
  </si>
  <si>
    <t>13.594.751/0015-20</t>
  </si>
  <si>
    <t>NOVA GERACAO COMESTIVEIS S.A</t>
  </si>
  <si>
    <t>13.671.874/0001-12</t>
  </si>
  <si>
    <t>FRANCHISING BRASIL FARMA LTDA</t>
  </si>
  <si>
    <t>13.696.490/0001-54</t>
  </si>
  <si>
    <t>KALINI BEACHWEAR CONFECCOES LTDA</t>
  </si>
  <si>
    <t>13.710.737/0005-73</t>
  </si>
  <si>
    <t>LUDIQUE ET BADIN COMERCIO DE CALCADOS LTDA</t>
  </si>
  <si>
    <t>13.740.028/0001-07</t>
  </si>
  <si>
    <t>RM3 DROGARIA LTDA</t>
  </si>
  <si>
    <t>13.756.472/0001-10</t>
  </si>
  <si>
    <t>ROSSTAMP CONFECCAO E ESTAMPARIA LTDA</t>
  </si>
  <si>
    <t>13.759.045/0001-96</t>
  </si>
  <si>
    <t>VILA ZAIRA  HORTIFRUTI LTDA</t>
  </si>
  <si>
    <t>13.812.932/0002-61</t>
  </si>
  <si>
    <t>PALACIO TANGARA DESENVOLVIMENTO IMOBILIARIO E EXPLORACAO HOTELEIRA S.A</t>
  </si>
  <si>
    <t>13.852.483/0001-02</t>
  </si>
  <si>
    <t>PAGUE PLAY LTDA</t>
  </si>
  <si>
    <t>13.877.842/0001-78</t>
  </si>
  <si>
    <t>ESTRATEGIA CONCURSOS S/A</t>
  </si>
  <si>
    <t>14.005.431/0001-55</t>
  </si>
  <si>
    <t>E.H. CAMARGO LTDA</t>
  </si>
  <si>
    <t>14.005.443/0001-80</t>
  </si>
  <si>
    <t>D T M PEREA &amp; CIA LTDA</t>
  </si>
  <si>
    <t>14.011.614/0001-83</t>
  </si>
  <si>
    <t>WS AUDIOLOGY SOLUCOES AUDITIVAS LTDA</t>
  </si>
  <si>
    <t>14.022.631/0001-16</t>
  </si>
  <si>
    <t>SMACK BRASIL LTDA</t>
  </si>
  <si>
    <t>14.037.664/0001-30</t>
  </si>
  <si>
    <t>UNINTER INFORMATICA S/A</t>
  </si>
  <si>
    <t>14.043.391/0001-36</t>
  </si>
  <si>
    <t>TOPPS ESPORTES E ENTRETENIMENTO DO BRASIL LTDA</t>
  </si>
  <si>
    <t>14.073.438/0001-04</t>
  </si>
  <si>
    <t>PAYTRACK TECNOLOGIA LTDA</t>
  </si>
  <si>
    <t>14.096.376/0001-56</t>
  </si>
  <si>
    <t>SGB COMERCIO E LOCACAO DE EQUIPAMENTOS LTDA</t>
  </si>
  <si>
    <t>14.100.209/0001-31</t>
  </si>
  <si>
    <t>ALFA COUROS INDUSTRIAL E COMERCIAL LTDA</t>
  </si>
  <si>
    <t>14.156.965/0001-82</t>
  </si>
  <si>
    <t>LOLA LICENCIAMENTOS E FRANQUIAS LTDA</t>
  </si>
  <si>
    <t>14.169.897/0012-49</t>
  </si>
  <si>
    <t>DROGARIA WANESSA LTDA</t>
  </si>
  <si>
    <t>14.210.529/0014-69</t>
  </si>
  <si>
    <t>B.L.E VESTUARIO LTDA</t>
  </si>
  <si>
    <t>14.244.294/0001-01</t>
  </si>
  <si>
    <t>14.300.953/0001-80</t>
  </si>
  <si>
    <t>POFFO COMERCIO DE PRODUTOS FARMACEUTICOS LTDA</t>
  </si>
  <si>
    <t>14.424.944/0001-09</t>
  </si>
  <si>
    <t>GRUPO G7 CONSTRUIR</t>
  </si>
  <si>
    <t>14.536.964/0001-63</t>
  </si>
  <si>
    <t>G D A CESARIO LTDA</t>
  </si>
  <si>
    <t>14.552.558/0001-94</t>
  </si>
  <si>
    <t>CRESAUTO VEICULOS S/A</t>
  </si>
  <si>
    <t>14.576.103/0001-09</t>
  </si>
  <si>
    <t>BOUTIQUE DENTAL LTDA</t>
  </si>
  <si>
    <t>14.657.392/0001-70</t>
  </si>
  <si>
    <t>PEDIDO PAGO INTERNET LTDA</t>
  </si>
  <si>
    <t>14.779.797/0002-62</t>
  </si>
  <si>
    <t>MERSAN MODAS LTDA</t>
  </si>
  <si>
    <t>14.990.369/0001-01</t>
  </si>
  <si>
    <t>15.088.043/0001-48</t>
  </si>
  <si>
    <t>COMERCIAL JAD ZEN LTDA</t>
  </si>
  <si>
    <t>15.102.782/0001-47</t>
  </si>
  <si>
    <t>PROJETANDOO - INFORMACAO E DESENVOLVIMENTO LTDA</t>
  </si>
  <si>
    <t>15.196.194/0001-10</t>
  </si>
  <si>
    <t>CL ANJOS DROGARIA LTDA</t>
  </si>
  <si>
    <t>15.210.932/0001-36</t>
  </si>
  <si>
    <t>ACQUATHERMAS OPERADORA DE TURISMO LTDA</t>
  </si>
  <si>
    <t>15.306.935/0001-78</t>
  </si>
  <si>
    <t>RV2 SERVICOS EM MEIOS ELETRONICOS DE PAGAMENTOS LTDA</t>
  </si>
  <si>
    <t>15.347.913/0001-56</t>
  </si>
  <si>
    <t>FREITAS MANIPULACAO LTDA</t>
  </si>
  <si>
    <t>15.348.666/0003-74</t>
  </si>
  <si>
    <t>SANEAR BRASIL PRODUTOS E SERVICOS LTDA</t>
  </si>
  <si>
    <t>15.388.912/0001-50</t>
  </si>
  <si>
    <t>URBAN ARTES FRANQUEADORA S/A</t>
  </si>
  <si>
    <t>15.629.579/0010-14</t>
  </si>
  <si>
    <t>DROGARIA SILVA ROCHA LTDA</t>
  </si>
  <si>
    <t>15.655.086/0001-68</t>
  </si>
  <si>
    <t>SINGOLA COMERCIO VIRTUAL LTDA</t>
  </si>
  <si>
    <t>15.667.907/0001-86</t>
  </si>
  <si>
    <t>RODAR SERVICOS DE TAXI E TRANSPORTES PERSONALIZADOS LTDA</t>
  </si>
  <si>
    <t>15.775.522/0001-32</t>
  </si>
  <si>
    <t>ABBEY TURISMO LTDA</t>
  </si>
  <si>
    <t>15.839.321/0001-51</t>
  </si>
  <si>
    <t>DROGARIA SUPER POPULAR HORTOLANDIA S.A</t>
  </si>
  <si>
    <t>15.914.495/0001-31</t>
  </si>
  <si>
    <t>A CARGA CORPORATION BUSINESS BRASIL LTDA</t>
  </si>
  <si>
    <t>15.916.662/0001-83</t>
  </si>
  <si>
    <t>F DE BRITO MOREIRA FARMACIA LTDA</t>
  </si>
  <si>
    <t>16.233.389/0006-60</t>
  </si>
  <si>
    <t>CVLB BRASIL S.A.</t>
  </si>
  <si>
    <t>16.479.218/0001-00</t>
  </si>
  <si>
    <t>TIAGO COCCI RAMON (baixada)</t>
  </si>
  <si>
    <t>16.571.889/0001-05</t>
  </si>
  <si>
    <t>JAB COMERCIO E DISTRIBUICAO DE ELETRO E ELETRONICO LTDA</t>
  </si>
  <si>
    <t>16.585.918/0001-80</t>
  </si>
  <si>
    <t>WEGO SERVICOS EM TECNOLOGIA E PARTICIPACOES LTDA (baixada)</t>
  </si>
  <si>
    <t>16.590.234/0020-39</t>
  </si>
  <si>
    <t>AZZAS 2154 S.A</t>
  </si>
  <si>
    <t>16.701.716/0046-58</t>
  </si>
  <si>
    <t>STELLANTIS AUTOMOVEIS BRASIL LTDA.</t>
  </si>
  <si>
    <t>16.774.414/0001-08</t>
  </si>
  <si>
    <t>SUPERMERCADO HORTIFRUTI VILA DAS FRUTAS LTDA</t>
  </si>
  <si>
    <t>16.799.684/0001-73</t>
  </si>
  <si>
    <t>PUERTO DEL SOL APART HOTEL LTDA</t>
  </si>
  <si>
    <t>16.825.089/0001-65</t>
  </si>
  <si>
    <t>B2 PNEUS LTDA</t>
  </si>
  <si>
    <t>16.928.871/0036-30</t>
  </si>
  <si>
    <t>GUEDES &amp; PAIXAO LTDA</t>
  </si>
  <si>
    <t>16.966.629/0001-20</t>
  </si>
  <si>
    <t>FARMACIA SALTO GRANDE LTDA</t>
  </si>
  <si>
    <t>16.986.332/0001-27</t>
  </si>
  <si>
    <t>CERTDATA SERVICOS DE INFORMACAO LTDA</t>
  </si>
  <si>
    <t>16.988.607/0001-61</t>
  </si>
  <si>
    <t>MM TURISMO &amp; VIAGENS S.A  EM RECUPERACAO JUDICIAL</t>
  </si>
  <si>
    <t>17.001.584/0001-12</t>
  </si>
  <si>
    <t>FAGE COMERCIO VAREJISTA DE BIJUTERIAS LTDA</t>
  </si>
  <si>
    <t>17.086.101/0001-20</t>
  </si>
  <si>
    <t>LIDER FRANQUIAS E LICENCAS LTDA</t>
  </si>
  <si>
    <t>17.185.679/0001-33</t>
  </si>
  <si>
    <t>OTHON DE CARVALHO E CIA LTDA</t>
  </si>
  <si>
    <t>17.256.512/0001-16</t>
  </si>
  <si>
    <t>DROGARIA ARAUJO S A</t>
  </si>
  <si>
    <t>17.280.086/0001-56</t>
  </si>
  <si>
    <t>DROGARIA MANGUE  &amp;  ARAUJO  LTDA</t>
  </si>
  <si>
    <t>17.359.233/0001-88</t>
  </si>
  <si>
    <t>TECIDOS E ARMARINHOS MIGUEL BARTOLOMEU S/A</t>
  </si>
  <si>
    <t>17.374.261/0001-74</t>
  </si>
  <si>
    <t>STUDIO 2YOU FITNESS LTDA</t>
  </si>
  <si>
    <t>17.388.003/0007-32</t>
  </si>
  <si>
    <t>SELIA - SERVICOS DE GESTAO EMPRESARIAL LTDA</t>
  </si>
  <si>
    <t>17.497.787/0001-41</t>
  </si>
  <si>
    <t>GPET COMERCIO E INTERMEDIACAO DE NEGOCIOS LTDA</t>
  </si>
  <si>
    <t>17.653.102/0001-09</t>
  </si>
  <si>
    <t>SIRCILLI COMERCIO DE COMPONENTES AUTOMOTIVOS LTDA</t>
  </si>
  <si>
    <t>17.662.691/0001-91</t>
  </si>
  <si>
    <t>FERREIRA &amp; FERREIRA COMERCIO VAREJISTA DE PRODUTOS FARMACEUTICOS LTDA</t>
  </si>
  <si>
    <t>17.768.068/0001-18</t>
  </si>
  <si>
    <t>PINPAG INSTITUICAO DE PAGAMENTO S.A.</t>
  </si>
  <si>
    <t>17.796.934/0001-84</t>
  </si>
  <si>
    <t>VELOCITY ACADEMIA DE GINASTICA LTDA</t>
  </si>
  <si>
    <t>17.830.992/0001-87</t>
  </si>
  <si>
    <t>BOSSA ETC CONSULTORIA E EDUCACAO LTDA (baixada)</t>
  </si>
  <si>
    <t>17.853.443/0001-28</t>
  </si>
  <si>
    <t>FORLEVEN INFORMATICA LTDA</t>
  </si>
  <si>
    <t>17.891.555/0001-73</t>
  </si>
  <si>
    <t>17.951.646/0001-57</t>
  </si>
  <si>
    <t>LA BELLE FARMA - FARMACIA DE MANIPULACAO LTDA</t>
  </si>
  <si>
    <t>18.021.509/0001-86</t>
  </si>
  <si>
    <t>TEMONITORE TECNOLOGIA LTDA</t>
  </si>
  <si>
    <t>18.033.552/0001-61</t>
  </si>
  <si>
    <t>99 TECNOLOGIA LTDA</t>
  </si>
  <si>
    <t>18.082.788/0001-98</t>
  </si>
  <si>
    <t>INTERNATIONAL SCHOOL SERVICOS DE ENSINO, TREINAMENTO E EDITORACAO FRANQUEADORA S.A.</t>
  </si>
  <si>
    <t>18.087.991/0001-57</t>
  </si>
  <si>
    <t>QUERO PASSAGEM VIAGENS E TURISMO LTDA</t>
  </si>
  <si>
    <t>18.096.686/0001-21</t>
  </si>
  <si>
    <t>ORANGGI VIAGENS E TURISMO LTDA</t>
  </si>
  <si>
    <t>18.130.757/0001-65</t>
  </si>
  <si>
    <t>DROGARIA LAGOCENTER LTDA</t>
  </si>
  <si>
    <t>18.233.742/0003-94</t>
  </si>
  <si>
    <t>IGREJA BATISTA DA LAGOINHA</t>
  </si>
  <si>
    <t>18.319.406/0001-05</t>
  </si>
  <si>
    <t>GOLDEN FARMA LTDA</t>
  </si>
  <si>
    <t>18.487.749/0001-70</t>
  </si>
  <si>
    <t>PARQUE DO AVESTRUZ HOTEL FAZENDA S/A</t>
  </si>
  <si>
    <t>18.565.468/0001-99</t>
  </si>
  <si>
    <t>VULCABRAS  SP COMERCIO DE ARTIGOS ESPORTIVOS LTDA</t>
  </si>
  <si>
    <t>18.580.601/0001-86</t>
  </si>
  <si>
    <t>ECCO BARI CONFECCOES SOB MEDIDA LTDA.</t>
  </si>
  <si>
    <t>18.670.082/0001-47</t>
  </si>
  <si>
    <t>OKTAPAY PORTAIS E PROVEDORES DE CONTEUDO LTDA</t>
  </si>
  <si>
    <t>18.897.459/0001-03</t>
  </si>
  <si>
    <t>GOODSTORAGE HOLDING PARTICIPACOES S.A.</t>
  </si>
  <si>
    <t>18.978.214/0001-00</t>
  </si>
  <si>
    <t>AGROPECUARIA PARDINHO LTDA</t>
  </si>
  <si>
    <t>19.051.774/0001-70</t>
  </si>
  <si>
    <t>SMART CENTER COMERCIO DE MATERIAIS DE CONSTRUCAO LTDA</t>
  </si>
  <si>
    <t>19.063.331/0001-07</t>
  </si>
  <si>
    <t>BJ SHOES LTDA (baixada)</t>
  </si>
  <si>
    <t>19.112.624/0001-29</t>
  </si>
  <si>
    <t>EMUNAH STORE LTDA</t>
  </si>
  <si>
    <t>19.171.497/0002-10</t>
  </si>
  <si>
    <t>LOUISE LUCCA CONFECCOES LTDA</t>
  </si>
  <si>
    <t>19.308.325/0001-64</t>
  </si>
  <si>
    <t>7GAS TECNOLOGIA LTDA</t>
  </si>
  <si>
    <t>19.412.512/0001-93</t>
  </si>
  <si>
    <t>ORUBY COMERCIO E SERVICOS DIGITAIS S/A (baixada)</t>
  </si>
  <si>
    <t>19.463.221/0001-24</t>
  </si>
  <si>
    <t>AVATIM CHEIROS DA TERRA PATRIMONIAL E ROYALTIES LTDA</t>
  </si>
  <si>
    <t>19.576.137/0001-17</t>
  </si>
  <si>
    <t>ANA TERRA MANIPULACAO LTDA</t>
  </si>
  <si>
    <t>19.726.259/0001-42</t>
  </si>
  <si>
    <t>FARMACIA DE MANIPULACAO PETLOVE LTDA</t>
  </si>
  <si>
    <t>20.061.249/0001-14</t>
  </si>
  <si>
    <t>F.A.C VICENTE VIAGENS E TURISMO LTDA (baixada)</t>
  </si>
  <si>
    <t>20.182.807/0001-08</t>
  </si>
  <si>
    <t>CONTABILIZEI TECNOLOGIA LTDA</t>
  </si>
  <si>
    <t>20.215.683/0001-01</t>
  </si>
  <si>
    <t>CLICK DIGITAL SOLUTIONS LTDA</t>
  </si>
  <si>
    <t>20.320.503/0011-23</t>
  </si>
  <si>
    <t>FUNDACAO ARTHUR BERNARDES</t>
  </si>
  <si>
    <t>20.511.761/0001-15</t>
  </si>
  <si>
    <t>CAULE COMERCIO DE COSMOCEUTICOS LTDA (baixada)</t>
  </si>
  <si>
    <t>20.558.548/0001-69</t>
  </si>
  <si>
    <t>FARMACIA SAO LUIZ LTDA</t>
  </si>
  <si>
    <t>20.732.558/0001-79</t>
  </si>
  <si>
    <t>DROGARIA SAO FRANCISCO DE ITAUNA LTDA</t>
  </si>
  <si>
    <t>20.739.471/0001-23</t>
  </si>
  <si>
    <t>ALL IN RIO GESTAO IMOBILIARIA LTDA</t>
  </si>
  <si>
    <t>20.757.023/0001-52</t>
  </si>
  <si>
    <t>ECS COMERCIO E SERVICOS MUSICAIS LTDA</t>
  </si>
  <si>
    <t>20.884.408/0001-80</t>
  </si>
  <si>
    <t>DROGARIAS ULTRA POPULAR NOVA ANDRADINA LTDA</t>
  </si>
  <si>
    <t>20.959.269/0001-07</t>
  </si>
  <si>
    <t>DIVERTI TICKETS COMERCIALIZACAO DE INGRESSOS LTDA.</t>
  </si>
  <si>
    <t>20.977.902/0001-90</t>
  </si>
  <si>
    <t>AMERICANVEK PROTECAO INDUSTRIAL LTDA</t>
  </si>
  <si>
    <t>21.051.079/0001-50</t>
  </si>
  <si>
    <t>PARIS STORE PERFUMARIA LTDA</t>
  </si>
  <si>
    <t>21.153.371/0001-83</t>
  </si>
  <si>
    <t>PAPELLO SOLUCOES EM EMBALAGENS LTDA</t>
  </si>
  <si>
    <t>21.231.459/0001-76</t>
  </si>
  <si>
    <t>TECNOFIT TECNOLOGIA E SISTEMAS S/A</t>
  </si>
  <si>
    <t>21.379.541/0001-42</t>
  </si>
  <si>
    <t>INDUSTRIA DE ALIMENTOS BRASIL LTDA</t>
  </si>
  <si>
    <t>21.588.054/0001-90</t>
  </si>
  <si>
    <t>BAMBOO COMERCIO DE MOVEIS E DECORACOES LTDA</t>
  </si>
  <si>
    <t>21.593.391/0001-75</t>
  </si>
  <si>
    <t>M A COMERCIAL DE MEDICAMENTOS LTDA</t>
  </si>
  <si>
    <t>21.909.642/0001-88</t>
  </si>
  <si>
    <t>FARMACIA MARTINS E ANDRADE LTDA</t>
  </si>
  <si>
    <t>21.986.074/0001-19</t>
  </si>
  <si>
    <t>PRUDENTIAL DO BRASIL SEGUROS S.A.</t>
  </si>
  <si>
    <t>22.094.233/0001-33</t>
  </si>
  <si>
    <t>QUIFA FARMACEUTICA DO BRASIL LTDA.</t>
  </si>
  <si>
    <t>22.134.988/0001-14</t>
  </si>
  <si>
    <t>MOITINHO AUTOMOVEIS LTDA</t>
  </si>
  <si>
    <t>22.148.789/0001-65</t>
  </si>
  <si>
    <t>GV4 EMPREENDIMENTOS HOTELEIROS E TURISTICOS DE MACEIO LTDA</t>
  </si>
  <si>
    <t>22.166.562/0003-04</t>
  </si>
  <si>
    <t>R. O. MARTINS PEREIRA &amp; CIA LTDA</t>
  </si>
  <si>
    <t>22.228.820/0002-59</t>
  </si>
  <si>
    <t>GL SUPRIMENTOS PROFISSIONAIS LTDA (baixada)</t>
  </si>
  <si>
    <t>22.238.855/0001-98</t>
  </si>
  <si>
    <t>FC MATOS BORGES LTDA</t>
  </si>
  <si>
    <t>22.299.487/0001-98</t>
  </si>
  <si>
    <t>NARCISO ENXOVAIS DO BRASIL LTDA - EM RECUPERACAO JUDICIAL</t>
  </si>
  <si>
    <t>22.508.552/0001-48</t>
  </si>
  <si>
    <t>VIVAPP SERVICOS IMOBILIARIOS LTDA</t>
  </si>
  <si>
    <t>22.598.164/0001-03</t>
  </si>
  <si>
    <t>ELISANDRA DE L. CAMARGO LTDA</t>
  </si>
  <si>
    <t>22.599.190/0002-29</t>
  </si>
  <si>
    <t>HOTEL NACIONAL RIO DE JANEIRO ADMINISTRADORA LTDA</t>
  </si>
  <si>
    <t>22.655.614/0009-00</t>
  </si>
  <si>
    <t>22.750.430/0001-63</t>
  </si>
  <si>
    <t>MED CLUBE ADMINISTRADORA DE CARTOES LTDA</t>
  </si>
  <si>
    <t>22.763.502/0017-74</t>
  </si>
  <si>
    <t>PMZ DISTRIBUIDORA S.A</t>
  </si>
  <si>
    <t>22.782.280/0001-70</t>
  </si>
  <si>
    <t>SEMEAR FERTILIDADE - REPRODUCAO HUMANA LTDA</t>
  </si>
  <si>
    <t>22.913.185/0001-68</t>
  </si>
  <si>
    <t>ALCHYMIST PREHISTORIC PARK LTDA</t>
  </si>
  <si>
    <t>22.932.699/0001-60</t>
  </si>
  <si>
    <t>DFS HOLDING S.A.</t>
  </si>
  <si>
    <t>22.945.839/0001-35</t>
  </si>
  <si>
    <t>VINILTEC INDUSTRIA DE PISCINAS LTDA</t>
  </si>
  <si>
    <t>22.970.003/0001-90</t>
  </si>
  <si>
    <t>LALEBLU ARTIGOS INFANTIS E ACESSORIOS LTDA</t>
  </si>
  <si>
    <t>23.020.896/0001-76</t>
  </si>
  <si>
    <t>VALUE CODE DESENVOLVIMENTO DE SOFTWARE E SERVICOS LTDA</t>
  </si>
  <si>
    <t>23.342.728/0001-05</t>
  </si>
  <si>
    <t>CURARE LIMITADA</t>
  </si>
  <si>
    <t>23.350.687/0001-90</t>
  </si>
  <si>
    <t>AEGIS INDUSTRIA E COMERCIO DE ILUMINACAO LTDA</t>
  </si>
  <si>
    <t>23.351.345/0001-95</t>
  </si>
  <si>
    <t>OCEAN JERI TAXI AEREO LTDA</t>
  </si>
  <si>
    <t>23.353.693/0001-00</t>
  </si>
  <si>
    <t>LIV UP COMERCIO DE ALIMENTOS LTDA</t>
  </si>
  <si>
    <t>23.377.031/0001-61</t>
  </si>
  <si>
    <t>PULSAR CULTURA E ESPORTE LTDA</t>
  </si>
  <si>
    <t>23.432.890/0001-06</t>
  </si>
  <si>
    <t>LIUV SERVICOS TECNOLOGICOS SA (baixada)</t>
  </si>
  <si>
    <t>23.625.574/0001-50</t>
  </si>
  <si>
    <t>NE DIGITAL LTDA</t>
  </si>
  <si>
    <t>23.789.922/0001-25</t>
  </si>
  <si>
    <t>TRAVELRUN VIAGENS E TURISMO LTDA</t>
  </si>
  <si>
    <t>23.877.653/0001-59</t>
  </si>
  <si>
    <t>OMID SOLUTIONS TECNOLOGIA S.A.</t>
  </si>
  <si>
    <t>23.900.975/0001-71</t>
  </si>
  <si>
    <t>DOUTORES DA WEB TECNOLOGIA DIGITAL LTDA.</t>
  </si>
  <si>
    <t>23.933.434/0001-40</t>
  </si>
  <si>
    <t>ECORI ADMINISTRACAO LTDA</t>
  </si>
  <si>
    <t>23.935.460/0001-07</t>
  </si>
  <si>
    <t>HIBIKE MOBILIDADE URBANA COMUNICACAO E NEGOCIOS LTDA.</t>
  </si>
  <si>
    <t>23.965.472/0001-84</t>
  </si>
  <si>
    <t>SUPER MENU SOLUCOES E DESENVOLVIMENTO WEB LTDA</t>
  </si>
  <si>
    <t>24.130.812/0001-10</t>
  </si>
  <si>
    <t>DZENVOLVE SOLUCOES ESTRATEGICAS LTDA</t>
  </si>
  <si>
    <t>24.153.296/0001-49</t>
  </si>
  <si>
    <t>24.166.332/0001-09</t>
  </si>
  <si>
    <t>DENTAL MACEIO LTDA</t>
  </si>
  <si>
    <t>24.594.117/0001-09</t>
  </si>
  <si>
    <t>BOOZ OPERADORA DE VIAGENS LTDA</t>
  </si>
  <si>
    <t>24.676.135/0001-30</t>
  </si>
  <si>
    <t>RM COMERCIO DE ARTIGOS INFANTIS LTDA.</t>
  </si>
  <si>
    <t>24.835.569/0002-16</t>
  </si>
  <si>
    <t>BT03 VITORIA FITNESS CENTER ACADEMIA DE GINASTICA S.A.</t>
  </si>
  <si>
    <t>24.922.727/0001-94</t>
  </si>
  <si>
    <t>NUC TECNOLOGIA LTDA</t>
  </si>
  <si>
    <t>24.955.190/0001-69</t>
  </si>
  <si>
    <t>ERA COMERCIO E IMPORTACAO DE PRODUTOS NATURAIS LTDA</t>
  </si>
  <si>
    <t>25.047.149/0001-57</t>
  </si>
  <si>
    <t>BRANDSTER PALESTRAS E CURSOS LTDA</t>
  </si>
  <si>
    <t>25.116.805/0001-26</t>
  </si>
  <si>
    <t>ESCRITORIO ADMINISTRATIVO CLINICAS INTELIGENTES LTDA</t>
  </si>
  <si>
    <t>25.156.637/0002-83</t>
  </si>
  <si>
    <t>BLO SUPERMERCADO EIRELI (baixada)</t>
  </si>
  <si>
    <t>25.189.943/0001-35</t>
  </si>
  <si>
    <t>PAGUE.LA PAGAMENTOS LTDA</t>
  </si>
  <si>
    <t>25.382.893/0001-08</t>
  </si>
  <si>
    <t>E-PECA DESENVOLVIMENTO DE SISTEMAS LTDA</t>
  </si>
  <si>
    <t>25.404.087/0001-93</t>
  </si>
  <si>
    <t>INTERATIV SOFTWARE E TECNOLOGIA LTDA EM LIQUIDACAO</t>
  </si>
  <si>
    <t>25.448.394/0001-76</t>
  </si>
  <si>
    <t>EMPORIO SAUDAVEL COMERCIO DE ALIMENTOS LTDA</t>
  </si>
  <si>
    <t>25.618.174/0001-43</t>
  </si>
  <si>
    <t>CASA UNICA MATERIAIS PARA CONSTRUCAO LTDA</t>
  </si>
  <si>
    <t>25.965.815/0001-36</t>
  </si>
  <si>
    <t>HOTEL FAZENDA VALE SUICO LTDA</t>
  </si>
  <si>
    <t>26.011.011/0001-60</t>
  </si>
  <si>
    <t>SAUDAVEL TO BE COMERCIO DE PRODUTOS ALIMENTICIOS LTDA.</t>
  </si>
  <si>
    <t>26.107.555/0001-20</t>
  </si>
  <si>
    <t>PETLIG SOCIAL COMERCIO VIRTUAL LTDA</t>
  </si>
  <si>
    <t>26.137.597/0001-04</t>
  </si>
  <si>
    <t>CORUN TATTOO MACHINE LTDA</t>
  </si>
  <si>
    <t>26.183.032/0001-63</t>
  </si>
  <si>
    <t>PAYAMIGO BRASIL MEIOS DE PAGAMENTO LTDA</t>
  </si>
  <si>
    <t>26.240.625/0001-14</t>
  </si>
  <si>
    <t>DROGARIA W. &amp; L. LTDA</t>
  </si>
  <si>
    <t>26.263.143/0001-80</t>
  </si>
  <si>
    <t>AMAZ NUTRITION LTDA</t>
  </si>
  <si>
    <t>26.312.724/0001-64</t>
  </si>
  <si>
    <t>MEGA BRASIL DISTRIBUIDORA DE GENEROS ALIMENTICIOS LTDA</t>
  </si>
  <si>
    <t>26.324.270/0001-41</t>
  </si>
  <si>
    <t>DROGARIA C. P. CORDEIROPOLIS LTDA</t>
  </si>
  <si>
    <t>26.335.362/0001-27</t>
  </si>
  <si>
    <t>EVENTPLACE SOLUCOES DIGITAIS LTDA</t>
  </si>
  <si>
    <t>26.351.150/0001-33</t>
  </si>
  <si>
    <t>MOOVRE S.A.</t>
  </si>
  <si>
    <t>26.404.731/0001-96</t>
  </si>
  <si>
    <t>ELETROZEMA S/A</t>
  </si>
  <si>
    <t>26.404.731/0263-14</t>
  </si>
  <si>
    <t>26.443.804/0003-10</t>
  </si>
  <si>
    <t>SR ACABAMENTOS E MATERIAIS PARA CONSTRUCAO LTDA</t>
  </si>
  <si>
    <t>26.496.144/0001-74</t>
  </si>
  <si>
    <t>LE CORDON BLEU ANIMA EDUCACAO LTDA</t>
  </si>
  <si>
    <t>26.502.092/0002-82</t>
  </si>
  <si>
    <t>ACADEMIA DE GINASTICA NOVA PAULISTA LTDA.</t>
  </si>
  <si>
    <t>26.502.092/0003-63</t>
  </si>
  <si>
    <t>26.520.188/0001-92</t>
  </si>
  <si>
    <t>INSIDER COMERCIO E CONFECCAO DE PECAS DO VESTUARIO LTDA</t>
  </si>
  <si>
    <t>26.522.208/0003-26</t>
  </si>
  <si>
    <t>RESERVA COMERCIO EXTERIOR LTDA</t>
  </si>
  <si>
    <t>26.535.354/0001-24</t>
  </si>
  <si>
    <t>NUSHU TECNOLOGIA LTDA</t>
  </si>
  <si>
    <t>26.643.740/0001-30</t>
  </si>
  <si>
    <t>ESCOLAS BESA LTDA</t>
  </si>
  <si>
    <t>26.644.170/0001-00</t>
  </si>
  <si>
    <t>REPASSA DELIVERY SERVICOS E TECNOLOGIA LTDA</t>
  </si>
  <si>
    <t>26.708.965/0001-27</t>
  </si>
  <si>
    <t>UNICA DESIGN E MODA EM VESTUARIO LTDA</t>
  </si>
  <si>
    <t>26.770.976/0001-37</t>
  </si>
  <si>
    <t>BRASIL TUR OPERADORA DE VIAGENS LTDA</t>
  </si>
  <si>
    <t>26.828.351/0001-89</t>
  </si>
  <si>
    <t>GILSON FARMA LTDA</t>
  </si>
  <si>
    <t>26.951.807/0001-01</t>
  </si>
  <si>
    <t>TRIANGULO DROGARIA LTDA.</t>
  </si>
  <si>
    <t>26.969.443/0001-89</t>
  </si>
  <si>
    <t>PLAFT OPERADORA DE NEGOCIOS ONLINE LTDA</t>
  </si>
  <si>
    <t>26.982.344/0001-37</t>
  </si>
  <si>
    <t>LONEC COMERCIO VAREJISTA LTDA</t>
  </si>
  <si>
    <t>27.046.430/0001-09</t>
  </si>
  <si>
    <t>GENESIS TRAINING S/A</t>
  </si>
  <si>
    <t>27.073.828/0001-26</t>
  </si>
  <si>
    <t>GLORIA MEDICAMENTOS LTDA</t>
  </si>
  <si>
    <t>27.076.858/0001-96</t>
  </si>
  <si>
    <t>NOVA GERACAO EVENTOS LTDA</t>
  </si>
  <si>
    <t>27.177.096/0183-23</t>
  </si>
  <si>
    <t>CALCADOS ITAPUA S/A - CISA - EM RECUPERACAO JUDICIAL</t>
  </si>
  <si>
    <t>27.178.705/0001-50</t>
  </si>
  <si>
    <t>REMATE TECNOLOGIA EM VENDAS LTDA</t>
  </si>
  <si>
    <t>27.242.186/0001-41</t>
  </si>
  <si>
    <t>ESTUDIO PAPEL PRODUTOS PERSONALIZADOS LTDA</t>
  </si>
  <si>
    <t>27.243.932/0001-11</t>
  </si>
  <si>
    <t>CONECTA FIDELIDADE LTDA</t>
  </si>
  <si>
    <t>27.305.621/0001-30</t>
  </si>
  <si>
    <t>SUTSERVICES SOLUCOES EM TECNOLOGIA LTDA</t>
  </si>
  <si>
    <t>27.361.998/0001-06</t>
  </si>
  <si>
    <t>COMERCIAL DE MEDICAMENTOS COMPLEXO PHARMA LTDA</t>
  </si>
  <si>
    <t>27.363.203/0001-07</t>
  </si>
  <si>
    <t>PIVOT 30 INDUSTRIA DE VINHOS LTDA</t>
  </si>
  <si>
    <t>27.413.812/0001-15</t>
  </si>
  <si>
    <t>SMILES VIAGENS E TURISMO S.A.</t>
  </si>
  <si>
    <t>27.481.480/0001-06</t>
  </si>
  <si>
    <t>MATIAS DOS SANTOS PARTICIPACOES LTDA</t>
  </si>
  <si>
    <t>27.520.044/0001-07</t>
  </si>
  <si>
    <t>FARMACIA BARBIERO LTDA</t>
  </si>
  <si>
    <t>27.522.288/0001-10</t>
  </si>
  <si>
    <t>TONOLUCRO FRANCHISING LTDA</t>
  </si>
  <si>
    <t>27.523.525/0001-68</t>
  </si>
  <si>
    <t>DIGISAUDE LTDA (baixada)</t>
  </si>
  <si>
    <t>27.550.193/0021-54</t>
  </si>
  <si>
    <t>OTICAS PARIS LTDA</t>
  </si>
  <si>
    <t>27.587.900/0001-33</t>
  </si>
  <si>
    <t>VALERIA ROSA DA COSTA  LTDA</t>
  </si>
  <si>
    <t>27.612.147/0001-99</t>
  </si>
  <si>
    <t>UUDI SERVICOS DE TECNOLOGIA LTDA (baixada)</t>
  </si>
  <si>
    <t>27.626.290/0008-06</t>
  </si>
  <si>
    <t>PARS PRODUTOS DE PROCESSAMENTO DE DADOS LTDA</t>
  </si>
  <si>
    <t>27.629.964/0001-50</t>
  </si>
  <si>
    <t>OCTO CLOUD DESENVOLVIMENTO E LICENCIAMENTO DE SOFTWARE LTDA (baixada)</t>
  </si>
  <si>
    <t>27.786.492/0001-49</t>
  </si>
  <si>
    <t>MARLON FIM ALEDI 11987943724</t>
  </si>
  <si>
    <t>27.797.303/0001-33</t>
  </si>
  <si>
    <t>BARATA AVIATION AVIACAO LTDA</t>
  </si>
  <si>
    <t>27.808.206/0001-07</t>
  </si>
  <si>
    <t>DRAGON VENTURE CAPITAL LTDA</t>
  </si>
  <si>
    <t>27.865.757/0069-92</t>
  </si>
  <si>
    <t>GLOBO COMUNICACAO E PARTICIPACOES S/A</t>
  </si>
  <si>
    <t>27.886.369/0001-08</t>
  </si>
  <si>
    <t>GAZIN SEMIJOIAS LTDA</t>
  </si>
  <si>
    <t>27.887.833/0003-34</t>
  </si>
  <si>
    <t>ENJOY ADMINISTRADORA DE HOTEIS E RESORTS LTDA</t>
  </si>
  <si>
    <t>27.933.881/0002-30</t>
  </si>
  <si>
    <t>SILVA &amp; SILVA DROGARIA LTDA</t>
  </si>
  <si>
    <t>28.003.945/0001-86</t>
  </si>
  <si>
    <t>RELIGIAO DE DEUS</t>
  </si>
  <si>
    <t>28.024.801/0001-06</t>
  </si>
  <si>
    <t>YWCROCK FRANQUEADORA LTDA</t>
  </si>
  <si>
    <t>28.042.871/0001-97</t>
  </si>
  <si>
    <t>GESTORA DE INTELIGENCIA DE CREDITO S.A.</t>
  </si>
  <si>
    <t>28.086.311/0001-34</t>
  </si>
  <si>
    <t>SO MULTAS FRANCHISING LTDA</t>
  </si>
  <si>
    <t>28.108.757/0001-12</t>
  </si>
  <si>
    <t>RUNPALBR ACELERADORA DE STARTUPS, DE EMPRESAS E NEGOCIOS LTDA (baixada)</t>
  </si>
  <si>
    <t>28.119.027/0001-17</t>
  </si>
  <si>
    <t>ASSOCIACAO DOS ESTUDANTES DO RIO GRANDE DO SUL - AERGS</t>
  </si>
  <si>
    <t>28.130.849/0001-07</t>
  </si>
  <si>
    <t>LOJAS ESTRELA DO LAR LTDA</t>
  </si>
  <si>
    <t>28.141.190/0002-67</t>
  </si>
  <si>
    <t>IRMANDADE DA SANTA CASA DE MISERICORDIA DE VITORIA</t>
  </si>
  <si>
    <t>28.196.889/0001-43</t>
  </si>
  <si>
    <t>BRASILSEG COMPANHIA DE SEGUROS</t>
  </si>
  <si>
    <t>28.218.316/0001-73</t>
  </si>
  <si>
    <t>UAIRANGO AGENCIA DE SERVICOS DE RESTAURANTE LTDA</t>
  </si>
  <si>
    <t>28.235.645/0001-22</t>
  </si>
  <si>
    <t>KRS REPRESENTACOES E CONSULTORIA LTDA</t>
  </si>
  <si>
    <t>28.286.170/0001-01</t>
  </si>
  <si>
    <t>BEEP SERVICOS MEDICOS LTDA</t>
  </si>
  <si>
    <t>28.445.729/0001-90</t>
  </si>
  <si>
    <t>SOMOS SONHO LTDA</t>
  </si>
  <si>
    <t>28.465.919/0001-70</t>
  </si>
  <si>
    <t>DROGARIAAPODI PRODUTOS FARMACEUTICOS LTDA</t>
  </si>
  <si>
    <t>28.524.255/0001-72</t>
  </si>
  <si>
    <t>POXX SERVICOS LTDA (baixada)</t>
  </si>
  <si>
    <t>28.525.600/0001-92</t>
  </si>
  <si>
    <t>DROGARIA MODENA S/A</t>
  </si>
  <si>
    <t>28.580.044/0001-57</t>
  </si>
  <si>
    <t>PLANNE SOFTWARE LTDA</t>
  </si>
  <si>
    <t>28.581.358/0001-74</t>
  </si>
  <si>
    <t>2W ADMINISTRACAO HOTELEIRA LTDA</t>
  </si>
  <si>
    <t>28.589.883/0001-36</t>
  </si>
  <si>
    <t>2K COMERCIO DE COSMETICOS LTDA</t>
  </si>
  <si>
    <t>28.593.387/0001-56</t>
  </si>
  <si>
    <t>ZAPAY SERVICOS DE PAGAMENTOS S.A.</t>
  </si>
  <si>
    <t>28.767.133/0001-07</t>
  </si>
  <si>
    <t>DZ &amp; DZ COMERCIO DE PRODUTOS ALIMENTICIOS LTDA</t>
  </si>
  <si>
    <t>28.788.907/0002-67</t>
  </si>
  <si>
    <t>ALOOZ COMUNICACAO VISUAL LTDA</t>
  </si>
  <si>
    <t>28.811.781/0001-13</t>
  </si>
  <si>
    <t>DELIVERYON SERVICOS ON LINE LTDA</t>
  </si>
  <si>
    <t>28.813.868/0001-20</t>
  </si>
  <si>
    <t>MERIDIAN DISTRIBUIDORA LTDA</t>
  </si>
  <si>
    <t>28.990.075/0001-86</t>
  </si>
  <si>
    <t>PARDIS - PARDINI DISTRIBUIDORA LTDA</t>
  </si>
  <si>
    <t>29.032.677/0001-93</t>
  </si>
  <si>
    <t>CICLIC CORRETORA DE SEGUROS S.A.</t>
  </si>
  <si>
    <t>29.136.973/0001-34</t>
  </si>
  <si>
    <t>GOSPA VIAGENS E PEREGRINACOES LTDA</t>
  </si>
  <si>
    <t>29.149.966/0001-77</t>
  </si>
  <si>
    <t>CAMA INBOX INDUSTRIA E COMERCIO DE MOVEIS LTDA</t>
  </si>
  <si>
    <t>29.174.713/0001-53</t>
  </si>
  <si>
    <t>BEYOND TECNOLOGIA LTDA</t>
  </si>
  <si>
    <t>29.188.143/0001-50</t>
  </si>
  <si>
    <t>ROMMA SISTEMAS DE SEGURANCA ELETRONICA LTDA</t>
  </si>
  <si>
    <t>29.203.533/0001-52</t>
  </si>
  <si>
    <t>TKL COMERCIO DE CALCADOS INFANTIS E ACESSORIOS LTDA</t>
  </si>
  <si>
    <t>29.245.030/0001-40</t>
  </si>
  <si>
    <t>T&amp;G HOLDING LTDA</t>
  </si>
  <si>
    <t>29.266.704/0001-92</t>
  </si>
  <si>
    <t>DI BACCELLI CONFECCOES, COMERCIO E VESTUARIOS ECOMMERCE LTDA</t>
  </si>
  <si>
    <t>29.310.554/0001-77</t>
  </si>
  <si>
    <t>ATLAS DE IGUACU DISTRIBUIDORA DE ALIMENTOS LTDA</t>
  </si>
  <si>
    <t>29.418.852/0001-85</t>
  </si>
  <si>
    <t>H SHELDON SERVICOS DE MARKETING LTDA</t>
  </si>
  <si>
    <t>29.468.184/0001-09</t>
  </si>
  <si>
    <t>DIGI5 SOLUCOES DE TECNOLOGIA LTDA</t>
  </si>
  <si>
    <t>29.493.842/0001-04</t>
  </si>
  <si>
    <t>DROGARIA EXECUTIVA LTDA</t>
  </si>
  <si>
    <t>29.574.327/0001-59</t>
  </si>
  <si>
    <t>E-GR COMERCIO DE PRODUTOS DIVERSOS LTDA</t>
  </si>
  <si>
    <t>29.766.564/0001-11</t>
  </si>
  <si>
    <t>BUDEPLAST COMERCIO DE PRODUTOS PLASTICOS LTDA</t>
  </si>
  <si>
    <t>29.815.956/0001-23</t>
  </si>
  <si>
    <t>FENG - FAN ENGAGEMENT MARKETING E INTELIGENCIA LTDA.</t>
  </si>
  <si>
    <t>29.892.994/0001-80</t>
  </si>
  <si>
    <t>SUPER STARTUP CONSULTORIA EM TECNOLOGIA LTDA (baixada)</t>
  </si>
  <si>
    <t>29.973.569/0001-15</t>
  </si>
  <si>
    <t>IKEG TRADING LTDA</t>
  </si>
  <si>
    <t>29.987.353/0001-09</t>
  </si>
  <si>
    <t>TALATTO INDUSTRIA E COMERCIO LTDA</t>
  </si>
  <si>
    <t>30.050.246/0001-39</t>
  </si>
  <si>
    <t>PARDO SERVICOS IMOBILIARIOS E ADMINISTRACAO HOTELEIRA S/A</t>
  </si>
  <si>
    <t>30.051.833/0001-42</t>
  </si>
  <si>
    <t>RIO DAY HOSPITAL LTDA</t>
  </si>
  <si>
    <t>30.167.535/0001-12</t>
  </si>
  <si>
    <t>DOOPY PARTICIPACOES LTDA</t>
  </si>
  <si>
    <t>30.267.760/0001-20</t>
  </si>
  <si>
    <t>PAULO VITOR SANTOS DA ENCARNACAO 03689243513</t>
  </si>
  <si>
    <t>30.284.627/0001-82</t>
  </si>
  <si>
    <t>MARINO SCHNEIDER 23630922015</t>
  </si>
  <si>
    <t>30.318.916/0001-55</t>
  </si>
  <si>
    <t>30.320.110/0001-00</t>
  </si>
  <si>
    <t>APP HEALTH SISTEMA S.A.</t>
  </si>
  <si>
    <t>30.342.266/0001-83</t>
  </si>
  <si>
    <t>ONFLY TECNOLOGIA LTDA</t>
  </si>
  <si>
    <t>30.380.251/0001-00</t>
  </si>
  <si>
    <t>SPORTS TECH BRASIL LTDA</t>
  </si>
  <si>
    <t>30.425.132/0001-26</t>
  </si>
  <si>
    <t>POUPE MAIS GERENCIAMENTO EMPRESARIAL LTDA</t>
  </si>
  <si>
    <t>30.532.282/0001-39</t>
  </si>
  <si>
    <t>SUA FABRICA ECOSSISTEMA DE MODA LTDA</t>
  </si>
  <si>
    <t>30.589.594/0001-89</t>
  </si>
  <si>
    <t>SUPER SHOPPING DA UTILIDADE DE AMERICANA LTDA.</t>
  </si>
  <si>
    <t>30.599.615/0001-47</t>
  </si>
  <si>
    <t>E S SERVICOS DE ENTREGAS LTDA (baixada)</t>
  </si>
  <si>
    <t>30.623.981/0001-94</t>
  </si>
  <si>
    <t>DORA FARMA COMERCIO DE PRODUTOS FARMACEUTICOS LTDA</t>
  </si>
  <si>
    <t>30.685.695/0001-53</t>
  </si>
  <si>
    <t>30.731.596/0001-60</t>
  </si>
  <si>
    <t>GFP GESTAO EMPRESARIAL LTDA</t>
  </si>
  <si>
    <t>30.801.032/0001-57</t>
  </si>
  <si>
    <t>REPUBLICA DA MODA LTDA</t>
  </si>
  <si>
    <t>30.866.312/0001-43</t>
  </si>
  <si>
    <t>FEX COMERCIO DE FERRO LTDA</t>
  </si>
  <si>
    <t>30.870.888/0016-60</t>
  </si>
  <si>
    <t>CELIDONIO E OLIVO FARMACIA LTDA</t>
  </si>
  <si>
    <t>30.893.496/0001-30</t>
  </si>
  <si>
    <t>AMOBELEZA COMERCIO DIGITAL E OFFLINE LTDA</t>
  </si>
  <si>
    <t>30.910.751/0001-06</t>
  </si>
  <si>
    <t>FRANQUEADORA O BURGUES LTDA</t>
  </si>
  <si>
    <t>30.929.016/0001-44</t>
  </si>
  <si>
    <t>CLICKASA TECNOLOGIA LTDA</t>
  </si>
  <si>
    <t>30.947.817/0001-32</t>
  </si>
  <si>
    <t>MR LASER EQUIPAMENTOS MEDICOS E ODONTOLOGICOS LTDA</t>
  </si>
  <si>
    <t>31.009.678/0001-69</t>
  </si>
  <si>
    <t>GAYAH PRODUTOS NATURAIS LTDA</t>
  </si>
  <si>
    <t>31.038.643/0001-58</t>
  </si>
  <si>
    <t>DIAS E SOUZA APLICATIVOS MEDICOS LTDA</t>
  </si>
  <si>
    <t>31.048.276/0001-73</t>
  </si>
  <si>
    <t>RADICAL PLAY EMPREENDIMENTOS E PARTICIPACOES LTDA</t>
  </si>
  <si>
    <t>31.093.563/0001-03</t>
  </si>
  <si>
    <t>JFL HOLDING S.A.</t>
  </si>
  <si>
    <t>31.139.606/0001-36</t>
  </si>
  <si>
    <t>CINEGAGLIA DROGARIA &amp; PARTICIPACOES LTDA</t>
  </si>
  <si>
    <t>31.156.544/0001-70</t>
  </si>
  <si>
    <t>MAXITEL TELECOMUNICACOES E SERVICOS</t>
  </si>
  <si>
    <t>31.216.370/0003-56</t>
  </si>
  <si>
    <t>FATOR X TECNOLOGIA DIGITAL LTDA</t>
  </si>
  <si>
    <t>31.460.557/0001-39</t>
  </si>
  <si>
    <t>LEARMACHS APOIO ADMINISTRATIVO LTDA (baixada)</t>
  </si>
  <si>
    <t>31.506.681/0001-98</t>
  </si>
  <si>
    <t>ONCAMPI E OPLENA TECNOLOGIA DA INFORMACAO LTDA</t>
  </si>
  <si>
    <t>31.534.848/0001-24</t>
  </si>
  <si>
    <t>EZZE SEGUROS S.A.</t>
  </si>
  <si>
    <t>31.538.775/0001-49</t>
  </si>
  <si>
    <t>LUIZ PHELIPE ASSUMPCAO DE SOUZA 02588000703 (baixada)</t>
  </si>
  <si>
    <t>31.575.186/0032-37</t>
  </si>
  <si>
    <t>TECNOPHARMA FARMACIA DE MANIPULACAO LTDA</t>
  </si>
  <si>
    <t>31.587.446/0001-98</t>
  </si>
  <si>
    <t>PASQUINI &amp; ANDRADE COMERCIO DE MEDICAMENTOS LTDA</t>
  </si>
  <si>
    <t>31.645.486/0001-49</t>
  </si>
  <si>
    <t>EMOCIONES COMERCIO DE BEBIDAS E ALIMENTOS LTDA.</t>
  </si>
  <si>
    <t>31.694.545/0001-79</t>
  </si>
  <si>
    <t>KEEPCARE EQUIPAMENTOS E PRODUTOS MEDICOS LTDA</t>
  </si>
  <si>
    <t>31.698.508/0001-39</t>
  </si>
  <si>
    <t>ISOACO REPRESENTACOES LTDA</t>
  </si>
  <si>
    <t>31.709.272/0001-99</t>
  </si>
  <si>
    <t>AZECYP HOTELARIA E TURISMO S/A</t>
  </si>
  <si>
    <t>31.743.818/0022-52</t>
  </si>
  <si>
    <t>LOJAS SIMONETTI LTDA</t>
  </si>
  <si>
    <t>31.784.826/0001-12</t>
  </si>
  <si>
    <t>PAH INTERMEDIACAO DE NEGOCIOS LTDA (baixada)</t>
  </si>
  <si>
    <t>31.801.778/0001-23</t>
  </si>
  <si>
    <t>BUMING TECNOLOGIA LTDA</t>
  </si>
  <si>
    <t>31.840.020/0001-02</t>
  </si>
  <si>
    <t>NOVA URCA PARTICIPACOES LTDA</t>
  </si>
  <si>
    <t>31.882.622/0001-14</t>
  </si>
  <si>
    <t>KGX TECNOLOGIA EM PAGAMENTOS E INVESTIMENTOS S.A.</t>
  </si>
  <si>
    <t>31.925.548/0001-76</t>
  </si>
  <si>
    <t>GRUPO HOSPITALAR DO RIO DE JANEIRO LTDA.</t>
  </si>
  <si>
    <t>31.969.453/0001-54</t>
  </si>
  <si>
    <t>PLANCK TECNOLOGIA LTDA</t>
  </si>
  <si>
    <t>32.150.686/0001-93</t>
  </si>
  <si>
    <t>VOLTBRAS ELETROPOSTOS AGENCIAMENTO LTDA</t>
  </si>
  <si>
    <t>32.183.756/0001-00</t>
  </si>
  <si>
    <t>ACTIVE PAGAMENTOS E MARKETING LTDA</t>
  </si>
  <si>
    <t>32.207.148/0001-98</t>
  </si>
  <si>
    <t>JPS COMERCIO DE ALIMENTOS E ARTIGOS PARA FESTAS LTDA</t>
  </si>
  <si>
    <t>32.216.336/0001-82</t>
  </si>
  <si>
    <t>FUNNING SERVICOS DE RESERVA E TURISMO LTDA (baixada)</t>
  </si>
  <si>
    <t>32.265.287/0001-78</t>
  </si>
  <si>
    <t>P R PONTIM BERTOLINO VIAGENS LTDA</t>
  </si>
  <si>
    <t>32.270.838/0001-91</t>
  </si>
  <si>
    <t>FORTLEV ENERGIA SOLAR LTDA</t>
  </si>
  <si>
    <t>32.283.506/0001-41</t>
  </si>
  <si>
    <t>MODULACAO INTESTINAL CURSO E POS GRADUACAO LTDA</t>
  </si>
  <si>
    <t>32.294.680/0001-90</t>
  </si>
  <si>
    <t>SMR PARTICIPACOES E INVESTIMENTOS S.A</t>
  </si>
  <si>
    <t>32.295.635/0001-50</t>
  </si>
  <si>
    <t>SCUBGO TECHNOLOGIES LTDA</t>
  </si>
  <si>
    <t>32.306.307/0001-01</t>
  </si>
  <si>
    <t>BEAUTY LABS COSMETICOS LTDA</t>
  </si>
  <si>
    <t>32.382.845/0001-85</t>
  </si>
  <si>
    <t>NO MERCADO REPRESENTACOES LTDA</t>
  </si>
  <si>
    <t>32.452.219/0001-18</t>
  </si>
  <si>
    <t>BREW IN BOX AUTOMACAO DE SISTEMAS INDUSTRIAIS LTDA</t>
  </si>
  <si>
    <t>32.547.215/0001-13</t>
  </si>
  <si>
    <t>BRYDGE SERVICOS DIGITAIS S.A.</t>
  </si>
  <si>
    <t>32.655.804/0001-15</t>
  </si>
  <si>
    <t>JOALHERIA 18K LTDA</t>
  </si>
  <si>
    <t>32.771.034/0001-76</t>
  </si>
  <si>
    <t>CLIOMED MEDICINA DO TRABALHO SERVICOS MEDICOS HOSPITALARES LTDA</t>
  </si>
  <si>
    <t>32.804.472/0001-93</t>
  </si>
  <si>
    <t>DAGER COMERCIO ATACADISTA DE EMBALAGENS E ALIMENTOS LTDA</t>
  </si>
  <si>
    <t>32.815.096/0001-32</t>
  </si>
  <si>
    <t>LUIZ EDUARDO RODRIGUES DA SILVA 02913935788</t>
  </si>
  <si>
    <t>32.925.313/0001-47</t>
  </si>
  <si>
    <t>UTTILI DO BRASIL TECNOLOGIA LTDA</t>
  </si>
  <si>
    <t>32.951.535/0001-34</t>
  </si>
  <si>
    <t>ELETROMAR MOVEIS E ELETRODOMESTICOS LTDA</t>
  </si>
  <si>
    <t>33.042.096/0001-00</t>
  </si>
  <si>
    <t>BEAUTY AT PLACE SOLUCOES E TECNOLOGIA LTDA</t>
  </si>
  <si>
    <t>33.054.115/0001-18</t>
  </si>
  <si>
    <t>AVIPAM VIAGENS E TURISMO LTDA</t>
  </si>
  <si>
    <t>33.093.629/0001-82</t>
  </si>
  <si>
    <t>SOL E FLORA LTDA</t>
  </si>
  <si>
    <t>33.149.011/0001-97</t>
  </si>
  <si>
    <t>IN9VA SISTEMA EM GESTAO DE SAUDE LTDA</t>
  </si>
  <si>
    <t>33.150.606/0001-62</t>
  </si>
  <si>
    <t>REDE AGRO FIDELIDADE E INTERMEDIACAO S.A.</t>
  </si>
  <si>
    <t>33.164.021/0001-00</t>
  </si>
  <si>
    <t>TOKIO MARINE SEGURADORA S.A.</t>
  </si>
  <si>
    <t>33.205.451/0001-14</t>
  </si>
  <si>
    <t>ORDEM DOS ADVOGADOS DO BRASIL CONSELHO FEDERAL</t>
  </si>
  <si>
    <t>33.229.410/0001-68</t>
  </si>
  <si>
    <t>CIA CAMINHO AEREO PAO DE ACUCAR</t>
  </si>
  <si>
    <t>33.303.218/0001-74</t>
  </si>
  <si>
    <t>KOOPFY PAGAMENTOS E TECNOLOGIA LTDA</t>
  </si>
  <si>
    <t>33.369.493/0001-90</t>
  </si>
  <si>
    <t>BIOCORP SERVICOS LTDA</t>
  </si>
  <si>
    <t>33.381.286/0001-51</t>
  </si>
  <si>
    <t>SUPER MERCADO ZONA SUL S A</t>
  </si>
  <si>
    <t>33.461.759/0001-20</t>
  </si>
  <si>
    <t>PO DE CHA BRASIL, COMERCIO VAREJISTA E ATACADISTA DE PRODUTOS VEGETAIS DESIDRATADOS LTDA</t>
  </si>
  <si>
    <t>33.495.771/0001-56</t>
  </si>
  <si>
    <t>DISTRIBUIDORA RECORD DE SERVICOS DE IMPRENSA S A</t>
  </si>
  <si>
    <t>33.647.553/0001-90</t>
  </si>
  <si>
    <t>FLUMINENSE FOOTBALL CLUB</t>
  </si>
  <si>
    <t>33.788.431/0001-13</t>
  </si>
  <si>
    <t>UNIAO DOS ESCOTEIROS DO BRASIL</t>
  </si>
  <si>
    <t>33.795.303/0001-05</t>
  </si>
  <si>
    <t>ARRAIAL CANA BRAVA HOTEL LTDA</t>
  </si>
  <si>
    <t>33.834.585/0001-02</t>
  </si>
  <si>
    <t>RR PLAS LTDA</t>
  </si>
  <si>
    <t>33.837.516/0001-44</t>
  </si>
  <si>
    <t>MOOBTRUCK TECNOLOGIA EM LOGISTICA LTDA</t>
  </si>
  <si>
    <t>33.840.462/0001-76</t>
  </si>
  <si>
    <t>VOA TRANSFORMACAO HOTELEIRA LTDA</t>
  </si>
  <si>
    <t>33.916.772/0001-27</t>
  </si>
  <si>
    <t>QUINTA SEMENTE COMERCIO DE ALIMENTOS LTDA</t>
  </si>
  <si>
    <t>33.972.742/0001-38</t>
  </si>
  <si>
    <t>DIGITAL IQ ATIVIDADES DE INTERNET LTDA</t>
  </si>
  <si>
    <t>34.003.834/0001-72</t>
  </si>
  <si>
    <t>ILHA TOUR AGENCIA DE VIAGENS LTDA</t>
  </si>
  <si>
    <t>34.046.589/0003-42</t>
  </si>
  <si>
    <t>S R S CALCADOS E ACESSORIOS LTDA</t>
  </si>
  <si>
    <t>34.094.104/0001-24</t>
  </si>
  <si>
    <t>OPLAB TECNOLOGIA LTDA</t>
  </si>
  <si>
    <t>34.109.335/0001-64</t>
  </si>
  <si>
    <t>VEGA TECNOLOGIA EM PAGAMENTOS LTDA</t>
  </si>
  <si>
    <t>34.151.161/0001-06</t>
  </si>
  <si>
    <t>DAG FITNESS LTDA</t>
  </si>
  <si>
    <t>34.169.975/0001-60</t>
  </si>
  <si>
    <t>UMER-UTILIDADE MEDICA ESPECIALIZADA RESOLUTIVA LTDA (baixada)</t>
  </si>
  <si>
    <t>34.214.456/0001-76</t>
  </si>
  <si>
    <t>MARCUS VINICIOS MENESES DE MATOS</t>
  </si>
  <si>
    <t>34.227.829/0001-43</t>
  </si>
  <si>
    <t>DELUXE SPORTS COMERCIO IMPORTACAO E EXPORTACAO SERVICOS ESPORTIVOS LTDA</t>
  </si>
  <si>
    <t>34.235.550/0001-01</t>
  </si>
  <si>
    <t>LEGACY INTERMEDIACAO DE SERVICOS TECNOLOGICOS LTDA</t>
  </si>
  <si>
    <t>34.300.685/0001-03</t>
  </si>
  <si>
    <t>EMPO SERVICOS GRAFICOS LTDA</t>
  </si>
  <si>
    <t>34.302.616/0001-39</t>
  </si>
  <si>
    <t>MARK PLATAFORMA DE PUBLICIDADE LTDA</t>
  </si>
  <si>
    <t>34.362.987/0001-06</t>
  </si>
  <si>
    <t>DROGARIA POPULAR MD LTDA</t>
  </si>
  <si>
    <t>34.398.712/0001-22</t>
  </si>
  <si>
    <t>PERSONAL ONE SAUDE E DESENVOLVIMENTO DE SOFTWARES LTDA (baixada)</t>
  </si>
  <si>
    <t>34.453.954/0001-71</t>
  </si>
  <si>
    <t>E-BLUE SOLUCOES E TECNOLOGIA LTDA</t>
  </si>
  <si>
    <t>34.523.457/0001-00</t>
  </si>
  <si>
    <t>DIVIFY SECURITIZADORA E PLATAFORMA S.A.</t>
  </si>
  <si>
    <t>34.531.599/0001-01</t>
  </si>
  <si>
    <t>POPIZ APLICATIVOS DE INTERNET LTDA (baixada)</t>
  </si>
  <si>
    <t>34.565.893/0001-34</t>
  </si>
  <si>
    <t>IRMAOS OLIVEIRA FARMACIA LTDA</t>
  </si>
  <si>
    <t>34.690.119/0001-55</t>
  </si>
  <si>
    <t>ONVITA SERVICOS CLINICOS LTDA</t>
  </si>
  <si>
    <t>34.703.881/0001-29</t>
  </si>
  <si>
    <t>FELLOW CONSULTORIA E SISTEMAS DE INFORMATICA LTDA</t>
  </si>
  <si>
    <t>34.753.066/0001-74</t>
  </si>
  <si>
    <t>MAKE UP INTERMEDIACAO E AGENCIAMENTO DE SERVICOS E NEGOCIOS EM GERAL LTDA</t>
  </si>
  <si>
    <t>34.875.164/0001-84</t>
  </si>
  <si>
    <t>FOODTECH BRASIL SOLUCOES E TECNOLOGIA LTDA (baixada)</t>
  </si>
  <si>
    <t>34.903.950/0001-48</t>
  </si>
  <si>
    <t>VGS COMERCIO VAREJISTA DE MATERIAL DE CONSTRUCAO LTDA</t>
  </si>
  <si>
    <t>34.917.011/0001-52</t>
  </si>
  <si>
    <t>M.R.P. ATELIER LTDA</t>
  </si>
  <si>
    <t>34.926.833/0001-08</t>
  </si>
  <si>
    <t>BELGOLD PERFUMES E COSMETICOS LTDA</t>
  </si>
  <si>
    <t>34.938.439/0001-81</t>
  </si>
  <si>
    <t>MDB SERVICOS DE APOIO E ASSISTENCIA MEDICA DO BRASIL LTDA</t>
  </si>
  <si>
    <t>34.979.274/0001-96</t>
  </si>
  <si>
    <t>MSF CAFE LTDA</t>
  </si>
  <si>
    <t>35.099.946/0001-31</t>
  </si>
  <si>
    <t>PAULO JOSE PEDROZO SANTAMARIA</t>
  </si>
  <si>
    <t>35.282.298/0001-54</t>
  </si>
  <si>
    <t>DROGARIAS MAXI POPULAR CANARIO LTDA</t>
  </si>
  <si>
    <t>35.309.147/0001-42</t>
  </si>
  <si>
    <t>MIMO LIVE SALES LTDA</t>
  </si>
  <si>
    <t>35.366.183/0001-48</t>
  </si>
  <si>
    <t>ANA SILVIA DE SOUZA AGUIAR GRIMALDI 10306257866</t>
  </si>
  <si>
    <t>35.382.630/0001-52</t>
  </si>
  <si>
    <t>SUCESSO EVENTOS LOCACAO DE AUDIO E VIDEO LTDA</t>
  </si>
  <si>
    <t>35.410.271/0001-08</t>
  </si>
  <si>
    <t>BEMOL SERVICOS FINANCEIROS LTDA.</t>
  </si>
  <si>
    <t>35.436.658/0001-25</t>
  </si>
  <si>
    <t>DENTAL CENTER LTDA</t>
  </si>
  <si>
    <t>35.683.675/0001-67</t>
  </si>
  <si>
    <t>YUME SOLUCOES EM PAGAMENTOS LTDA</t>
  </si>
  <si>
    <t>35.696.795/0001-07</t>
  </si>
  <si>
    <t>ARQUIJOBS PLATAFORMA PARA CONEXAO DE ARQUITETOS LTDA</t>
  </si>
  <si>
    <t>35.738.131/0001-55</t>
  </si>
  <si>
    <t>35.769.064/0001-36</t>
  </si>
  <si>
    <t>RESERVE INTERMEDIACAO DE NEGOCIOS LTDA</t>
  </si>
  <si>
    <t>35.771.422/0001-45</t>
  </si>
  <si>
    <t>THERA &amp; CO. COMERCIO DE PRODUTOS DE PERFUMARIA E COSMETICOS LTDA.</t>
  </si>
  <si>
    <t>35.784.939/0001-79</t>
  </si>
  <si>
    <t>MENON TECNOLOGIA LTDA (baixada)</t>
  </si>
  <si>
    <t>35.820.448/0001-36</t>
  </si>
  <si>
    <t>35.864.652/0001-59</t>
  </si>
  <si>
    <t>GRANTEC TECNOLOGIA LTDA</t>
  </si>
  <si>
    <t>36.022.910/0001-12</t>
  </si>
  <si>
    <t>VALUE BANK SERVICOS FINANCEIROS E TECNOLOGIA LTDA</t>
  </si>
  <si>
    <t>36.059.778/0001-13</t>
  </si>
  <si>
    <t>EUIGREJA SOLUCOES FINANCEIRAS LTDA</t>
  </si>
  <si>
    <t>36.148.685/0004-08</t>
  </si>
  <si>
    <t>DBDC - DISTRIBUIDORA BRASILEIRA DE COSMETICOS E PARTICIPACOES LTDA</t>
  </si>
  <si>
    <t>36.152.916/0003-76</t>
  </si>
  <si>
    <t>SGA VEICULOS E PECAS S.A.</t>
  </si>
  <si>
    <t>36.282.644/0001-67</t>
  </si>
  <si>
    <t>AB DUTRA COMERCIO DE MEDICAMENTOS LTDA</t>
  </si>
  <si>
    <t>36.318.074/0001-18</t>
  </si>
  <si>
    <t>R8 CONSTRUTORA E INCORPORADORA LTDA</t>
  </si>
  <si>
    <t>36.413.206/0001-90</t>
  </si>
  <si>
    <t>FERMENTO SERVICOS DIGITAIS E PUBLICIDADE LTDA</t>
  </si>
  <si>
    <t>36.446.304/0001-24</t>
  </si>
  <si>
    <t>LOGAROO SOLUCOES ON LINE LTDA</t>
  </si>
  <si>
    <t>36.722.184/0001-40</t>
  </si>
  <si>
    <t>GISELE BARBOZA COSTA 11580367798</t>
  </si>
  <si>
    <t>36.728.694/0001-25</t>
  </si>
  <si>
    <t>DIVI CORRESPONDENTE BANCARIO LTDA.</t>
  </si>
  <si>
    <t>36.877.683/0001-07</t>
  </si>
  <si>
    <t>BATATAIS MARKETPLACE LTDA</t>
  </si>
  <si>
    <t>37.055.579/0001-08</t>
  </si>
  <si>
    <t>JOGO RAPIDO DELIVERY LTDA</t>
  </si>
  <si>
    <t>37.165.058/0001-03</t>
  </si>
  <si>
    <t>CIERP - CENTRO INTEGRADO DE ENSINO SUPERIOR DE RIO PRETO</t>
  </si>
  <si>
    <t>37.178.311/0001-55</t>
  </si>
  <si>
    <t>FD TECNOLOGIA EM INTERMEDIACAO DE NEGOCIOS LTDA. (baixada)</t>
  </si>
  <si>
    <t>37.264.663/0001-23</t>
  </si>
  <si>
    <t>ISTOQUE DISTRIBUIDORA E LOGISTICA LTDA</t>
  </si>
  <si>
    <t>37.289.098/0001-59</t>
  </si>
  <si>
    <t>FREITAS &amp; BIANCHI SERVICOS DIGITAIS LTDA</t>
  </si>
  <si>
    <t>37.313.312/0001-65</t>
  </si>
  <si>
    <t>POCKET PAY SOLUCOES EM PAGAMENTOS LTDA</t>
  </si>
  <si>
    <t>37.408.389/0001-19</t>
  </si>
  <si>
    <t>L A SANTOS SILVA SERVICOS DIGITAIS LTDA</t>
  </si>
  <si>
    <t>37.513.839/0001-33</t>
  </si>
  <si>
    <t>CLASP PAY MEIOS DE PAGAMENTOS LTDA</t>
  </si>
  <si>
    <t>37.527.077/0001-24</t>
  </si>
  <si>
    <t>PLATAFORMA DE CONEXAO DESENVOLVIMENTO DE PROGRAMAS DE COMPUTADOR SOCIEDADE UNIPESSOAL LTDA (baixada)</t>
  </si>
  <si>
    <t>37.581.120/0001-30</t>
  </si>
  <si>
    <t>MINHA REVISAO TECNOLOGIA E SERVICOS AUTOMOTIVOS LTDA</t>
  </si>
  <si>
    <t>37.630.198/0001-05</t>
  </si>
  <si>
    <t>BRENNO FLAVIO DE ALMEIDA</t>
  </si>
  <si>
    <t>37.669.485/0001-10</t>
  </si>
  <si>
    <t>MENOO SERVICOS E TECNOLOGIA LTDA</t>
  </si>
  <si>
    <t>37.713.446/0001-73</t>
  </si>
  <si>
    <t>GERALDA HELENA DA SILVA 11502170817</t>
  </si>
  <si>
    <t>37.729.889/0005-86</t>
  </si>
  <si>
    <t>MANCHESTER COMERCIO VAREJISTA DE ROUPAS E ACESSORIOS LTDA</t>
  </si>
  <si>
    <t>37.731.466/0001-77</t>
  </si>
  <si>
    <t>PEGA PEDIDOS SERVICOS DE SISTEMA LTDA</t>
  </si>
  <si>
    <t>37.759.285/0001-59</t>
  </si>
  <si>
    <t>BESTFY PAGAMENTOS INTELIGENTES LTDA</t>
  </si>
  <si>
    <t>37.882.480/0001-71</t>
  </si>
  <si>
    <t>MUNDOFICINA SISTEMAS LTDA (baixada)</t>
  </si>
  <si>
    <t>37.886.017/0008-74</t>
  </si>
  <si>
    <t>DROGARIA SHOPPING LTDA</t>
  </si>
  <si>
    <t>37.943.415/0001-09</t>
  </si>
  <si>
    <t>GIULIANA MARKET E COMERCIO DE FLORES LTDA</t>
  </si>
  <si>
    <t>38.097.638/0001-65</t>
  </si>
  <si>
    <t>LARROUDE COMERCIO E EXPORTACAO DE CALCADOS LTDA.</t>
  </si>
  <si>
    <t>38.155.802/0001-43</t>
  </si>
  <si>
    <t>XS3 SEGUROS S.A.</t>
  </si>
  <si>
    <t>38.235.067/0001-88</t>
  </si>
  <si>
    <t>CTC COMERCIO DE BOLSAS LTDA</t>
  </si>
  <si>
    <t>38.256.671/0001-90</t>
  </si>
  <si>
    <t>ELISA COFFEE ROASTERS LTDA</t>
  </si>
  <si>
    <t>38.297.374/0001-93</t>
  </si>
  <si>
    <t>NUVENDE INSTITUICAO DE PAGAMENTO LTDA</t>
  </si>
  <si>
    <t>38.344.629/0001-21</t>
  </si>
  <si>
    <t>RAVI TECIDOS LTDA.</t>
  </si>
  <si>
    <t>38.356.562/0001-45</t>
  </si>
  <si>
    <t>MAFE ACESSORIOS SEMIJOIAS LTDA</t>
  </si>
  <si>
    <t>38.359.752/0001-16</t>
  </si>
  <si>
    <t>VIA SINAI MODA EVANGELICA LTDA</t>
  </si>
  <si>
    <t>38.595.220/0001-88</t>
  </si>
  <si>
    <t>OUTLETPLACE BRASIL INTERMEDIACAO E AGENCIAMENTO DE SERVICOS E NEGOCIOS LTDA</t>
  </si>
  <si>
    <t>38.891.671/0001-62</t>
  </si>
  <si>
    <t>SERVFACIL INTERMEDIACAO DE SERVICOS LTDA</t>
  </si>
  <si>
    <t>38.894.796/0001-46</t>
  </si>
  <si>
    <t>FUNDACAO ABRINQ PELOS DIREITOS DA CRIANCA E DO ADOLESCENTE</t>
  </si>
  <si>
    <t>39.254.739/0001-65</t>
  </si>
  <si>
    <t>COMERCIO ELETRONICO DI GASPI LTDA</t>
  </si>
  <si>
    <t>39.275.916/0001-90</t>
  </si>
  <si>
    <t>INTERBIKE - INDUSTRIA COMERCIO E IMPORTACAO DE ARTIGOS ESPORTIVOS LTDA</t>
  </si>
  <si>
    <t>39.284.350/0001-62</t>
  </si>
  <si>
    <t>LUPA PET SERVICOS E DESENVOLVIMENTO DE SOFTWARES LTDA</t>
  </si>
  <si>
    <t>39.328.572/0001-30</t>
  </si>
  <si>
    <t>CEO MARKETING E PUBLICIDADE LTDA</t>
  </si>
  <si>
    <t>39.346.861/0350-38</t>
  </si>
  <si>
    <t>CENCOSUD BRASIL COMERCIAL LTDA.</t>
  </si>
  <si>
    <t>39.611.166/0001-80</t>
  </si>
  <si>
    <t>FFH COMERCIO DE CALCADOS LTDA (baixada)</t>
  </si>
  <si>
    <t>39.694.852/0001-61</t>
  </si>
  <si>
    <t>VF COMERCIAL LTDA</t>
  </si>
  <si>
    <t>39.781.480/0001-00</t>
  </si>
  <si>
    <t>INCOMUM COMERCIO E ARTIGOS DE DECORACAO LTDA</t>
  </si>
  <si>
    <t>39.786.983/0001-79</t>
  </si>
  <si>
    <t>VD COMERCIO DE VEICULOS LTDA</t>
  </si>
  <si>
    <t>39.850.150/0001-20</t>
  </si>
  <si>
    <t>BABY CONCIERGE LTDA</t>
  </si>
  <si>
    <t>39.895.590/0001-01</t>
  </si>
  <si>
    <t>FASS LTDA</t>
  </si>
  <si>
    <t>39.936.500/0001-75</t>
  </si>
  <si>
    <t>GOLD SPOTS SHOP COUNTRY LTDA</t>
  </si>
  <si>
    <t>39.981.077/0001-25</t>
  </si>
  <si>
    <t>ASIK DESIGN LTDA.</t>
  </si>
  <si>
    <t>39.987.885/0001-08</t>
  </si>
  <si>
    <t>DMC CONSULTORIA E GESTAO DE PROJETOS DE ENERGIA LTDA</t>
  </si>
  <si>
    <t>40.161.679/0001-15</t>
  </si>
  <si>
    <t>NUTRADO INDUSTRIA E COMERCIO DE COMPLEMENTOS ALIMENTARES S.A</t>
  </si>
  <si>
    <t>40.172.578/0001-40</t>
  </si>
  <si>
    <t>CLINA SERVICOS TECNOLOGICOS LTDA</t>
  </si>
  <si>
    <t>40.195.401/0001-69</t>
  </si>
  <si>
    <t>ALCHYMIST LAGOA ENCANTADA LTDA</t>
  </si>
  <si>
    <t>40.307.832/0002-50</t>
  </si>
  <si>
    <t>POP BEAUTE COMERCIO LTDA</t>
  </si>
  <si>
    <t>40.335.413/0001-41</t>
  </si>
  <si>
    <t>PROMEX MAIS COMERCIO, IMPORTACAO E EXPORTACAO LTDA</t>
  </si>
  <si>
    <t>40.396.920/0001-95</t>
  </si>
  <si>
    <t>ZOOMSTORE COMERCIO ELETRONICO LTDA</t>
  </si>
  <si>
    <t>40.722.590/0001-80</t>
  </si>
  <si>
    <t>THE EXPRESS GROUP VIAGENS E TURISMO LTDA</t>
  </si>
  <si>
    <t>40.747.827/0001-88</t>
  </si>
  <si>
    <t>SOUTH UNION AI TECH LTDA</t>
  </si>
  <si>
    <t>40.867.166/0001-24</t>
  </si>
  <si>
    <t>FFE DISTRIBUIDORA LTDA</t>
  </si>
  <si>
    <t>41.016.522/0001-69</t>
  </si>
  <si>
    <t>TIKPAG MEIOS DE PAGAMENTOS S/A</t>
  </si>
  <si>
    <t>41.032.961/0001-65</t>
  </si>
  <si>
    <t>RODRIGUES INDUSTRIA E COMERCIO DE COLCHOES S/A</t>
  </si>
  <si>
    <t>41.444.108/0001-50</t>
  </si>
  <si>
    <t>PAGAMENTO SEGURO BR LTDA</t>
  </si>
  <si>
    <t>41.597.303/0001-10</t>
  </si>
  <si>
    <t>41.725.523/0001-82</t>
  </si>
  <si>
    <t>PRESC VIAGENS E TURISMO LTDA SCP (baixada)</t>
  </si>
  <si>
    <t>41.974.460/0007-93</t>
  </si>
  <si>
    <t>FLAG CONFECCOES LTDA</t>
  </si>
  <si>
    <t>42.034.830/0001-80</t>
  </si>
  <si>
    <t>MINIMAL CLUB LTDA</t>
  </si>
  <si>
    <t>42.225.938/0001-50</t>
  </si>
  <si>
    <t>CSB DROGARIAS S/A</t>
  </si>
  <si>
    <t>42.245.289/0001-59</t>
  </si>
  <si>
    <t>PROCAPZ SUPLEMENTOS ALIMENTARES LTDA</t>
  </si>
  <si>
    <t>42.262.943/0001-32</t>
  </si>
  <si>
    <t>CHEFE DO BENEFICIO LTDA</t>
  </si>
  <si>
    <t>42.323.029/0001-54</t>
  </si>
  <si>
    <t>REJ COMERCIO E INDUSTRIA DE BIJUTERIAS LTDA</t>
  </si>
  <si>
    <t>42.473.501/0001-35</t>
  </si>
  <si>
    <t>SONHO DO ARTESAO DE CAMPO GRANDE LTDA</t>
  </si>
  <si>
    <t>42.516.278/0001-66</t>
  </si>
  <si>
    <t>CENTAURO VIDA E PREVIDENCIA S/A</t>
  </si>
  <si>
    <t>42.529.055/0001-33</t>
  </si>
  <si>
    <t>FABIANE MARIA SCHAEFER BARON 71259414949</t>
  </si>
  <si>
    <t>42.533.087/0001-02</t>
  </si>
  <si>
    <t>BEAUTY SOLUTIONS COMERCIO DE PRODUTOS COSMETICOS E CORRELATOS S.A.</t>
  </si>
  <si>
    <t>42.533.087/0002-93</t>
  </si>
  <si>
    <t>42.591.651/0001-43</t>
  </si>
  <si>
    <t>ARCOS DOURADOS COMERCIO DE ALIMENTOS SA</t>
  </si>
  <si>
    <t>42.606.674/0001-84</t>
  </si>
  <si>
    <t>CIM - CENTRO DE IDIOMAS DO MUNDO LTDA</t>
  </si>
  <si>
    <t>42.629.175/0001-02</t>
  </si>
  <si>
    <t>MENU PASS SISTEMAS INTEGRADOS LTDA</t>
  </si>
  <si>
    <t>42.703.874/0001-55</t>
  </si>
  <si>
    <t>IPACK BRASIL LTDA</t>
  </si>
  <si>
    <t>42.726.577/0001-25</t>
  </si>
  <si>
    <t>MANTO A MANTO LTDA</t>
  </si>
  <si>
    <t>42.761.124/0001-30</t>
  </si>
  <si>
    <t>42.761.124 ALEKSANDER AUGUSTO RODRIGUES MARQUES</t>
  </si>
  <si>
    <t>42.927.255/0001-44</t>
  </si>
  <si>
    <t>LUCAS CARVALHO DE MANCILHA</t>
  </si>
  <si>
    <t>42.968.196/0001-52</t>
  </si>
  <si>
    <t>IHUNGRY TECNOLOGIA LTDA</t>
  </si>
  <si>
    <t>43.112.799/0001-10</t>
  </si>
  <si>
    <t>CINDY COSMETICS LTDA</t>
  </si>
  <si>
    <t>43.215.655/0001-90</t>
  </si>
  <si>
    <t>LIQUIDO BRL PAGAMENTOS DIGITAIS LTDA</t>
  </si>
  <si>
    <t>43.250.297/0001-56</t>
  </si>
  <si>
    <t>GAV INTERCAMBIADORA ADMINISTRACAO E PARTICIPACOES UNIPESSOAL LTDA</t>
  </si>
  <si>
    <t>43.259.548/0001-63</t>
  </si>
  <si>
    <t>SUPERMERCADOS CAVICCHIOLLI LTDA</t>
  </si>
  <si>
    <t>43.276.552/0001-30</t>
  </si>
  <si>
    <t>SMARTLIFE CREDITO SAUDE LTDA</t>
  </si>
  <si>
    <t>43.283.811/0001-50</t>
  </si>
  <si>
    <t>KALUNGA SA</t>
  </si>
  <si>
    <t>43.354.752/0001-63</t>
  </si>
  <si>
    <t>HS - ADMINISTRACAO E PARTICIPACOES LTDA</t>
  </si>
  <si>
    <t>43.412.869/0001-56</t>
  </si>
  <si>
    <t>VINICIUS JARDIM SAPATARIA E ACESSORIOS LTDA</t>
  </si>
  <si>
    <t>43.598.397/0001-78</t>
  </si>
  <si>
    <t>NATASHA BEATRIZ SANTOS GONCALVES</t>
  </si>
  <si>
    <t>43.615.025/0001-02</t>
  </si>
  <si>
    <t>43.615.025 JOANA PAULA HERBERT</t>
  </si>
  <si>
    <t>43.783.630/0001-92</t>
  </si>
  <si>
    <t>IWS COMERCIO LTDA</t>
  </si>
  <si>
    <t>43.940.210/0001-72</t>
  </si>
  <si>
    <t>PAOLA SANCHES VARGAS CONTERATO</t>
  </si>
  <si>
    <t>43.948.405/0001-69</t>
  </si>
  <si>
    <t>LUPO S.A.</t>
  </si>
  <si>
    <t>44.030.913/0001-26</t>
  </si>
  <si>
    <t>MANDUI FOODS LTDA</t>
  </si>
  <si>
    <t>44.154.079/0001-80</t>
  </si>
  <si>
    <t>LION CORP EVENTOS LTDA</t>
  </si>
  <si>
    <t>44.194.660/0001-26</t>
  </si>
  <si>
    <t>CASA PUBLICADORA BRASILEIRA</t>
  </si>
  <si>
    <t>44.360.896/0001-95</t>
  </si>
  <si>
    <t>G. GOLDNER SERVICOS ODONTOLOGICOS LTDA</t>
  </si>
  <si>
    <t>44.367.636/0001-41</t>
  </si>
  <si>
    <t>AURA SERVICOS DE PAGAMENTOS LTDA</t>
  </si>
  <si>
    <t>44.480.747/0001-60</t>
  </si>
  <si>
    <t>ANDORINHA SUPERMERCADO LTDA</t>
  </si>
  <si>
    <t>44.582.944/0001-90</t>
  </si>
  <si>
    <t>OSTENSA INDUSTRIA E COMERCIO DE CONFECCOES LTDA</t>
  </si>
  <si>
    <t>44.671.384/0001-40</t>
  </si>
  <si>
    <t>PERSONALIZE PHARMA LTDA</t>
  </si>
  <si>
    <t>44.715.948/0001-07</t>
  </si>
  <si>
    <t>EMPORIO DA GARRAFA LTDA</t>
  </si>
  <si>
    <t>44.791.994/0001-87</t>
  </si>
  <si>
    <t>OS INDEPENDENTES</t>
  </si>
  <si>
    <t>44.921.613/0001-37</t>
  </si>
  <si>
    <t>AGV FARMA LTDA</t>
  </si>
  <si>
    <t>44.921.613/0003-07</t>
  </si>
  <si>
    <t>45.067.147/0001-37</t>
  </si>
  <si>
    <t>LOJAS ESKALA COMERCIO DE TECIDOS E CONFECCOES LIMITADA</t>
  </si>
  <si>
    <t>45.094.765/0001-76</t>
  </si>
  <si>
    <t>BEEVEN INTERMEDIACAO DE NEGOCIOS LTDA. (baixada)</t>
  </si>
  <si>
    <t>45.157.556/0001-24</t>
  </si>
  <si>
    <t>FLAY BRAND COMERCIO DE VESTUARIO LTDA</t>
  </si>
  <si>
    <t>45.242.914/0001-05</t>
  </si>
  <si>
    <t>C&amp;A MODAS S.A.</t>
  </si>
  <si>
    <t>45.575.958/0001-49</t>
  </si>
  <si>
    <t>QUEENSBERRY AGENCIA DE VIAGENS E TURISMO LTDA</t>
  </si>
  <si>
    <t>45.660.444/0002-72</t>
  </si>
  <si>
    <t>SORTIS - DISTRIBUIDORA LTDA</t>
  </si>
  <si>
    <t>45.688.533/0001-46</t>
  </si>
  <si>
    <t>MP EQUIPAMENTOS PARA CONSTRUCAO CIVIL LTDA</t>
  </si>
  <si>
    <t>45.729.066/0001-55</t>
  </si>
  <si>
    <t>AUTO FORTE COMERCIO DE PECAS LTDA</t>
  </si>
  <si>
    <t>46.029.724/0001-69</t>
  </si>
  <si>
    <t>HIGA PRODUTOS ALIMENTICIOS LTDA</t>
  </si>
  <si>
    <t>46.044.053/0001-05</t>
  </si>
  <si>
    <t>NORTEL SUPRIMENTOS INDUSTRIAIS LTDA</t>
  </si>
  <si>
    <t>46.079.622/0001-58</t>
  </si>
  <si>
    <t>BONNE SOIREE COMERCIO DE VESTUARIO LTDA</t>
  </si>
  <si>
    <t>46.147.192/0001-64</t>
  </si>
  <si>
    <t>URBAN FEET LTDA.</t>
  </si>
  <si>
    <t>46.229.255/0001-21</t>
  </si>
  <si>
    <t>NM FIGUEIRA LTDA</t>
  </si>
  <si>
    <t>46.250.852/0001-38</t>
  </si>
  <si>
    <t>TECNOLOGIA E PAGAMENTOS KING LTDA</t>
  </si>
  <si>
    <t>46.401.065/0001-40</t>
  </si>
  <si>
    <t>TERRA FORTE DO NORDESTE COMERCIO DE VEICULOS LTDA</t>
  </si>
  <si>
    <t>46.574.475/0001-92</t>
  </si>
  <si>
    <t>METRO BH S.A.</t>
  </si>
  <si>
    <t>46.708.841/0107-07</t>
  </si>
  <si>
    <t>VIA BRASIL FASHION COMERCIO DE ROUPAS LTDA</t>
  </si>
  <si>
    <t>46.801.973/0020-93</t>
  </si>
  <si>
    <t>TEXTIL ABRIL LTDA</t>
  </si>
  <si>
    <t>47.100.110/0064-72</t>
  </si>
  <si>
    <t>VIA VENETO ROUPAS LTDA</t>
  </si>
  <si>
    <t>47.161.022/0001-05</t>
  </si>
  <si>
    <t>FABRICA DIGITAL MODA E MARKETING LTDA</t>
  </si>
  <si>
    <t>47.254.461/0001-54</t>
  </si>
  <si>
    <t>CIPATEX IMPREGNADORA DE PAPEIS E TECIDOS LTDA</t>
  </si>
  <si>
    <t>47.304.699/0001-47</t>
  </si>
  <si>
    <t>HAP HOTELARIA LTDA</t>
  </si>
  <si>
    <t>47.341.599/0001-90</t>
  </si>
  <si>
    <t>GPX CALCADOS LTDA</t>
  </si>
  <si>
    <t>47.411.018/0001-40</t>
  </si>
  <si>
    <t>D F SPAZIO TRANSPORTES E COMERCIO LTDA</t>
  </si>
  <si>
    <t>47.430.569/0001-50</t>
  </si>
  <si>
    <t>FARMACIA HOMEOPATIA NATURAL LTDA</t>
  </si>
  <si>
    <t>47.637.886/0001-42</t>
  </si>
  <si>
    <t>VILABON RIO LTDA</t>
  </si>
  <si>
    <t>47.639.710/0001-20</t>
  </si>
  <si>
    <t>WRB TURISMO LTDA</t>
  </si>
  <si>
    <t>48.122.571/0001-25</t>
  </si>
  <si>
    <t>ZOUTI TECNOLOGIA LTDA</t>
  </si>
  <si>
    <t>48.255.552/0001-77</t>
  </si>
  <si>
    <t>NOVO CARACOL E TAINHAS S.A.</t>
  </si>
  <si>
    <t>48.380.188/0001-77</t>
  </si>
  <si>
    <t>VIEIRA COMERCIO DE CALCADOS E ACESSORIOS LTDA (baixada)</t>
  </si>
  <si>
    <t>48.548.723/0001-56</t>
  </si>
  <si>
    <t>TORRES BIJUTERIAS LTDA</t>
  </si>
  <si>
    <t>48.561.826/0002-37</t>
  </si>
  <si>
    <t>BF DROGARIAS LTDA</t>
  </si>
  <si>
    <t>48.561.826/0004-07</t>
  </si>
  <si>
    <t>48.691.701/0001-40</t>
  </si>
  <si>
    <t>LUCKY PAY TECNOLOGIA E SOLUCAO FINANCEIRA LTDA (baixada)</t>
  </si>
  <si>
    <t>48.890.067/0001-75</t>
  </si>
  <si>
    <t>MATTERFLORIS CASA LTDA</t>
  </si>
  <si>
    <t>49.058.654/0001-65</t>
  </si>
  <si>
    <t>FLEXFORM INDUSTRIA E COMERCIO DE MOVEIS LTDA</t>
  </si>
  <si>
    <t>49.397.558/0003-03</t>
  </si>
  <si>
    <t>FAST FERRAMENTAS LTDA</t>
  </si>
  <si>
    <t>49.464.235/0001-23</t>
  </si>
  <si>
    <t>FESTPAY TECH SOLUCOES EM TECNOLOGIA DA INFORMACAO LTDA</t>
  </si>
  <si>
    <t>49.507.747/0001-20</t>
  </si>
  <si>
    <t>ULTD ACTIVE WEAR ARTIGOS ESPORTIVOS LTDA</t>
  </si>
  <si>
    <t>49.579.198/0001-07</t>
  </si>
  <si>
    <t>DROGARIA FAMILIA DE INHAUMA LTDA</t>
  </si>
  <si>
    <t>49.587.355/0001-18</t>
  </si>
  <si>
    <t>EMPORIO RODRIGO PASCOTO GANSINHO LTDA</t>
  </si>
  <si>
    <t>49.679.355/0001-48</t>
  </si>
  <si>
    <t>GLORIA COMERCIO DE MEDICAMENTOS LTDA</t>
  </si>
  <si>
    <t>49.680.560/0001-23</t>
  </si>
  <si>
    <t>TFSHOP TECNOLOGIA E SERVICOS LTDA</t>
  </si>
  <si>
    <t>49.736.043/0001-29</t>
  </si>
  <si>
    <t>CONVERSEPAY LTDA.</t>
  </si>
  <si>
    <t>49.944.686/0001-68</t>
  </si>
  <si>
    <t>VIVA GESTAO E ADMINISTRACAO DE PROPRIEDADES IMOBILIARIAS S.A.</t>
  </si>
  <si>
    <t>49.962.721/0001-71</t>
  </si>
  <si>
    <t>FAST TENNIS FRANQUEADORA LTDA</t>
  </si>
  <si>
    <t>50.035.354/0001-40</t>
  </si>
  <si>
    <t>BMM PROMOCAO DE VENDAS LTDA</t>
  </si>
  <si>
    <t>50.127.881/0001-84</t>
  </si>
  <si>
    <t>C. L. DA SILVEIRA LTDA</t>
  </si>
  <si>
    <t>50.277.157/0001-37</t>
  </si>
  <si>
    <t>50.277.157 LUIZ GUSTAVO GAZZOLA SANT ANA</t>
  </si>
  <si>
    <t>50.316.222/0001-96</t>
  </si>
  <si>
    <t>CENTRO DE SERVICOS CONTORNO LTDA</t>
  </si>
  <si>
    <t>50.342.358/0001-70</t>
  </si>
  <si>
    <t>ATOMO PAY LTDA</t>
  </si>
  <si>
    <t>50.600.904/0001-26</t>
  </si>
  <si>
    <t>PAYZU INSTITUICAO DE PAGAMENTO LTDA</t>
  </si>
  <si>
    <t>50.786.467/0001-87</t>
  </si>
  <si>
    <t>KARAMELLO RIO ROUPAS LTDA</t>
  </si>
  <si>
    <t>50.948.371/0001-78</t>
  </si>
  <si>
    <t>IRMAOS BOA LTDA</t>
  </si>
  <si>
    <t>51.131.969/0001-32</t>
  </si>
  <si>
    <t>TEC LAB MEDICINA DIAGNOSTICA S/A</t>
  </si>
  <si>
    <t>51.146.565/0001-12</t>
  </si>
  <si>
    <t>MADEL HOME COMERCIO DE MOVEIS E DECORACOES LTDA</t>
  </si>
  <si>
    <t>51.179.754/0001-91</t>
  </si>
  <si>
    <t>IZY TECNOLOGIA E SOLUCOES DE PAGAMENTOS LTDA</t>
  </si>
  <si>
    <t>51.200.038/0017-06</t>
  </si>
  <si>
    <t>MAGAZINE MUNDIAL LTDA</t>
  </si>
  <si>
    <t>51.283.462/0001-02</t>
  </si>
  <si>
    <t>PILARIS BEM ESTAR E SAUDE DOMICILIAR LTDA</t>
  </si>
  <si>
    <t>51.359.102/0001-39</t>
  </si>
  <si>
    <t>SKC DISTRIBUIDORA DE ELETRONICOS LTDA</t>
  </si>
  <si>
    <t>51.371.425/0001-48</t>
  </si>
  <si>
    <t>ROGERIO SIMOES SUZANO</t>
  </si>
  <si>
    <t>51.409.548/0001-20</t>
  </si>
  <si>
    <t>DROGAVAL LTDA</t>
  </si>
  <si>
    <t>51.532.581/0001-43</t>
  </si>
  <si>
    <t>AWS COMERCIO DE PECAS E ACESSORIOS PARA VEICULOS LTDA</t>
  </si>
  <si>
    <t>51.685.651/0001-01</t>
  </si>
  <si>
    <t>BIP LTDA</t>
  </si>
  <si>
    <t>51.804.785/0001-96</t>
  </si>
  <si>
    <t>MED SOLUTIONS S.A.</t>
  </si>
  <si>
    <t>51.931.954/0001-59</t>
  </si>
  <si>
    <t>EP ENGENHARIA DO PROCESSO LTDA.</t>
  </si>
  <si>
    <t>52.133.813/0001-53</t>
  </si>
  <si>
    <t>DOURAVITA SUPLEMENTOS LTDA</t>
  </si>
  <si>
    <t>52.226.073/0001-08</t>
  </si>
  <si>
    <t>BRASIF S/A EXPORTACAO IMPORTACAO</t>
  </si>
  <si>
    <t>52.284.160/0001-03</t>
  </si>
  <si>
    <t>B4 CAPITAL PLATAFORMA EXCHANGE S.A.</t>
  </si>
  <si>
    <t>52.711.237/0001-84</t>
  </si>
  <si>
    <t>DOM DIGITAL LTDA</t>
  </si>
  <si>
    <t>53.024.429/0001-85</t>
  </si>
  <si>
    <t>ESQUINAO CONVENIENCIA LTDA</t>
  </si>
  <si>
    <t>53.045.266/0001-17</t>
  </si>
  <si>
    <t>JAD ZOGHEIB &amp; CIA LTDA</t>
  </si>
  <si>
    <t>53.091.203/0001-05</t>
  </si>
  <si>
    <t>CASA FERNANDES MATERIAIS PARA CONSTRUCAO LTDA</t>
  </si>
  <si>
    <t>53.146.760/0001-78</t>
  </si>
  <si>
    <t>PRATAPETES JOE COMERCIO DE TAPETES LTDA</t>
  </si>
  <si>
    <t>53.153.938/0016-94</t>
  </si>
  <si>
    <t>COBASI COMERCIO DE PRODUTOS BASICOS E INDUSTRIALIZADOS S.A.</t>
  </si>
  <si>
    <t>53.258.117/0029-37</t>
  </si>
  <si>
    <t>KHELF - MODAS LTDA</t>
  </si>
  <si>
    <t>53.258.843/0001-59</t>
  </si>
  <si>
    <t>BOXPHARMA 150 LTDA</t>
  </si>
  <si>
    <t>53.380.285/0001-08</t>
  </si>
  <si>
    <t>DIGITAL BEST SELLER LTDA</t>
  </si>
  <si>
    <t>53.424.594/0001-24</t>
  </si>
  <si>
    <t>IND E COM DE COLCHOES CASTOR LTDA</t>
  </si>
  <si>
    <t>53.471.075/0001-17</t>
  </si>
  <si>
    <t>PIXINTEGRA SOLUCAO E INTERMEDIACAO DE NEGOCIOS LTDA</t>
  </si>
  <si>
    <t>53.512.848/0001-66</t>
  </si>
  <si>
    <t>ALIGNER SOLUTIONS LTDA</t>
  </si>
  <si>
    <t>53.726.546/0001-90</t>
  </si>
  <si>
    <t>LAR DOCE LAR COMERCIO DE MATERIAL DE CONSTRUCAO LTDA</t>
  </si>
  <si>
    <t>53.768.953/0001-60</t>
  </si>
  <si>
    <t>VENTUREPAV SISTEMAS LTDA</t>
  </si>
  <si>
    <t>53.816.563/0001-19</t>
  </si>
  <si>
    <t>MONACO PECAS LTDA</t>
  </si>
  <si>
    <t>53.889.242/0001-44</t>
  </si>
  <si>
    <t>DROGARIA DROGAPLIS LTDA</t>
  </si>
  <si>
    <t>53.899.320/0001-91</t>
  </si>
  <si>
    <t>53.899.320 GIOVANI LUIS ROMAN</t>
  </si>
  <si>
    <t>53.977.021/0001-28</t>
  </si>
  <si>
    <t>PHB ELETRONICA LTDA</t>
  </si>
  <si>
    <t>53.979.097/0001-92</t>
  </si>
  <si>
    <t>FUPII MOBILIDADE E SERVICOS LTDA</t>
  </si>
  <si>
    <t>54.069.380/0001-40</t>
  </si>
  <si>
    <t>FUNDACAO EDITORA DA UNESP</t>
  </si>
  <si>
    <t>54.114.128/0001-05</t>
  </si>
  <si>
    <t>FARMABELA LTDA</t>
  </si>
  <si>
    <t>54.184.076/0001-43</t>
  </si>
  <si>
    <t>CLICKPAY SOLUCOES TECNOLOGICAS LTDA</t>
  </si>
  <si>
    <t>54.345.860/0001-96</t>
  </si>
  <si>
    <t>CMR DISTRIBUIDORA DE MEDICAMENTOS E PRODUTOS VETERINARIOS LTDA</t>
  </si>
  <si>
    <t>54.360.623/0062-16</t>
  </si>
  <si>
    <t>VIACAO PIRACICABANA S.A.</t>
  </si>
  <si>
    <t>54.375.647/0066-72</t>
  </si>
  <si>
    <t>DROGAL FARMACEUTICA LTDA</t>
  </si>
  <si>
    <t>54.395.822/0001-48</t>
  </si>
  <si>
    <t>BYTE CASH PAGAMENTOS ONLINE LTDA</t>
  </si>
  <si>
    <t>54.518.466/0001-02</t>
  </si>
  <si>
    <t>RJ SISTEMA E PLATAFORMA EM SAUDE LTDA</t>
  </si>
  <si>
    <t>54.536.154/0001-21</t>
  </si>
  <si>
    <t>PEDROSOFT FABRICA DE SOFTWARE LTDA.</t>
  </si>
  <si>
    <t>54.651.344/0001-90</t>
  </si>
  <si>
    <t>3 X PRODUTOS QUIMICOS LTDA</t>
  </si>
  <si>
    <t>54.709.015/0001-52</t>
  </si>
  <si>
    <t>ELO CONSULTORIA E SOLUCOES LTDA</t>
  </si>
  <si>
    <t>54.721.146/0001-55</t>
  </si>
  <si>
    <t>PAY PAGAMENTOS SEGURO LTDA</t>
  </si>
  <si>
    <t>54.792.038/0001-73</t>
  </si>
  <si>
    <t>A55 PAYMENTS LTDA</t>
  </si>
  <si>
    <t>54.795.314/0001-57</t>
  </si>
  <si>
    <t>FITEX INDUSTRIAL DE MODA LTDA</t>
  </si>
  <si>
    <t>54.795.857/0001-74</t>
  </si>
  <si>
    <t>SH ELETRONICOS LTDA</t>
  </si>
  <si>
    <t>54.801.384/0001-70</t>
  </si>
  <si>
    <t>MEEXPAY SERVICOS LTDA</t>
  </si>
  <si>
    <t>54.823.600/0001-89</t>
  </si>
  <si>
    <t>ACELERAI CONTEUDO E COMUNICACAO LTDA</t>
  </si>
  <si>
    <t>54.829.250/0001-68</t>
  </si>
  <si>
    <t>FARMACIA MAGISTRAL DA AMAZONIA LTDA</t>
  </si>
  <si>
    <t>54.851.459/0001-28</t>
  </si>
  <si>
    <t>ASSOCIACAO DEFESA E APOIO AOS PACIENTES TRATAMENTO COM CANNABIS</t>
  </si>
  <si>
    <t>55.245.500/0001-85</t>
  </si>
  <si>
    <t>SCARFACE INDUSTRIA E COMERCIO DE CONFECCOES LTDA</t>
  </si>
  <si>
    <t>55.316.324/0001-25</t>
  </si>
  <si>
    <t>GF LOJAS COMERCIO DE FLORES E PRESENTES LTDA</t>
  </si>
  <si>
    <t>55.377.688/0001-15</t>
  </si>
  <si>
    <t>PSIU CLASS LTDA</t>
  </si>
  <si>
    <t>55.386.577/0001-75</t>
  </si>
  <si>
    <t>DIBS MODAS LTDA</t>
  </si>
  <si>
    <t>55.395.735/0001-53</t>
  </si>
  <si>
    <t>MAZZAROPI HOTEIS E SERVICOS LTDA</t>
  </si>
  <si>
    <t>55.619.671/0001-27</t>
  </si>
  <si>
    <t>MEDUSA HUB SOLUCOES DE PAGAMENTOS LTDA</t>
  </si>
  <si>
    <t>55.862.551/0001-56</t>
  </si>
  <si>
    <t>DROGARIA SANTA RITA DE OLIMPIA LTDA</t>
  </si>
  <si>
    <t>55.979.736/0001-45</t>
  </si>
  <si>
    <t>ALLIAGE S/A INDUSTRIAS MEDICO ODONTOLOGICA</t>
  </si>
  <si>
    <t>56.121.815/0001-83</t>
  </si>
  <si>
    <t>MCB DISTRIBUIDORA DE AUTOPECAS LTDA</t>
  </si>
  <si>
    <t>56.148.687/0001-61</t>
  </si>
  <si>
    <t>FARMACIA BRESCIANI LTDA</t>
  </si>
  <si>
    <t>57.107.609/0001-81</t>
  </si>
  <si>
    <t>RUY R DA ROCHA PRODUTOS CERAMICOS LTDA</t>
  </si>
  <si>
    <t>57.225.538/0001-11</t>
  </si>
  <si>
    <t>PAYOUT PAGAMENTOS INTELIGENTES LTDA</t>
  </si>
  <si>
    <t>57.315.333/0001-27</t>
  </si>
  <si>
    <t>FRUITFY INTERMEDIACOES E PAGAMENTOS LTDA</t>
  </si>
  <si>
    <t>57.569.304/0001-91</t>
  </si>
  <si>
    <t>CLINIQUE LUMIERE ET SANTE LTDA (baixada)</t>
  </si>
  <si>
    <t>57.627.806/0001-21</t>
  </si>
  <si>
    <t>MARKETPLACE ATIVO LTDA</t>
  </si>
  <si>
    <t>57.633.414/0001-75</t>
  </si>
  <si>
    <t>THERMOVAL INDUSTRIA DE VALVULAS LTDA</t>
  </si>
  <si>
    <t>57.655.449/0001-05</t>
  </si>
  <si>
    <t>SC MAIOLO EQUIPAMENTOS COMERCIAIS LTDA</t>
  </si>
  <si>
    <t>57.680.196/0001-20</t>
  </si>
  <si>
    <t>EMX FINANCE LTDA</t>
  </si>
  <si>
    <t>57.836.156/0001-24</t>
  </si>
  <si>
    <t>HOAD PERFORMANCE LTDA</t>
  </si>
  <si>
    <t>57.875.492/0001-86</t>
  </si>
  <si>
    <t>NURIT ALIMENTOS E PRODUTOS LTDA</t>
  </si>
  <si>
    <t>57.897.464/0001-60</t>
  </si>
  <si>
    <t>VITAL FARMA ITAPEVA LTDA.</t>
  </si>
  <si>
    <t>57.966.747/0001-16</t>
  </si>
  <si>
    <t>VINCI LABORATORIO MEDICO LTDA</t>
  </si>
  <si>
    <t>58.032.423/0001-73</t>
  </si>
  <si>
    <t>FINTRAVEL TECNOLOGIA E SERVICOS LTDA</t>
  </si>
  <si>
    <t>58.113.812/0001-23</t>
  </si>
  <si>
    <t>EMBRACON ADMINISTRADORA DE CONSORCIO LTDA</t>
  </si>
  <si>
    <t>58.248.352/0001-40</t>
  </si>
  <si>
    <t>COBRA ROLAMENTOS E AUTOPECAS S.A.</t>
  </si>
  <si>
    <t>58.282.544/0001-73</t>
  </si>
  <si>
    <t>SUPERANGRA TECNOLOGIA LTDA</t>
  </si>
  <si>
    <t>58.368.104/0001-33</t>
  </si>
  <si>
    <t>SOLAR GARDEN COMERCIO E IMPORTACOES LTDA</t>
  </si>
  <si>
    <t>58.403.242/0001-06</t>
  </si>
  <si>
    <t>VANGUARD FARMA LTDA</t>
  </si>
  <si>
    <t>58.450.630/0001-48</t>
  </si>
  <si>
    <t>AFTERCLICK SERVICOS INTEGRADOS LTDA</t>
  </si>
  <si>
    <t>58.664.982/0001-04</t>
  </si>
  <si>
    <t>NOVA TECH SERVICOS TECNOLOGICOS LTDA</t>
  </si>
  <si>
    <t>58.763.538/0001-38</t>
  </si>
  <si>
    <t>VIBRE MAIS COMERCIO DE ARTIGOS LTDA</t>
  </si>
  <si>
    <t>58.941.622/0001-02</t>
  </si>
  <si>
    <t>THE NEXTSHOP LTDA</t>
  </si>
  <si>
    <t>59.059.448/0001-23</t>
  </si>
  <si>
    <t>EDUCACAO MINERVA EDITORA LTDA</t>
  </si>
  <si>
    <t>59.078.413/0001-31</t>
  </si>
  <si>
    <t>59.152.240/0001-54</t>
  </si>
  <si>
    <t>ASHOU AQUI ANUNCIOS LTDA</t>
  </si>
  <si>
    <t>59.264.040/0001-93</t>
  </si>
  <si>
    <t>OUTLET 55 LTDA</t>
  </si>
  <si>
    <t>59.264.684/0001-81</t>
  </si>
  <si>
    <t>AROUND FIT WEAR COMERCIO VAREJISTA DE ARTIGOS DO VESTUARIO LTDA</t>
  </si>
  <si>
    <t>59.387.728/0001-60</t>
  </si>
  <si>
    <t>ACB GIFTS E DECOR LTDA</t>
  </si>
  <si>
    <t>59.392.035/0001-66</t>
  </si>
  <si>
    <t>SOCIEDADE BRASILEIRA DE CIRURGIA DERMATOLOGICA</t>
  </si>
  <si>
    <t>59.515.022/0001-37</t>
  </si>
  <si>
    <t>59.546.515/0001-34</t>
  </si>
  <si>
    <t>FISIA COMERCIO DE PRODUTOS ESPORTIVOS S.A.</t>
  </si>
  <si>
    <t>59.557.054/0001-03</t>
  </si>
  <si>
    <t>VOLTATTO SUPRIMENTOS LTDA</t>
  </si>
  <si>
    <t>59.627.567/0001-35</t>
  </si>
  <si>
    <t>REBORN TECNOLOGIA E SERVICOS LTDA</t>
  </si>
  <si>
    <t>59.753.202/0001-57</t>
  </si>
  <si>
    <t>COMERCIAL GIORDANO DE PRESENTES LTDA</t>
  </si>
  <si>
    <t>59.769.329/0001-64</t>
  </si>
  <si>
    <t>59.846.116/0001-99</t>
  </si>
  <si>
    <t>STEEL GYM ECOMMERCE E DISTRIBUICAO LTDA</t>
  </si>
  <si>
    <t>59.935.351/0001-37</t>
  </si>
  <si>
    <t>ALLUMAIS LTDA</t>
  </si>
  <si>
    <t>60.022.921/0001-87</t>
  </si>
  <si>
    <t>GOD FIRE INTERMEDIACAO E AGENCIAMENTOS LTDA</t>
  </si>
  <si>
    <t>60.047.743/0001-49</t>
  </si>
  <si>
    <t>EDITORA E LIVRARIA SEFER LTDA</t>
  </si>
  <si>
    <t>60.061.751/0001-40</t>
  </si>
  <si>
    <t>EPICE IMPORTACAO COMERCIO E REPRESENTACOES LTDA</t>
  </si>
  <si>
    <t>60.170.107/0001-00</t>
  </si>
  <si>
    <t>FOCCUS UNIFORMES ESCOLARES E PROFISSIONAIS LTDA</t>
  </si>
  <si>
    <t>60.219.112/0001-60</t>
  </si>
  <si>
    <t>HOLI4U LTDA</t>
  </si>
  <si>
    <t>60.325.660/0001-74</t>
  </si>
  <si>
    <t>AMZ COMERCIO DE JOIAS E ACESSORIOS LTDA</t>
  </si>
  <si>
    <t>60.403.110/0001-26</t>
  </si>
  <si>
    <t>NICOM COMERCIO DE MATERIAIS PARA CONSTRUCOES LTDA</t>
  </si>
  <si>
    <t>60.414.703/0001-98</t>
  </si>
  <si>
    <t>FARMACIA CENTRAL DE GUARULHOS LTDA</t>
  </si>
  <si>
    <t>60.628.807/0001-03</t>
  </si>
  <si>
    <t>STROEBEL &amp; CIA LTDA</t>
  </si>
  <si>
    <t>60.657.574/0001-69</t>
  </si>
  <si>
    <t>EDITORA DO BRASIL SA</t>
  </si>
  <si>
    <t>60.711.443/0001-12</t>
  </si>
  <si>
    <t>AKKAR MOTORS E NAUTICA LTDA</t>
  </si>
  <si>
    <t>60.829.684/0001-60</t>
  </si>
  <si>
    <t>TRANZZY INTERMEDIACOES LTDA</t>
  </si>
  <si>
    <t>60.858.673/0001-09</t>
  </si>
  <si>
    <t>TARASA BRASIL IMPORTACAO E COMERCIALIZACAO DE BEBIDAS LTDA</t>
  </si>
  <si>
    <t>60.859.119/0001-46</t>
  </si>
  <si>
    <t>TAKAMIYA COMERCIO DE MEDICAMENTOS LTDA</t>
  </si>
  <si>
    <t>61.069.373/0001-03</t>
  </si>
  <si>
    <t>LEO S.A.</t>
  </si>
  <si>
    <t>61.084.342/0001-21</t>
  </si>
  <si>
    <t>ALLPES SOLUCOES DE PAGAMENTOS LTDA</t>
  </si>
  <si>
    <t>61.118.045/0001-50</t>
  </si>
  <si>
    <t>VAI DE PROMO VIAGENS E TURISMO LTDA</t>
  </si>
  <si>
    <t>61.136.701/0001-47</t>
  </si>
  <si>
    <t>JAHU BORRACHAS E AUTOPECAS LTDA</t>
  </si>
  <si>
    <t>61.139.911/0001-99</t>
  </si>
  <si>
    <t>ASSOCIACAO BRASILEIRA A HEBRAICA DE SAO PAULO</t>
  </si>
  <si>
    <t>61.151.759/0001-60</t>
  </si>
  <si>
    <t>NOVAK &amp; GOUVEIA LTDA</t>
  </si>
  <si>
    <t>61.231.446/0001-11</t>
  </si>
  <si>
    <t>61.231.446 PATRIK DA SILVA PERPETUA</t>
  </si>
  <si>
    <t>61.233.151/0005-08</t>
  </si>
  <si>
    <t>61.256.522/0001-43</t>
  </si>
  <si>
    <t>ROOTS WELLNESS &amp; PERFORMANCE LTDA.</t>
  </si>
  <si>
    <t>61.272.227/0001-80</t>
  </si>
  <si>
    <t>BR PAY SOLUCOES DE PAGAMENTOS DIGITAIS LTDA</t>
  </si>
  <si>
    <t>61.351.403/0001-70</t>
  </si>
  <si>
    <t>VST SOFTWARE LTDA</t>
  </si>
  <si>
    <t>61.486.650/0001-83</t>
  </si>
  <si>
    <t>DIAGNOSTICOS DA AMERICA S.A .</t>
  </si>
  <si>
    <t>61.490.561/0001-00</t>
  </si>
  <si>
    <t>DISTRIBUIDORA AUTOMOTIVA S.A.</t>
  </si>
  <si>
    <t>61.518.366/0001-41</t>
  </si>
  <si>
    <t>ALLECOMM COMERCIO DE ARTIGOS DO VESTUARIO LTDA</t>
  </si>
  <si>
    <t>61.551.778/0001-83</t>
  </si>
  <si>
    <t>PRESTOFARMA DROGARIA E PERFUMARIA LTDA</t>
  </si>
  <si>
    <t>61.565.222/0001-46</t>
  </si>
  <si>
    <t>PARAMOUNT TEXTEIS INDUSTRIA E COMERCIO SA</t>
  </si>
  <si>
    <t>61.665.254/0001-13</t>
  </si>
  <si>
    <t>TRICKY COMERCIO DE ALIMENTOS LTDA</t>
  </si>
  <si>
    <t>61.669.313/0001-21</t>
  </si>
  <si>
    <t>FEDERACAO DOS EMPREGADOS NO COMERCIO DO ESTAD SAO PAULO</t>
  </si>
  <si>
    <t>61.742.336/0001-14</t>
  </si>
  <si>
    <t>CODIGO TARIFARIO VIAGENS LTDA</t>
  </si>
  <si>
    <t>61.777.009/0067-24</t>
  </si>
  <si>
    <t>LE SAC COMERCIAL CENTER COUROS LTDA EM RECUPERACAO JUDICIAL</t>
  </si>
  <si>
    <t>61.784.746/0001-28</t>
  </si>
  <si>
    <t>CUSTOM LAB PRODUTOS PERSONALIZADOS LTDA</t>
  </si>
  <si>
    <t>61.914.070/0001-40</t>
  </si>
  <si>
    <t>LOWIFY PAGAMENTO SEGURO LTDA</t>
  </si>
  <si>
    <t>61.919.643/0001-28</t>
  </si>
  <si>
    <t>CONSELHO FEDERAL DE ODONTOLOGIA</t>
  </si>
  <si>
    <t>62.000.369/0001-51</t>
  </si>
  <si>
    <t>SERVI-MIG COMERCIO DE MAQUINAS LTDA</t>
  </si>
  <si>
    <t>62.024.133/0001-55</t>
  </si>
  <si>
    <t>VAI DE PECAS RESIDENCIAIS LTDA</t>
  </si>
  <si>
    <t>62.058.758/0001-38</t>
  </si>
  <si>
    <t>AZZAI LAB CONFECCAO LTDA</t>
  </si>
  <si>
    <t>62.090.265/0001-85</t>
  </si>
  <si>
    <t>GM COMERCIO DE CONFECCOES LTDA</t>
  </si>
  <si>
    <t>62.140.113/0001-40</t>
  </si>
  <si>
    <t>GV VILA MARIANA ACADEMIA LTDA</t>
  </si>
  <si>
    <t>62.160.739/0001-18</t>
  </si>
  <si>
    <t>CREEDX FINANCE LTDA</t>
  </si>
  <si>
    <t>62.279.744/0001-44</t>
  </si>
  <si>
    <t>HUGO RAMALHO DESENVOLVIMENTO DE SOFTWARE LTDA</t>
  </si>
  <si>
    <t>62.422.232/0001-95</t>
  </si>
  <si>
    <t>62.628.974/0001-71</t>
  </si>
  <si>
    <t>ACADEMIA RO LTDA</t>
  </si>
  <si>
    <t>62.678.567/0001-79</t>
  </si>
  <si>
    <t>MR STORE COMERCIO DE VESTUARIO E ACESSORIOS LTDA</t>
  </si>
  <si>
    <t>63.114.864/0001-54</t>
  </si>
  <si>
    <t>GV MORUMBI ACADEMIA LTDA</t>
  </si>
  <si>
    <t>63.208.435/0001-46</t>
  </si>
  <si>
    <t>KYPCAR PLATAFORMA DIGITAL LTDA</t>
  </si>
  <si>
    <t>63.294.409/0001-88</t>
  </si>
  <si>
    <t>CR INDUSTRIA COMERCIO DE CONFECCOES LTDA</t>
  </si>
  <si>
    <t>63.473.235/0001-10</t>
  </si>
  <si>
    <t>COMERCIAL DE MIUDEZAS FREITAS LTDA</t>
  </si>
  <si>
    <t>63.476.808/0001-60</t>
  </si>
  <si>
    <t>BEETOP INDUSTRIA E COMERCIO DE CONFECCOES LTDA</t>
  </si>
  <si>
    <t>63.605.653/0001-14</t>
  </si>
  <si>
    <t>ACRE COMERCIO E ADMINISTRACAO LTDA</t>
  </si>
  <si>
    <t>63.909.863/0001-04</t>
  </si>
  <si>
    <t>VITA INTEGRA SAUDE INTEGRATIVA LTDA</t>
  </si>
  <si>
    <t>63.936.441/0001-10</t>
  </si>
  <si>
    <t>ECOFILLER LTDA</t>
  </si>
  <si>
    <t>63.974.483/0001-45</t>
  </si>
  <si>
    <t>MUNDO CARDS LTDA</t>
  </si>
  <si>
    <t>64.047.753/0001-35</t>
  </si>
  <si>
    <t>MARKETLAV PRODUTOS PARA LAVANDERIA LTDA</t>
  </si>
  <si>
    <t>64.178.445/0001-49</t>
  </si>
  <si>
    <t>BOTICA CHA DA TERRA LTDA</t>
  </si>
  <si>
    <t>64.404.185/0001-82</t>
  </si>
  <si>
    <t>GV ALTO DE PINHEIROS ACADEMIA LTDA</t>
  </si>
  <si>
    <t>64.422.892/0001-00</t>
  </si>
  <si>
    <t>LIDER INDUSTRIA E COMERCIO DE ESTOFADOS S/A</t>
  </si>
  <si>
    <t>64.484.980/0001-28</t>
  </si>
  <si>
    <t>64.548.739/0001-15</t>
  </si>
  <si>
    <t>C M BRASIL LTDA</t>
  </si>
  <si>
    <t>64.565.385/0001-17</t>
  </si>
  <si>
    <t>BIVIK CONFECCOES LTDA</t>
  </si>
  <si>
    <t>64.657.626/0001-58</t>
  </si>
  <si>
    <t>FERRONIX DISTRIBUIDORA DE FERRAMENTAS E EQUIPAMENTOS LTDA</t>
  </si>
  <si>
    <t>64.775.567/0001-12</t>
  </si>
  <si>
    <t>REMUDE BRAND COMERCIO LTDA</t>
  </si>
  <si>
    <t>64.819.246/0008-49</t>
  </si>
  <si>
    <t>PRATIC LOJA DE CONVENIENCIA LTDA.</t>
  </si>
  <si>
    <t>65.174.909/0001-01</t>
  </si>
  <si>
    <t>PODIOTICKET LTDA</t>
  </si>
  <si>
    <t>65.270.460/0001-85</t>
  </si>
  <si>
    <t>FLOWA SMART FLOW LTDA</t>
  </si>
  <si>
    <t>65.426.788/0001-48</t>
  </si>
  <si>
    <t>VITORIA DISTRIBUIDORA DE BATERIAS LTDA.</t>
  </si>
  <si>
    <t>65.503.233/0001-52</t>
  </si>
  <si>
    <t>EIMON COMERCIO E DISTRIBUICAO LTDA</t>
  </si>
  <si>
    <t>65.650.178/0001-23</t>
  </si>
  <si>
    <t>FARMACIA FARMACEUTICA LTDA</t>
  </si>
  <si>
    <t>65.815.323/0001-89</t>
  </si>
  <si>
    <t>DILUCA IMPORT LTDA</t>
  </si>
  <si>
    <t>65.875.114/0001-20</t>
  </si>
  <si>
    <t>TGK TURISMO LTDA.</t>
  </si>
  <si>
    <t>65.887.427/0001-07</t>
  </si>
  <si>
    <t>TOTEM360 DESENVOLVIMENTO DE SOFTWARES LTDA</t>
  </si>
  <si>
    <t>65.897.910/0009-11</t>
  </si>
  <si>
    <t>TAUSTE SUPERMERCADOS LTDA</t>
  </si>
  <si>
    <t>65.952.109/0001-74</t>
  </si>
  <si>
    <t>LUMEN PIXEL DIGITAL SOLUTIONS LTDA</t>
  </si>
  <si>
    <t>65.993.453/0035-50</t>
  </si>
  <si>
    <t>RODOBENS COMERCIO E LOCACAO DE VEICULOS LTDA.</t>
  </si>
  <si>
    <t>66.047.643/0001-07</t>
  </si>
  <si>
    <t>66.047.643 APARECIDA MENDES GOULART</t>
  </si>
  <si>
    <t>66.089.251/0001-00</t>
  </si>
  <si>
    <t>SALVIANO JOIAS LTDA</t>
  </si>
  <si>
    <t>66.380.084/0001-44</t>
  </si>
  <si>
    <t>BASIC &amp; CO LTDA</t>
  </si>
  <si>
    <t>66.406.609/0001-73</t>
  </si>
  <si>
    <t>CAJUPAY TECNOLOGIA E SOLUCOES DIGITAIS LTDA</t>
  </si>
  <si>
    <t>66.659.215/0001-27</t>
  </si>
  <si>
    <t>GRAVA.AI LTDA</t>
  </si>
  <si>
    <t>66.990.404/0001-88</t>
  </si>
  <si>
    <t>JL IMAGEM E NEGOCIOS DIGITAIS LTDA</t>
  </si>
  <si>
    <t>67.584.643/0001-09</t>
  </si>
  <si>
    <t>ARKANA EXPERIENCIAS LTDA</t>
  </si>
  <si>
    <t>67.620.377/0001-14</t>
  </si>
  <si>
    <t>MINERVA S.A.</t>
  </si>
  <si>
    <t>67.729.178/0005-72</t>
  </si>
  <si>
    <t>COMERCIAL CIRURGICA RIOCLARENSE LTDA</t>
  </si>
  <si>
    <t>67.903.765/0001-02</t>
  </si>
  <si>
    <t>RICAMBI TRATORPECAS LTDA.</t>
  </si>
  <si>
    <t>68.365.501/0001-05</t>
  </si>
  <si>
    <t>PROPARTS COMERCIO DE ARTIGOS ESPORTIVOS E TECNOLOGIA LTDA</t>
  </si>
  <si>
    <t>68.866.268/0001-44</t>
  </si>
  <si>
    <t>MEGAVEST COMERCIO DE ROUPAS LTDA (baixada)</t>
  </si>
  <si>
    <t>68.993.641/0005-51</t>
  </si>
  <si>
    <t>AGIS EQUIPAMENTOS E SERVICOS DE INFORMATICA LTDA.</t>
  </si>
  <si>
    <t>PLUXEE BENEFICIOS BRASIL S.A.</t>
  </si>
  <si>
    <t>69.069.276/0001-22</t>
  </si>
  <si>
    <t>FARMA POPULAR DROGARIA LTDA</t>
  </si>
  <si>
    <t>71.322.150/0001-60</t>
  </si>
  <si>
    <t>SAVEGNAGO-SUPERMERCADOS LTDA</t>
  </si>
  <si>
    <t>71.385.637/0001-91</t>
  </si>
  <si>
    <t>SUPERMERCADO SUPER LUNA S.A</t>
  </si>
  <si>
    <t>71.676.316/0001-46</t>
  </si>
  <si>
    <t>SUPERMERCADOS MAMBO LTDA.</t>
  </si>
  <si>
    <t>72.094.642/0001-08</t>
  </si>
  <si>
    <t>MATV SUL ELETRONICOS LTDA</t>
  </si>
  <si>
    <t>72.675.028/0004-82</t>
  </si>
  <si>
    <t>TREVILUB COMERCIO DE LUBRIFICANTES LTDA</t>
  </si>
  <si>
    <t>72.739.543/0021-80</t>
  </si>
  <si>
    <t>MANFRIN , CASSEB &amp; CIA LTDA</t>
  </si>
  <si>
    <t>72.962.327/0001-55</t>
  </si>
  <si>
    <t>SOLUA COMERCIAL LTDA.</t>
  </si>
  <si>
    <t>73.073.165/0001-67</t>
  </si>
  <si>
    <t>SUPER MERCADO TIBURCIO DE SOUZA LTDA</t>
  </si>
  <si>
    <t>73.141.095/0001-37</t>
  </si>
  <si>
    <t>HOTEL DA FAZENDA DONA CAROLINA LTDA</t>
  </si>
  <si>
    <t>73.230.674/0001-56</t>
  </si>
  <si>
    <t>ADMINISTRADORA DE CONSORCIO RCI BRASIL LTDA</t>
  </si>
  <si>
    <t>73.410.326/0055-53</t>
  </si>
  <si>
    <t>CERVEJARIA PETROPOLIS S/A - EM RECUPERACAO JUDICIAL</t>
  </si>
  <si>
    <t>73.445.454/0005-73</t>
  </si>
  <si>
    <t>MARTIPLAST INDUSTRIA E COMERCIO DE PLASTICOS LTDA</t>
  </si>
  <si>
    <t>73.690.653/0001-13</t>
  </si>
  <si>
    <t>AMO PROMO VIAGENS E TURISMO LTDA</t>
  </si>
  <si>
    <t>73.846.347/0001-23</t>
  </si>
  <si>
    <t>DANIELA TOMBINI INDUSTRIA E COMERCIO DE CONFECCOES LTDA</t>
  </si>
  <si>
    <t>74.052.085/0019-17</t>
  </si>
  <si>
    <t>HOT SAT TELECOMUNICACOES LTDA</t>
  </si>
  <si>
    <t>74.072.513/0001-44</t>
  </si>
  <si>
    <t>AGRO-COMERCIAL AFUBRA LTDA</t>
  </si>
  <si>
    <t>74.261.884/0001-74</t>
  </si>
  <si>
    <t>CROCS BRASIL COMERCIO DE CALCADOS LTDA.</t>
  </si>
  <si>
    <t>74.590.373/0001-04</t>
  </si>
  <si>
    <t>SHOPPING EDUCATIVO KUMON LTDA</t>
  </si>
  <si>
    <t>74.607.839/0001-29</t>
  </si>
  <si>
    <t>DIPECARR DISTRIBUIDORA DE PECAS E ACESSORIOS PARA CARRETAS LTDA</t>
  </si>
  <si>
    <t>75.315.333/0001-09</t>
  </si>
  <si>
    <t>ATACADAO S.A.</t>
  </si>
  <si>
    <t>75.364.570/0007-55</t>
  </si>
  <si>
    <t>AMC TEXTIL LTDA</t>
  </si>
  <si>
    <t>75.923.185/0001-05</t>
  </si>
  <si>
    <t>VALDAR MOVEIS LTDA</t>
  </si>
  <si>
    <t>76.541.127/0001-80</t>
  </si>
  <si>
    <t>MEGA EVENTOS E PRODUCOES LTDA</t>
  </si>
  <si>
    <t>76.657.030/0001-37</t>
  </si>
  <si>
    <t>BARION INDUSTRIA E COMERCIO DE ALIMENTOS S/A EM RECUPERACAO JUDICIAL</t>
  </si>
  <si>
    <t>76.659.820/0003-13</t>
  </si>
  <si>
    <t>ASSOCIACAO PARANAENSE DE CULTURA - APC</t>
  </si>
  <si>
    <t>77.044.618/0001-88</t>
  </si>
  <si>
    <t>BALAROTI - COMERCIO DE MATERIAIS DE CONSTRUCAO S.A.</t>
  </si>
  <si>
    <t>77.373.025/0001-65</t>
  </si>
  <si>
    <t>FARMACIA DERMATOLOGICA LTDA</t>
  </si>
  <si>
    <t>77.424.992/0002-90</t>
  </si>
  <si>
    <t>AGUATIVA GOLF RESORT S/A</t>
  </si>
  <si>
    <t>77.488.385/0001-02</t>
  </si>
  <si>
    <t>COSTAFERRO COSTA TEIXEIRA FERRO E ACO LTDA</t>
  </si>
  <si>
    <t>77.500.049/0003-08</t>
  </si>
  <si>
    <t>MERCADOMOVEIS LTDA</t>
  </si>
  <si>
    <t>77.941.490/0001-55</t>
  </si>
  <si>
    <t>GAZIN INDUSTRIA E COMERCIO DE MOVEIS E ELETRODOMESTICOS S.A</t>
  </si>
  <si>
    <t>78.333.051/0001-22</t>
  </si>
  <si>
    <t>FLAVIO ANTERO ROXO FARMACIA LTDA</t>
  </si>
  <si>
    <t>78.613.841/0001-61</t>
  </si>
  <si>
    <t>ASSOCIACAO EVANGELICA BENEFICENTE DE LONDRINA</t>
  </si>
  <si>
    <t>79.080.602/0021-08</t>
  </si>
  <si>
    <t>UNIAO SUL BRASILEIRA DA IGREJA ADVENTISTA DO SETIMO DIA</t>
  </si>
  <si>
    <t>79.427.696/0001-97</t>
  </si>
  <si>
    <t>CHARRY - INDUSTRIA E COMERCIO DE CONFECCOES LTDA</t>
  </si>
  <si>
    <t>79.491.650/0001-37</t>
  </si>
  <si>
    <t>FARMACIA GRASIANE LTDA</t>
  </si>
  <si>
    <t>79.565.180/0002-90</t>
  </si>
  <si>
    <t>SAN JUAN HOTEIS E EMPREENDIMENTOS LTDA</t>
  </si>
  <si>
    <t>79.644.845/0001-70</t>
  </si>
  <si>
    <t>FARMACIA DALILA LTDA</t>
  </si>
  <si>
    <t>81.170.003/0001-75</t>
  </si>
  <si>
    <t>UNIMED DE CASCAVEL - COOPERATIVA DE TRABALHO MEDICO</t>
  </si>
  <si>
    <t>82.113.515/0001-62</t>
  </si>
  <si>
    <t>VOLPHI FARMACIA E DROGARIA LTDA</t>
  </si>
  <si>
    <t>82.132.556/0007-91</t>
  </si>
  <si>
    <t>LOJAS ADELINO LTDA</t>
  </si>
  <si>
    <t>82.200.205/0001-85</t>
  </si>
  <si>
    <t>FARMACIA FENELON LTDA</t>
  </si>
  <si>
    <t>82.641.325/0001-18</t>
  </si>
  <si>
    <t>CREMER S.A.</t>
  </si>
  <si>
    <t>82.682.584/0001-97</t>
  </si>
  <si>
    <t>TADEU IMOTO &amp; CIA LTDA</t>
  </si>
  <si>
    <t>82.833.559/0001-67</t>
  </si>
  <si>
    <t>MECANICA DE VEICULOS PICARRAS LTDA</t>
  </si>
  <si>
    <t>83.115.048/0001-72</t>
  </si>
  <si>
    <t>HOTEL GUMZ LTDA</t>
  </si>
  <si>
    <t>83.310.441/0054-29</t>
  </si>
  <si>
    <t>COOPERATIVA CENTRAL AURORA ALIMENTOS</t>
  </si>
  <si>
    <t>83.494.427/0001-10</t>
  </si>
  <si>
    <t>FARMED COMERCIO DE MEDICAMENTOS E PERFUMARIAS LTDA</t>
  </si>
  <si>
    <t>83.648.477/0001-05</t>
  </si>
  <si>
    <t>GIASSI &amp; CIA LTDA</t>
  </si>
  <si>
    <t>84.046.101/0001-93</t>
  </si>
  <si>
    <t>BUNGE ALIMENTOS S/A</t>
  </si>
  <si>
    <t>84.932.979/0013-60</t>
  </si>
  <si>
    <t>BONA FARMA LTDA</t>
  </si>
  <si>
    <t>85.248.987/0001-10</t>
  </si>
  <si>
    <t>J.B.WORLD ENTRETENIMENTOS S/A</t>
  </si>
  <si>
    <t>86.852.613/0001-72</t>
  </si>
  <si>
    <t>REDE DROGARIAS ULTRA POPULAR LTDA</t>
  </si>
  <si>
    <t>86.852.613/0002-53</t>
  </si>
  <si>
    <t>86.852.613/0003-34</t>
  </si>
  <si>
    <t>87.163.234/0001-38</t>
  </si>
  <si>
    <t>SABEMI SEGURADORA SA</t>
  </si>
  <si>
    <t>87.547.188/0001-70</t>
  </si>
  <si>
    <t>COOPERATIVA VINICOLA AURORA LTDA</t>
  </si>
  <si>
    <t>87.854.006/0002-95</t>
  </si>
  <si>
    <t>CHOCOLATE CASEIRO GRAMADO LTDA</t>
  </si>
  <si>
    <t>DIMESUL - GESTAO IMOBILIARIA LTDA</t>
  </si>
  <si>
    <t>88.082.837/0001-78</t>
  </si>
  <si>
    <t>DENTI TECNOLOGIA DIGITAL LTDA</t>
  </si>
  <si>
    <t>88.297.544/0001-08</t>
  </si>
  <si>
    <t>CIMAFER COMERCIO DE MATERIAL CONSTRUCAO LTDA</t>
  </si>
  <si>
    <t>88.613.922/0012-78</t>
  </si>
  <si>
    <t>IMDEPA ROLAMENTOS IMPORTACAO E COMERCIO LTDA</t>
  </si>
  <si>
    <t>88.887.021/0001-11</t>
  </si>
  <si>
    <t>CALCADOS MARTE LTDA</t>
  </si>
  <si>
    <t>89.777.692/0105-89</t>
  </si>
  <si>
    <t>COOPERATIVA REGIONAL DE DESENVOLVIMENTO TEUTONIA - CERTEL</t>
  </si>
  <si>
    <t>90.627.332/0001-93</t>
  </si>
  <si>
    <t>DISTRIBUIDORA MERIDIONAL DE MOTORES CUMMINS LTDA</t>
  </si>
  <si>
    <t>91.362.590/0062-70</t>
  </si>
  <si>
    <t>SOLAR COMERCIO E AGROINDUSTRIA LTDA</t>
  </si>
  <si>
    <t>91.389.072/0001-28</t>
  </si>
  <si>
    <t>J K PELES E CONFECCOES LTDA</t>
  </si>
  <si>
    <t>91.495.549/0028-70</t>
  </si>
  <si>
    <t>COTRIJAL COOPERATIVA AGROPECUARIA E INDUSTRIAL</t>
  </si>
  <si>
    <t>91.982.496/0001-00</t>
  </si>
  <si>
    <t>COTRIPAL AGROPECUARIA COOPERATIVA</t>
  </si>
  <si>
    <t>91.982.496/0011-73</t>
  </si>
  <si>
    <t>92.306.257/0007-80</t>
  </si>
  <si>
    <t>MV INFORMATICA NORDESTE LTDA</t>
  </si>
  <si>
    <t>92.502.210/0001-04</t>
  </si>
  <si>
    <t>ERVATEIRA SEIVA PURA LTDA</t>
  </si>
  <si>
    <t>92.665.611/0001-77</t>
  </si>
  <si>
    <t>DIMED S/A - DISTRIBUIDORA DE MEDICAMENTOS</t>
  </si>
  <si>
    <t>92.685.833/0001-51</t>
  </si>
  <si>
    <t>ASSOCIACAO HOSPITALAR MOINHOS DE VENTO</t>
  </si>
  <si>
    <t>92.954.106/0001-42</t>
  </si>
  <si>
    <t>VIACAO OURO E PRATA SA</t>
  </si>
  <si>
    <t>94.673.480/0001-03</t>
  </si>
  <si>
    <t>CAR HOUSE VEICULOS LTDA</t>
  </si>
  <si>
    <t>94.865.680/0001-50</t>
  </si>
  <si>
    <t>JALS COMERCIO DE CEREAIS LTDA</t>
  </si>
  <si>
    <t>94.929.734/0001-01</t>
  </si>
  <si>
    <t>GIORDANI TURISMO LTDA</t>
  </si>
  <si>
    <t>95.422.218/0001-40</t>
  </si>
  <si>
    <t>METALURGICA MOR SA</t>
  </si>
  <si>
    <t>96.727.482/0001-55</t>
  </si>
  <si>
    <t>FARME BRITO LTDA</t>
  </si>
  <si>
    <t>97.512.966/0003-01</t>
  </si>
  <si>
    <t>SCHEER CHURRASQUEIRAS E ACESSORIOS LTDA</t>
  </si>
  <si>
    <t>97.533.479/0001-63</t>
  </si>
  <si>
    <t>AQUABRAZIL OUTDOORS PESCA E NAUTICA LTDA</t>
  </si>
  <si>
    <t>00.000.000/0001-00</t>
  </si>
  <si>
    <t>Cybersource S/A.</t>
  </si>
  <si>
    <t>Nestlé de Colombia S.A</t>
  </si>
  <si>
    <t>00.027.571/0001-10</t>
  </si>
  <si>
    <t>ASSIST CARD DO BRASIL LTDA</t>
  </si>
  <si>
    <t>00.285.753/0001-90</t>
  </si>
  <si>
    <t>VENANCIO PRODUTOS FARMACEUTICOS LTDA.</t>
  </si>
  <si>
    <t>00.292.858/0001-77</t>
  </si>
  <si>
    <t>HERBALIFE INTERNATIONAL DO BRASIL LTDA</t>
  </si>
  <si>
    <t>00.415.789/0001-41</t>
  </si>
  <si>
    <t>E REALIZACOES EDITORA, LIVRARIA E DISTRIBUIDORA LTDA - EM LIQUIDACAO EM LIQUIDACAO</t>
  </si>
  <si>
    <t>00.486.423/0001-63</t>
  </si>
  <si>
    <t>FARMACOTECNICA INST DE MANIPULACOES FARMACEUTICAS LTDA</t>
  </si>
  <si>
    <t>00.489.050/0002-65</t>
  </si>
  <si>
    <t>JJGC INDUSTRIA E COMERCIO DE MATERIAIS DENTARIOS S.A</t>
  </si>
  <si>
    <t>00.545.378/0001-70</t>
  </si>
  <si>
    <t>SERRA AZUL WATER PARK S/A</t>
  </si>
  <si>
    <t>00.779.721/0001-41</t>
  </si>
  <si>
    <t>CINEMARK BRASIL S.A.</t>
  </si>
  <si>
    <t>00.797.026/0001-02</t>
  </si>
  <si>
    <t>TTW BRASIL OPERACOES TURISTICAS LTDA</t>
  </si>
  <si>
    <t>00.804.304/0001-01</t>
  </si>
  <si>
    <t>01.020.029/0001-06</t>
  </si>
  <si>
    <t>EUROP ASSISTANCE BRASIL SERVICOS DE ASSISTENCIA S/A.</t>
  </si>
  <si>
    <t>01.027.058/0001-91</t>
  </si>
  <si>
    <t>CIELO S.A - INSTITUICAO DE PAGAMENTO</t>
  </si>
  <si>
    <t>01.146.603/0001-69</t>
  </si>
  <si>
    <t>GACC - GRUPO DE ASSISTENCIA A CRIANCA COM CANCER</t>
  </si>
  <si>
    <t>01.239.313/0001-60</t>
  </si>
  <si>
    <t>CAMPOS FLORIDOS COMERCIO DE COSMETICOS LTDA</t>
  </si>
  <si>
    <t>01.336.140/0001-06</t>
  </si>
  <si>
    <t>BRAVIUM S.A</t>
  </si>
  <si>
    <t>01.354.395/0001-93</t>
  </si>
  <si>
    <t>DOT DIGITAL GROUP LTDA</t>
  </si>
  <si>
    <t>01.536.754/0001-23</t>
  </si>
  <si>
    <t>J. CAMARA &amp; IRMAOS LTDA</t>
  </si>
  <si>
    <t>01.554.285/0001-75</t>
  </si>
  <si>
    <t>CERTISIGN CERTIFICADORA DIGITAL S.A</t>
  </si>
  <si>
    <t>01.637.895/0001-32</t>
  </si>
  <si>
    <t>VOTORANTIM CIMENTOS S.A.</t>
  </si>
  <si>
    <t>01.937.635/0029-83</t>
  </si>
  <si>
    <t>SONDA SUPERMERCADOS EXPORTACAO E IMPORTACAO S.A.</t>
  </si>
  <si>
    <t>01.944.380/0001-85</t>
  </si>
  <si>
    <t>VIGILANTES DO PESO MARKETING LTDA.</t>
  </si>
  <si>
    <t>02.012.862/0001-60</t>
  </si>
  <si>
    <t>TAM LINHAS AEREAS S/A.</t>
  </si>
  <si>
    <t>02.102.498/0001-29</t>
  </si>
  <si>
    <t>METROPOLITAN LIFE SEGUROS E PREVIDENCIA PRIVADA SA</t>
  </si>
  <si>
    <t>02.292.931/0002-17</t>
  </si>
  <si>
    <t>RM FITNESS CENTER - ACADEMIA DE GINASTICA LTDA</t>
  </si>
  <si>
    <t>02.447.949/0001-60</t>
  </si>
  <si>
    <t>IE INTERNATIONAL EDUCATION S.A.</t>
  </si>
  <si>
    <t>02.788.458/0001-82</t>
  </si>
  <si>
    <t>MOBILITY TURISMO S/A</t>
  </si>
  <si>
    <t>02.797.469/0002-00</t>
  </si>
  <si>
    <t>DOM BOSCO ENSINO SUPERIOR LTDA.</t>
  </si>
  <si>
    <t>02.825.033/0004-49</t>
  </si>
  <si>
    <t>SANTUARIO NACIONAL DE NOSSA SENHORA DA CONCEICAO APARECIDA</t>
  </si>
  <si>
    <t>02.831.172/0002-13</t>
  </si>
  <si>
    <t>KOCH HIPERMERCADO S/A</t>
  </si>
  <si>
    <t>02.914.460/0422-36</t>
  </si>
  <si>
    <t>SEARA ALIMENTOS LTDA</t>
  </si>
  <si>
    <t>02.931.209/0001-02</t>
  </si>
  <si>
    <t>HIGH-TOUR OPERADORA DE TURISMO E EVENTOS LTDA</t>
  </si>
  <si>
    <t>02.967.773/0001-77</t>
  </si>
  <si>
    <t>YAHOO DO BRASIL INTERNET LTDA</t>
  </si>
  <si>
    <t>03.007.698/0001-65</t>
  </si>
  <si>
    <t>SKY TEAM AGENCIA DE VIAGENS E TURISMO LTDA</t>
  </si>
  <si>
    <t>03.206.500/0001-72</t>
  </si>
  <si>
    <t>FARMAGRI FARMACIA DE MANIPULACAO LTDA</t>
  </si>
  <si>
    <t>03.533.726/0001-88</t>
  </si>
  <si>
    <t>UNIMED CUIABA COOPERATIVA DE TRABALHO MEDICO</t>
  </si>
  <si>
    <t>03.541.088/0033-24</t>
  </si>
  <si>
    <t>SERVICO NACIONAL DE APRENDIZAGEM COMERCIAL</t>
  </si>
  <si>
    <t>03.585.974/0001-72</t>
  </si>
  <si>
    <t>OMNILINK TECNOLOGIA S.A.</t>
  </si>
  <si>
    <t>03.608.306/0002-02</t>
  </si>
  <si>
    <t>LIVRARIA INTERNACIONAL-SBS LTDA.</t>
  </si>
  <si>
    <t>03.662.136/0001-55</t>
  </si>
  <si>
    <t>DENTAL SORRIA LTDA</t>
  </si>
  <si>
    <t>03.690.751/0001-75</t>
  </si>
  <si>
    <t>BAZAR RIO 2005 CANTINA E ARTIGOS ESCOLARES LTDA</t>
  </si>
  <si>
    <t>03.815.831/0001-00</t>
  </si>
  <si>
    <t>FHS ADMINISTRACAO, PARTICIPACOES E SERVICOS S.A.</t>
  </si>
  <si>
    <t>03.823.704/0001-52</t>
  </si>
  <si>
    <t>ASSURANT SEGURADORA S.A.</t>
  </si>
  <si>
    <t>03.832.130/0001-89</t>
  </si>
  <si>
    <t>TRIADE SOLUCOES INTELIGENTES INFORMATICA LTDA</t>
  </si>
  <si>
    <t>03.914.917/0001-90</t>
  </si>
  <si>
    <t>SEGSAT TECNOLOGIA S.A.</t>
  </si>
  <si>
    <t>03.973.259/0001-07</t>
  </si>
  <si>
    <t>LUSANOVA DO BRASIL OPERADORA DE TURISMO LIMITADA</t>
  </si>
  <si>
    <t>04.067.191/0001-60</t>
  </si>
  <si>
    <t>EDITORA GLOBO S/A</t>
  </si>
  <si>
    <t>04.078.995/0001-64</t>
  </si>
  <si>
    <t>5 A SEC DO BRASIL FRANCHISING LTDA</t>
  </si>
  <si>
    <t>04.088.208/0001-65</t>
  </si>
  <si>
    <t>SEM PARAR INSTITUICAO DE PAGAMENTO LTDA</t>
  </si>
  <si>
    <t>04.201.876/0001-57</t>
  </si>
  <si>
    <t>SAL - EMPREENDIMENTOS LTDA</t>
  </si>
  <si>
    <t>04.227.467/0061-60</t>
  </si>
  <si>
    <t>04.380.004/0001-01</t>
  </si>
  <si>
    <t>MEDICINAL FARMACIA E MANIPULACAO LTDA</t>
  </si>
  <si>
    <t>04.471.426/0001-84</t>
  </si>
  <si>
    <t>SUNCOASTUSA VIAGENS E TURISMO LTDA</t>
  </si>
  <si>
    <t>04.565.289/0001-47</t>
  </si>
  <si>
    <t>BEMOL S/A</t>
  </si>
  <si>
    <t>04.624.699/0001-11</t>
  </si>
  <si>
    <t>POINTER NETWORKS S.A (baixada)</t>
  </si>
  <si>
    <t>04.628.426/0001-45</t>
  </si>
  <si>
    <t>TECHNOS DA AMAZONIA INDUSTRIA E COMERCIO S.A.</t>
  </si>
  <si>
    <t>04.740.876/0001-25</t>
  </si>
  <si>
    <t>ALELO INSTITUICAO DE PAGAMENTO SA</t>
  </si>
  <si>
    <t>04.772.434/0001-60</t>
  </si>
  <si>
    <t>PORTAL 8 COMERCIO E IMPORTACAO LTDA</t>
  </si>
  <si>
    <t>CORIS BRASIL TURISMO VIAGENS E ASSISTENCIA INTERNACIONAL LTDA</t>
  </si>
  <si>
    <t>04.798.925/0001-80</t>
  </si>
  <si>
    <t>ART FARMA LTDA EM RECUPERACAO JUDICIAL</t>
  </si>
  <si>
    <t>04.908.757/0001-39</t>
  </si>
  <si>
    <t>COSTAO DO SANTINHO TURISMO E LAZER S.A.</t>
  </si>
  <si>
    <t>04.942.346/0001-60</t>
  </si>
  <si>
    <t>CHEBIB CONTROL TECNOLOGIAS LTDA</t>
  </si>
  <si>
    <t>05.008.876/0001-06</t>
  </si>
  <si>
    <t>VIAGENS PROMO TURISMO LTDA</t>
  </si>
  <si>
    <t>05.027.195/0043-36</t>
  </si>
  <si>
    <t>ZINZANE COMERCIO E CONFECCAO DE VESTUARIO LTDA</t>
  </si>
  <si>
    <t>05.164.667/0001-43</t>
  </si>
  <si>
    <t>05.217.384/0002-01</t>
  </si>
  <si>
    <t>05.217.384/0005-46</t>
  </si>
  <si>
    <t>05.217.384/0006-27</t>
  </si>
  <si>
    <t>05.217.384/0010-03</t>
  </si>
  <si>
    <t>05.217.384/0011-94</t>
  </si>
  <si>
    <t>05.326.792/0001-02</t>
  </si>
  <si>
    <t>GCS COMERCIO DE PNEUS LTDA</t>
  </si>
  <si>
    <t>05.342.337/0001-09</t>
  </si>
  <si>
    <t>MARYLIN KULKES CONSULTORIA EM ARTIGOS DE JOALHERIA LTDA</t>
  </si>
  <si>
    <t>05.515.179/0001-33</t>
  </si>
  <si>
    <t>GALLICA MANIPULACAO FARMACEUTICA LTDA</t>
  </si>
  <si>
    <t>05.536.273/0001-79</t>
  </si>
  <si>
    <t>FOCUS FITNESS ACADEMIA DE GINASTICA LTDA</t>
  </si>
  <si>
    <t>05.558.568/0001-46</t>
  </si>
  <si>
    <t>RESERVA FEITA TURISMO, EVENTOS E TECNOLOGIA LTDA</t>
  </si>
  <si>
    <t>05.577.343/0001-37</t>
  </si>
  <si>
    <t>MASTERCARD BRASIL SOLUCOES DE PAGAMENTO LTDA.</t>
  </si>
  <si>
    <t>05.623.256/0001-79</t>
  </si>
  <si>
    <t>INSIDE SISTEMAS LTDA</t>
  </si>
  <si>
    <t>05.639.032/0001-55</t>
  </si>
  <si>
    <t>CURANTE - FARMACIA DE MANIPULACAO LTDA</t>
  </si>
  <si>
    <t>05.648.257/0031-93</t>
  </si>
  <si>
    <t>BRASIL EDUCACAO S/A</t>
  </si>
  <si>
    <t>05.763.136/0001-77</t>
  </si>
  <si>
    <t>MIV FARMACIA DE MANIPULACAO LTDA</t>
  </si>
  <si>
    <t>05.939.187/0001-07</t>
  </si>
  <si>
    <t>MGTECH INFORMATICA E TECNOLOGIA LTDA</t>
  </si>
  <si>
    <t>05.984.457/0001-00</t>
  </si>
  <si>
    <t>NTS DO BRASIL COMERCIO DE MAQUINAS E FERRAMENTAS LTDA</t>
  </si>
  <si>
    <t>06.026.537/0001-07</t>
  </si>
  <si>
    <t>SOCARRAO WEB SOLUTIONS LTDA</t>
  </si>
  <si>
    <t>06.064.114/0001-81</t>
  </si>
  <si>
    <t>COGRA DISTRIBUIDORA LTDA</t>
  </si>
  <si>
    <t>06.253.931/0001-88</t>
  </si>
  <si>
    <t>DOMESTICA LEGAL FOLHAS DE PAGAMENTO ONLINE LTDA</t>
  </si>
  <si>
    <t>06.267.630/0001-03</t>
  </si>
  <si>
    <t>COMPANHIA BRASILEIRA DE EDUCACAO E SISTEMAS DE ENSINO S.A</t>
  </si>
  <si>
    <t>06.267.630/0027-42</t>
  </si>
  <si>
    <t>06.626.253/0001-51</t>
  </si>
  <si>
    <t>EMPREENDIMENTOS PAGUE MENOS S/A</t>
  </si>
  <si>
    <t>06.893.786/0001-08</t>
  </si>
  <si>
    <t>SAINT PAUL EDUCACIONAL LTDA.</t>
  </si>
  <si>
    <t>06.913.480/0001-68</t>
  </si>
  <si>
    <t>DIMENSIONAL BRASIL SOLUCOES LTDA</t>
  </si>
  <si>
    <t>07.015.691/0001-46</t>
  </si>
  <si>
    <t>4 BIO MEDICAMENTOS S.A.</t>
  </si>
  <si>
    <t>07.061.124/0001-26</t>
  </si>
  <si>
    <t>CAMAQUA DISTRIBUIDORA LTDA</t>
  </si>
  <si>
    <t>07.221.340/0001-91</t>
  </si>
  <si>
    <t>LOWELL COSMETICOS DO BRASIL LTDA</t>
  </si>
  <si>
    <t>07.687.928/0001-35</t>
  </si>
  <si>
    <t>07.718.633/0001-89</t>
  </si>
  <si>
    <t>UNIDASUL DISTRIBUIDORA ALIMENTICIA S/A</t>
  </si>
  <si>
    <t>07.737.623/0001-90</t>
  </si>
  <si>
    <t>A ! BODYTECH PARTICIPACOES S.A</t>
  </si>
  <si>
    <t>07.756.995/0001-64</t>
  </si>
  <si>
    <t>INFOJOBS BRASIL ATIVIDADES DE INTERNET LTDA.</t>
  </si>
  <si>
    <t>07.760.188/0001-15</t>
  </si>
  <si>
    <t>SM TRAVEL AGENCIA DE VIAGENS E TURISMO LTDA</t>
  </si>
  <si>
    <t>07.760.299/0001-21</t>
  </si>
  <si>
    <t>SOFACIL TECNOLOGIA LTDA</t>
  </si>
  <si>
    <t>07.900.208/0001-06</t>
  </si>
  <si>
    <t>ZZAB COMERCIO DE CALCADOS LTDA.</t>
  </si>
  <si>
    <t>08.044.832/0001-11</t>
  </si>
  <si>
    <t>FORMULA ACADEMIA LTDA</t>
  </si>
  <si>
    <t>08.382.929/0001-34</t>
  </si>
  <si>
    <t>RIQUENA NETO AR CONDICIONADO LTDA</t>
  </si>
  <si>
    <t>08.412.977/0001-28</t>
  </si>
  <si>
    <t>GIOSTRI EDITORA LTDA</t>
  </si>
  <si>
    <t>08.476.852/0001-61</t>
  </si>
  <si>
    <t>JCMP HOTEIS E COMERCIO LTDA</t>
  </si>
  <si>
    <t>08.561.701/0001-01</t>
  </si>
  <si>
    <t>PAGSEGURO INTERNET INSTITUICAO DE PAGAMENTO S.A.</t>
  </si>
  <si>
    <t>08.613.254/0001-97</t>
  </si>
  <si>
    <t>TB COMERCIO DE PRESENTES S.A.</t>
  </si>
  <si>
    <t>08.621.379/0001-69</t>
  </si>
  <si>
    <t>BRDF FITNESS CENTER - ACADEMIA DE GINASTICA S.A.</t>
  </si>
  <si>
    <t>08.734.301/0001-50</t>
  </si>
  <si>
    <t>QATAR AIRWAYS GROUP (Q.C.S.C.)</t>
  </si>
  <si>
    <t>08.798.103/0001-50</t>
  </si>
  <si>
    <t>BEST DISTRIBUIDORA DE BEBIDAS LTDA (baixada)</t>
  </si>
  <si>
    <t>08.857.016/0001-27</t>
  </si>
  <si>
    <t>EUROPLUS VIAGENS E TURISMO LTDA</t>
  </si>
  <si>
    <t>09.026.659/0001-91</t>
  </si>
  <si>
    <t>SEAWAY CONFECCOES LTDA</t>
  </si>
  <si>
    <t>09.054.385/0001-44</t>
  </si>
  <si>
    <t>INBRANDS S.A</t>
  </si>
  <si>
    <t>09.089.849/0001-58</t>
  </si>
  <si>
    <t>OSMAG-RIO E STOCK FRIO COMERCIO DE REFRIGERACAO LTDA</t>
  </si>
  <si>
    <t>09.127.271/0001-87</t>
  </si>
  <si>
    <t>EHTL VIAGENS LTDA</t>
  </si>
  <si>
    <t>09.180.505/0001-50</t>
  </si>
  <si>
    <t>USEBENS SEGUROS S/A</t>
  </si>
  <si>
    <t>09.204.187/0001-10</t>
  </si>
  <si>
    <t>LATAM DISTRIBUIDORA DE COSMETICOS LTDA</t>
  </si>
  <si>
    <t>09.317.212/0001-71</t>
  </si>
  <si>
    <t>ELITE TRAVEL ASSESSORIA DE VIAGEM E OPERADORA TURISTICA LTDA</t>
  </si>
  <si>
    <t>09.338.704/0001-43</t>
  </si>
  <si>
    <t>ASSOCIACAO EDUCACIONAL AFAM</t>
  </si>
  <si>
    <t>09.339.936/0001-16</t>
  </si>
  <si>
    <t>NS2.COM INTERNET S.A.</t>
  </si>
  <si>
    <t>09.451.214/0001-59</t>
  </si>
  <si>
    <t>DISTRIBUIDORA DE MOVEIS IPANEMA LTDA</t>
  </si>
  <si>
    <t>09.509.549/0001-80</t>
  </si>
  <si>
    <t>LATINOAMERICA TOUR VIAGENS E TURISMO LTDA</t>
  </si>
  <si>
    <t>09.813.204/0002-05</t>
  </si>
  <si>
    <t>W2W E-COMMERCE DE VINHOS S/A</t>
  </si>
  <si>
    <t>10.140.643/0001-94</t>
  </si>
  <si>
    <t>FARMACIA VIA SAUDE LTDA</t>
  </si>
  <si>
    <t>10.158.838/0001-61</t>
  </si>
  <si>
    <t>ISABELA FLORES INTERMEDIACOES LTDA</t>
  </si>
  <si>
    <t>10.221.279/0001-97</t>
  </si>
  <si>
    <t>CBSM - COMPANHIA BRASILEIRA DE SOLUCOES DE MARKETING</t>
  </si>
  <si>
    <t>10.226.996/0001-01</t>
  </si>
  <si>
    <t>CLARITYSOFT LTDA</t>
  </si>
  <si>
    <t>10.230.480/0019-60</t>
  </si>
  <si>
    <t>FERREIRA COSTA &amp; CIA LTDA</t>
  </si>
  <si>
    <t>10.316.298/0001-05</t>
  </si>
  <si>
    <t>TICKET360 TECNOLOGIA E SOLUCOES LTDA</t>
  </si>
  <si>
    <t>10.348.318/0003-83</t>
  </si>
  <si>
    <t>WINDSOR ADMINISTRACAO DE HOTEIS E SERVICOS S.A.</t>
  </si>
  <si>
    <t>10.490.181/0001-35</t>
  </si>
  <si>
    <t>MADEIRAMADEIRA COMERCIO ELETRONICO S/A</t>
  </si>
  <si>
    <t>10.555.312/0001-15</t>
  </si>
  <si>
    <t>DENTAL PARTNER COMERCIO DE PRODUTOS E EQUIPAMENTOS ODONTOLOGICOS LTDA.</t>
  </si>
  <si>
    <t>10.574.198/0001-70</t>
  </si>
  <si>
    <t>AAX ACADEMIA DE EDUCACAO FISICA LTDA</t>
  </si>
  <si>
    <t>10.733.184/0002-33</t>
  </si>
  <si>
    <t>DAV ATACADISTA DE ARTIGOS DE VIAGEM LTDA</t>
  </si>
  <si>
    <t>11.023.174/0130-93</t>
  </si>
  <si>
    <t>PANDORA DO BRASIL COMERCIO LTDA</t>
  </si>
  <si>
    <t>11.118.781/0001-30</t>
  </si>
  <si>
    <t>MERCADO MAQUINAS LTDA</t>
  </si>
  <si>
    <t>11.173.469/0001-49</t>
  </si>
  <si>
    <t>DENILSON BARBOSA DA SILVA PAIVA JUNIOR</t>
  </si>
  <si>
    <t>11.188.916/0001-33</t>
  </si>
  <si>
    <t>TRAVEL PARTNER BRASIL AGENCIA DE TURISMO E VIAGENS LTDA.</t>
  </si>
  <si>
    <t>11.316.763/0001-62</t>
  </si>
  <si>
    <t>MD EDUCACIONAL LTDA</t>
  </si>
  <si>
    <t>11.319.526/0001-55</t>
  </si>
  <si>
    <t>VSTP EDUCACAO S.A.</t>
  </si>
  <si>
    <t>11.426.381/0001-91</t>
  </si>
  <si>
    <t>GAMA FITNESS CENTER - ACADEMIA DE GINASTICA S.A.</t>
  </si>
  <si>
    <t>11.442.110/0001-20</t>
  </si>
  <si>
    <t>ART VIAGENS E TURISMO LTDA  EM RECUPERACAO JUDICIAL</t>
  </si>
  <si>
    <t>11.522.823/0001-01</t>
  </si>
  <si>
    <t>BEFLY CONECTA AGENCIA DE VIAGENS E TURISMO LTDA</t>
  </si>
  <si>
    <t>11.623.920/0001-82</t>
  </si>
  <si>
    <t>VANNUCCI AUTOPECAS DO BRASIL LTDA</t>
  </si>
  <si>
    <t>11.725.176/0001-27</t>
  </si>
  <si>
    <t>BOA VISTA SERVICOS S.A.</t>
  </si>
  <si>
    <t>11.805.397/0001-05</t>
  </si>
  <si>
    <t>BEACH PARK HOTEIS E TURISMO S/A</t>
  </si>
  <si>
    <t>11.911.525/0001-03</t>
  </si>
  <si>
    <t>FARMACIA M.L.G. LTDA</t>
  </si>
  <si>
    <t>12.356.100/0039-07</t>
  </si>
  <si>
    <t>BMP UTILIDADES DOMESTICAS S.A.</t>
  </si>
  <si>
    <t>12.455.479/0001-30</t>
  </si>
  <si>
    <t>TORO INVESTIMENTOS S/A</t>
  </si>
  <si>
    <t>12.659.502/0001-08</t>
  </si>
  <si>
    <t>LSC INDUSTRIA E COMERCIO LTDA</t>
  </si>
  <si>
    <t>12.888.241/0001-06</t>
  </si>
  <si>
    <t>LIVELO S.A.</t>
  </si>
  <si>
    <t>12.960.020/0001-93</t>
  </si>
  <si>
    <t>GD COMERCIO DE PRODUTOS FARMACEUTICOS LTDA</t>
  </si>
  <si>
    <t>13.284.872/0001-70</t>
  </si>
  <si>
    <t>IBR INSTITUTO BRANDAO DE REABILITACAO LTDA</t>
  </si>
  <si>
    <t>13.331.495/0001-83</t>
  </si>
  <si>
    <t>FLORES SHOP LTDA</t>
  </si>
  <si>
    <t>13.399.454/0001-29</t>
  </si>
  <si>
    <t>CYBERSOURCE SERVICOS DE PAGAMENTO LTDA.</t>
  </si>
  <si>
    <t>13.415.304/0001-61</t>
  </si>
  <si>
    <t>TAUA HOTEL E CONVENTION ATIBAIA LTDA</t>
  </si>
  <si>
    <t>13.507.575/0001-47</t>
  </si>
  <si>
    <t>AVIAREPS ASSESSORIA EM TURISMO LTDA.</t>
  </si>
  <si>
    <t>13.612.214/0001-60</t>
  </si>
  <si>
    <t>QUANTITY SERVICOS E COMERCIO DE PRODUTOS PARA SAUDE S.A.</t>
  </si>
  <si>
    <t>13.781.692/0001-02</t>
  </si>
  <si>
    <t>SOUTO DIAS COMERCIO, IMPORTACAO E EXPORTACAO LTDA EM RECUPERACAO JUDICIAL EM RECUPERACAO JUDICIAL</t>
  </si>
  <si>
    <t>13.810.372/0001-25</t>
  </si>
  <si>
    <t>BAHIA FITNESS CENTER - ACADEMIA DE GINASTICA LTDA</t>
  </si>
  <si>
    <t>13.813.395/0002-74</t>
  </si>
  <si>
    <t>BT01 FITNESS CENTER - ACADEMIA DE GINASTICA S.A.</t>
  </si>
  <si>
    <t>13.882.847/0001-99</t>
  </si>
  <si>
    <t>FERNANDA VENTURINI ESPORTE E BEM ESTAR LTDA</t>
  </si>
  <si>
    <t>13.884.775/0001-19</t>
  </si>
  <si>
    <t>MAGALUPAY INSTITUICAO DE PAGAMENTO S.A.</t>
  </si>
  <si>
    <t>14.119.387/0001-04</t>
  </si>
  <si>
    <t>DOUGLAS SANTOS TORRES DE OLIVEIRA</t>
  </si>
  <si>
    <t>14.121.957/0001-09</t>
  </si>
  <si>
    <t>VALID CERTIFICADORA DIGITAL LTDA.</t>
  </si>
  <si>
    <t>14.378.093/0001-05</t>
  </si>
  <si>
    <t>GLOBAL TRAVEL ADVISORS AGENCIA DE VIAGENS E TURISMO LTDA</t>
  </si>
  <si>
    <t>14.764.367/0001-96</t>
  </si>
  <si>
    <t>IOS COMERCIO DE ROUPAS LTDA</t>
  </si>
  <si>
    <t>14.773.721/0001-49</t>
  </si>
  <si>
    <t>MALAI MANSO HOTEL RESORT S.A.</t>
  </si>
  <si>
    <t>14.799.060/0001-20</t>
  </si>
  <si>
    <t>TAYAYA ADMINISTRACAO E PARTICIPACOES LTDA</t>
  </si>
  <si>
    <t>14.863.783/0001-41</t>
  </si>
  <si>
    <t>GO FIT ACADEMIA E ESPORTES LTDA</t>
  </si>
  <si>
    <t>14.868.712/0001-31</t>
  </si>
  <si>
    <t>AKAD SEGUROS S.A.</t>
  </si>
  <si>
    <t>15.218.102/0001-55</t>
  </si>
  <si>
    <t>BELLADONNAS PHARMA FARMACIA DE MANIPULACAO LTDA</t>
  </si>
  <si>
    <t>15.428.902/0001-09</t>
  </si>
  <si>
    <t>SDM COMERCIALIZADORA DE PRODUTOS ORGANICOS LTDA</t>
  </si>
  <si>
    <t>15.590.335/0001-84</t>
  </si>
  <si>
    <t>ALVO ACADEMIA LTDA</t>
  </si>
  <si>
    <t>15.754.475/0001-40</t>
  </si>
  <si>
    <t>HOSTGATOR BRASIL LTDA.</t>
  </si>
  <si>
    <t>15.767.893/0001-72</t>
  </si>
  <si>
    <t>MFC ACADEMIA LTDA</t>
  </si>
  <si>
    <t>16.219.099/0001-57</t>
  </si>
  <si>
    <t>BRUMAR FARMACIA DE MANIPULACAO LTDA</t>
  </si>
  <si>
    <t>16.912.899/0001-59</t>
  </si>
  <si>
    <t>BSB SERVICOS DE INTERMEDIACAO DE NEGOCIOS E SOLUCOES WEB LTDA</t>
  </si>
  <si>
    <t>16.991.645/0001-73</t>
  </si>
  <si>
    <t>HSYSTEM TECNOLOGIA LTDA</t>
  </si>
  <si>
    <t>17.062.326/0001-46</t>
  </si>
  <si>
    <t>R C FITNESS CENTER LTDA</t>
  </si>
  <si>
    <t>17.197.385/0001-21</t>
  </si>
  <si>
    <t>ZURICH MINAS BRASIL SEGUROS S.A.</t>
  </si>
  <si>
    <t>17.245.051/0001-86</t>
  </si>
  <si>
    <t>INCOMFRAL - INDUSTRIA E COMERCIO DE FRALDAS LTDA</t>
  </si>
  <si>
    <t>17.400.505/0001-46</t>
  </si>
  <si>
    <t>ARTIA DESENVOLVIMENTO DE SISTEMAS LTDA</t>
  </si>
  <si>
    <t>18.483.322/0001-02</t>
  </si>
  <si>
    <t>ONESHOP DISTRIBUIDORA LTDA</t>
  </si>
  <si>
    <t>18.653.891/0001-40</t>
  </si>
  <si>
    <t>FORMULA TIJU FITNESS CENTER - ACADEMIA DE GINASTICA LTDA</t>
  </si>
  <si>
    <t>18.836.589/0001-28</t>
  </si>
  <si>
    <t>BESTBUYHOTEL VIAGENS E TURISMO LTDA.</t>
  </si>
  <si>
    <t>18.937.972/0001-72</t>
  </si>
  <si>
    <t>MF STORE LTDA</t>
  </si>
  <si>
    <t>19.266.668/0001-03</t>
  </si>
  <si>
    <t>GRECIA ACADEMIA LTDA</t>
  </si>
  <si>
    <t>19.668.272/0001-92</t>
  </si>
  <si>
    <t>ATLETA E CIA LTDA</t>
  </si>
  <si>
    <t>19.726.111/0001-08</t>
  </si>
  <si>
    <t>CONCESSIONARIA AEROPORTO RIO DE JANEIRO S.A.</t>
  </si>
  <si>
    <t>19.836.887/0001-80</t>
  </si>
  <si>
    <t>DLP ACADEMIA LTDA</t>
  </si>
  <si>
    <t>19.853.291/0001-99</t>
  </si>
  <si>
    <t>POUSADA ARTE DA NATUREZA LTDA</t>
  </si>
  <si>
    <t>19.939.987/0001-32</t>
  </si>
  <si>
    <t>VRUNNY TECNOLOGIA LTDA</t>
  </si>
  <si>
    <t>19.962.272/0001-09</t>
  </si>
  <si>
    <t>BRASILDENTAL OPERADORA DE PLANOS ODONTOLOGICOS S.A.</t>
  </si>
  <si>
    <t>20.646.890/0001-10</t>
  </si>
  <si>
    <t>OMINT SEGUROS S.A.</t>
  </si>
  <si>
    <t>20.992.373/0001-01</t>
  </si>
  <si>
    <t>ACADEMIA DE GINASTICA NOVACENTER LTDA.</t>
  </si>
  <si>
    <t>21.083.433/0001-28</t>
  </si>
  <si>
    <t>VENTURA LEGNER COMERCIO E SERVICOS LTDA.</t>
  </si>
  <si>
    <t>21.182.935/0001-06</t>
  </si>
  <si>
    <t>ITERPEC SERVICOS EM TURISMO LTDA</t>
  </si>
  <si>
    <t>21.261.563/0001-03</t>
  </si>
  <si>
    <t>VP FITNESS CENTER ACADEMIA DE GINASTICA LTDA</t>
  </si>
  <si>
    <t>21.406.359/0001-33</t>
  </si>
  <si>
    <t>GOLD FITNESS LTDA</t>
  </si>
  <si>
    <t>21.561.725/0001-29</t>
  </si>
  <si>
    <t>SOLAR COMUNICACOES S.A. EM RECUPERACAO JUDICIAL</t>
  </si>
  <si>
    <t>21.768.442/0001-52</t>
  </si>
  <si>
    <t>INNER COMERCIO DE VINHOS LTDA</t>
  </si>
  <si>
    <t>21.988.733/0001-56</t>
  </si>
  <si>
    <t>RIO POTY BT FITNESS LTDA</t>
  </si>
  <si>
    <t>22.020.994/0002-21</t>
  </si>
  <si>
    <t>PRODUTOS FARMACEUTICOS BORGES LTDA</t>
  </si>
  <si>
    <t>22.542.876/0001-00</t>
  </si>
  <si>
    <t>E-BLOCK LOCACOES LTDA</t>
  </si>
  <si>
    <t>22.662.069/0001-13</t>
  </si>
  <si>
    <t>TRANSFER SERVICOS EMPRESARIAIS LTDA</t>
  </si>
  <si>
    <t>23.079.033/0001-74</t>
  </si>
  <si>
    <t>JIREH ACADEMIA DE GINASTICA LTDA</t>
  </si>
  <si>
    <t>23.209.013/0001-70</t>
  </si>
  <si>
    <t>DIS COMERCIO DE ELETRODOMESTICOS S.A</t>
  </si>
  <si>
    <t>23.306.928/0001-02</t>
  </si>
  <si>
    <t>TBO HOLIDAYS BRASIL AGENCIA DE VIAGENS E RESERVAS LTDA.</t>
  </si>
  <si>
    <t>23.568.551/0001-51</t>
  </si>
  <si>
    <t>JPMC ACADEMIA DE GINASTICA LTDA.</t>
  </si>
  <si>
    <t>23.806.945/0001-09</t>
  </si>
  <si>
    <t>ALIANCA HOTEIS E EMPREENDIMENTOS LTDA</t>
  </si>
  <si>
    <t>24.073.694/0001-55</t>
  </si>
  <si>
    <t>CIL - COMERCIO DE INFORMATICA LTDA</t>
  </si>
  <si>
    <t>24.233.204/0001-30</t>
  </si>
  <si>
    <t>AGOSTINHO D'ONOFRIO NETTO</t>
  </si>
  <si>
    <t>24.336.035/0001-64</t>
  </si>
  <si>
    <t>RSX ACADEMIA DE EDUCACAO FISICA LTDA</t>
  </si>
  <si>
    <t>24.341.342/0001-33</t>
  </si>
  <si>
    <t>FITTI PAGAMENTOS LTDA</t>
  </si>
  <si>
    <t>24.731.215/0001-40</t>
  </si>
  <si>
    <t>JV MARKETPLACE JEWELLERY COMERCIO DE JOIAS E RELOGIOS LTDA.</t>
  </si>
  <si>
    <t>24.763.731/0001-57</t>
  </si>
  <si>
    <t>R11 TRAVEL VIAGENS E TURISMO LTDA.</t>
  </si>
  <si>
    <t>24.813.491/0001-58</t>
  </si>
  <si>
    <t>LH - LANCE HOTEIS LTDA  EM RECUPERACAO JUDICIAL</t>
  </si>
  <si>
    <t>26.038.751/0001-90</t>
  </si>
  <si>
    <t>BLUE PARK AQUATICO S/A</t>
  </si>
  <si>
    <t>26.318.085/0001-44</t>
  </si>
  <si>
    <t>FMX ACADEMIA DE EDUCACAO FISICA LTDA</t>
  </si>
  <si>
    <t>26.502.092/0001-00</t>
  </si>
  <si>
    <t>26.655.646/0001-09</t>
  </si>
  <si>
    <t>INSTITUTO BRASILEIRO DE ENERGIA RECICLAVEL - IBER</t>
  </si>
  <si>
    <t>26.669.170/0001-57</t>
  </si>
  <si>
    <t>123 VIAGENS E TURISMO LTDA  EM RECUPERACAO JUDICIAL</t>
  </si>
  <si>
    <t>26.720.719/0001-90</t>
  </si>
  <si>
    <t>NETIFY DO BRASIL INTERNET SERVICES LTDA</t>
  </si>
  <si>
    <t>26.786.813/0001-42</t>
  </si>
  <si>
    <t>MADEIRANIT PARTICIPACOES S/A</t>
  </si>
  <si>
    <t>26.871.302/0001-29</t>
  </si>
  <si>
    <t>VILLAGE GROUP SERVICOS LTDA</t>
  </si>
  <si>
    <t>27.865.757/0001-02</t>
  </si>
  <si>
    <t>28.445.729/0081-75</t>
  </si>
  <si>
    <t>29.177.827/0001-57</t>
  </si>
  <si>
    <t>CLUB MERCADO MIX - SERVICOS TECNOLOGICOS LTDA.</t>
  </si>
  <si>
    <t>29.302.348/0001-15</t>
  </si>
  <si>
    <t>GURGELMIX MAQUINAS E FERRAMENTAS S.A.</t>
  </si>
  <si>
    <t>29.309.127/0001-79</t>
  </si>
  <si>
    <t>AMIL ASSISTENCIA MEDICA INTERNACIONAL S.A.</t>
  </si>
  <si>
    <t>29.334.079/0001-79</t>
  </si>
  <si>
    <t>H PLUS HOTEIS LR LTDA</t>
  </si>
  <si>
    <t>29.356.859/0003-81</t>
  </si>
  <si>
    <t>RICCO ALIMENTOS HORTIFRUTIGRANJEIROS LTDA</t>
  </si>
  <si>
    <t>30.294.125/0001-32</t>
  </si>
  <si>
    <t>PETIN INTELIGENCIA EM NEGOCIOS LTDA</t>
  </si>
  <si>
    <t>30.351.040/0001-49</t>
  </si>
  <si>
    <t>BMG RESTAURANTES LTDA</t>
  </si>
  <si>
    <t>30.352.861/0001-08</t>
  </si>
  <si>
    <t>INSERT CODE INFORMATICA LTDA</t>
  </si>
  <si>
    <t>30.549.651/0001-04</t>
  </si>
  <si>
    <t>COMPROPAY MEIOS DE PAGAMENTOS LTDA</t>
  </si>
  <si>
    <t>30.743.538/0001-57</t>
  </si>
  <si>
    <t>DELCI PEREIRA DA SILVA &amp; CIA. LTDA.</t>
  </si>
  <si>
    <t>31.551.765/0001-43</t>
  </si>
  <si>
    <t>VISA DO BRASIL EMPREENDIMENTOS LTDA</t>
  </si>
  <si>
    <t>31.563.034/0002-07</t>
  </si>
  <si>
    <t>FEEDBACKTUR VIAGENS LTDA</t>
  </si>
  <si>
    <t>31.565.104/0021-10</t>
  </si>
  <si>
    <t>PEPSICO DO BRASIL LTDA</t>
  </si>
  <si>
    <t>31.743.818/0001-28</t>
  </si>
  <si>
    <t>32.212.269/0001-28</t>
  </si>
  <si>
    <t>PORTAL ELETRICO COMERCIAL DE MATERIAIS ELETRICOS LTDA.</t>
  </si>
  <si>
    <t>32.786.608/0001-80</t>
  </si>
  <si>
    <t>OAK HOTELARIA LTDA</t>
  </si>
  <si>
    <t>32.868.002/0007-89</t>
  </si>
  <si>
    <t>PISOLAR COMERCIO DE TINTAS LTDA</t>
  </si>
  <si>
    <t>32.955.811/0001-32</t>
  </si>
  <si>
    <t>CAM LOCACAO DE SOFTWARE LTDA</t>
  </si>
  <si>
    <t>33.183.773/0001-00</t>
  </si>
  <si>
    <t>KAMEL TURISMO LIMITADA</t>
  </si>
  <si>
    <t>33.200.056/0001-49</t>
  </si>
  <si>
    <t>LOJAS RIACHUELO SA</t>
  </si>
  <si>
    <t>33.372.251/0062-78</t>
  </si>
  <si>
    <t>IBM BRASIL-INDUSTRIA MAQUINAS E SERVICOS LIMITADA</t>
  </si>
  <si>
    <t>33.448.150/0001-11</t>
  </si>
  <si>
    <t>AZUL COMPANHIA DE SEGUROS GERAIS</t>
  </si>
  <si>
    <t>33.461.740/0001-84</t>
  </si>
  <si>
    <t>DEUTSCHE LUFTHANSA AG</t>
  </si>
  <si>
    <t>33.579.376/0001-51</t>
  </si>
  <si>
    <t>SOCIEDADE BIBLICA DO BRASIL</t>
  </si>
  <si>
    <t>33.638.388/0001-00</t>
  </si>
  <si>
    <t>INSTITUTO PROTETOR DOS POBRES E CRIANCAS ABRIGO MARIA IMACULADA</t>
  </si>
  <si>
    <t>33.674.514/0001-81</t>
  </si>
  <si>
    <t>XEPPA.COM SERVICOS DE INFORMACOES ONLINE LTDA (baixada)</t>
  </si>
  <si>
    <t>33.771.486/0001-10</t>
  </si>
  <si>
    <t>BONITOUR VIAGENS E TURISMO LTDA</t>
  </si>
  <si>
    <t>34.308.177/0001-71</t>
  </si>
  <si>
    <t>ZAPPING DO BRASIL LTDA</t>
  </si>
  <si>
    <t>34.669.665/0003-76</t>
  </si>
  <si>
    <t>P4 PAGAMENTOS LTDA</t>
  </si>
  <si>
    <t>34.686.568/0001-20</t>
  </si>
  <si>
    <t>FARMACIA PERSONALE LTDA</t>
  </si>
  <si>
    <t>35.503.303/0001-01</t>
  </si>
  <si>
    <t>DARKSIDE STORE COMERCIO LTDA</t>
  </si>
  <si>
    <t>36.882.405/0001-48</t>
  </si>
  <si>
    <t>M B DA SILVA PAROLIN E CIA LTDA</t>
  </si>
  <si>
    <t>37.189.889/0001-07</t>
  </si>
  <si>
    <t>MK ECOMM LTDA</t>
  </si>
  <si>
    <t>37.426.051/0008-66</t>
  </si>
  <si>
    <t>BELL RIO COSMETICOS LTDA</t>
  </si>
  <si>
    <t>37.631.772/0001-31</t>
  </si>
  <si>
    <t>BERNARD MORENO BOLACELL</t>
  </si>
  <si>
    <t>39.744.143/0001-43</t>
  </si>
  <si>
    <t>BEE2PAY TRAVEL SOLUTIONS S.A</t>
  </si>
  <si>
    <t>39.851.059/0002-00</t>
  </si>
  <si>
    <t>MAYA BEAUTY DISTRIBUICAO DE COSMETICOS LTDA</t>
  </si>
  <si>
    <t>39.893.680/0002-36</t>
  </si>
  <si>
    <t>SUPERCOMM S.A.</t>
  </si>
  <si>
    <t>40.339.657/0001-00</t>
  </si>
  <si>
    <t>BLUMAR/BRAZIL NUTS RIO TURISMO LTDA</t>
  </si>
  <si>
    <t>40.432.544/0062-69</t>
  </si>
  <si>
    <t>CLARO S.A.</t>
  </si>
  <si>
    <t>42.274.696/0001-94</t>
  </si>
  <si>
    <t>ADIDAS DO BRASIL LTDA</t>
  </si>
  <si>
    <t>43.214.055/0045-28</t>
  </si>
  <si>
    <t>MARTINS COMERCIO E SERVICOS DE DISTRIBUICAO S/A</t>
  </si>
  <si>
    <t>43.342.542/0001-55</t>
  </si>
  <si>
    <t>DROGADERMA LTDA</t>
  </si>
  <si>
    <t>43.343.391/0001-50</t>
  </si>
  <si>
    <t>BERLITZ CENTRO DE IDIOMAS LTDA</t>
  </si>
  <si>
    <t>43.426.626/0001-77</t>
  </si>
  <si>
    <t>ALLERGAN PRODUTOS FARMACEUTICOS LTDA.</t>
  </si>
  <si>
    <t>43.708.379/0001-00</t>
  </si>
  <si>
    <t>FAST SHOP S.A</t>
  </si>
  <si>
    <t>43.849.258/0001-70</t>
  </si>
  <si>
    <t>E-TALITA CONFECCOES LTDA</t>
  </si>
  <si>
    <t>43.894.609/0001-64</t>
  </si>
  <si>
    <t>POLITEC IMPORTACAO E COMERCIO LTDA.</t>
  </si>
  <si>
    <t>45.201.019/0001-34</t>
  </si>
  <si>
    <t>OBRAS SOCIAIS DA ARQUIDIOCESE DE APARECIDA</t>
  </si>
  <si>
    <t>45.213.626/0001-14</t>
  </si>
  <si>
    <t>JAMES BARBOSA &amp; CIA LTDA</t>
  </si>
  <si>
    <t>45.219.137/0001-70</t>
  </si>
  <si>
    <t>CSX ACADEMIA DE EDUCACAO FISICA LTDA</t>
  </si>
  <si>
    <t>45.454.718/0006-09</t>
  </si>
  <si>
    <t>ORIGINAL TOKYO COMERCIO DE VEICULOS S A</t>
  </si>
  <si>
    <t>45.543.915/0001-81</t>
  </si>
  <si>
    <t>CARREFOUR COMERCIO E INDUSTRIA LTDA</t>
  </si>
  <si>
    <t>45.688.126/0001-39</t>
  </si>
  <si>
    <t>SHOES AND ZBAGS COMERCIO LTDA</t>
  </si>
  <si>
    <t>46.134.425/0001-94</t>
  </si>
  <si>
    <t>HOTEIS ROYAL PALM PLAZA LTDA.</t>
  </si>
  <si>
    <t>46.266.771/0001-26</t>
  </si>
  <si>
    <t>CANON DO BRASIL INDUSTRIA E COMERCIO LTDA.</t>
  </si>
  <si>
    <t>46.394.094/0001-21</t>
  </si>
  <si>
    <t>FLAGIAN IMPORTACAO E EXPORTACAO LTDA</t>
  </si>
  <si>
    <t>47.033.423/0001-71</t>
  </si>
  <si>
    <t>ZENAIDE BARBOZA SILVA DE OLIVEIRA</t>
  </si>
  <si>
    <t>47.545.371/0001-12</t>
  </si>
  <si>
    <t>TERAPEUTICA FARMACIA DE MANIPULACAO LTDA</t>
  </si>
  <si>
    <t>49.410.145/0001-50</t>
  </si>
  <si>
    <t>SOCIEDADE PAULISTA DE RADIOLOGIA E DIAGNOSTICO POR IMAGEM</t>
  </si>
  <si>
    <t>50.204.799/0001-06</t>
  </si>
  <si>
    <t>M2M FARMA EXPRESS LTDA</t>
  </si>
  <si>
    <t>50.289.814/0001-66</t>
  </si>
  <si>
    <t>VERONICA PEREIRA IND COM CONFECCOES DO VESTUARIO LTDA</t>
  </si>
  <si>
    <t>51.757.300/0001-50</t>
  </si>
  <si>
    <t>FLYTOUR AGENCIA DE VIAGENS E TURISMO LTDA.</t>
  </si>
  <si>
    <t>51.998.849/0001-37</t>
  </si>
  <si>
    <t>HQC PRODUTOS DE LIMPEZA E COSMETICOS LTDA</t>
  </si>
  <si>
    <t>52.601.333/0001-70</t>
  </si>
  <si>
    <t>ART-PHARMA FORMULAS OFICINAIS LTDA</t>
  </si>
  <si>
    <t>53.078.135/0001-36</t>
  </si>
  <si>
    <t>EYE PHARMA LTDA</t>
  </si>
  <si>
    <t>53.265.419/0001-31</t>
  </si>
  <si>
    <t>APF INFORMATICA LTDA</t>
  </si>
  <si>
    <t>53.558.342/0039-60</t>
  </si>
  <si>
    <t>ANIS RAZUK INDUSTRIA E COMERCIO LTDA</t>
  </si>
  <si>
    <t>54.267.463/0001-43</t>
  </si>
  <si>
    <t>MOTO REMAZA DISTRIBUIDORA DE VEICULOS E PECAS LTDA</t>
  </si>
  <si>
    <t>55.132.906/0001-51</t>
  </si>
  <si>
    <t>PRIME TOUR AGENCIA DE VIAGENS E TURISMO LTDA</t>
  </si>
  <si>
    <t>55.689.939/0001-05</t>
  </si>
  <si>
    <t>ORGANIZACAO FARMACEUTICA FORMULARIUM LTDA</t>
  </si>
  <si>
    <t>55.728.224/0001-06</t>
  </si>
  <si>
    <t>COPAFER COMERCIAL LTDA</t>
  </si>
  <si>
    <t>56.992.217/0002-60</t>
  </si>
  <si>
    <t>WELEDA DO BRASIL LABORATORIO E FARMACIA LTDA</t>
  </si>
  <si>
    <t>57.464.653/0004-91</t>
  </si>
  <si>
    <t>SANTANA CENTRO DAS ANTENAS LTDA</t>
  </si>
  <si>
    <t>57.746.455/0001-78</t>
  </si>
  <si>
    <t>MEDISERVICE OPERADORA DE PLANOS DE SAUDE S.A.</t>
  </si>
  <si>
    <t>57.929.012/0001-12</t>
  </si>
  <si>
    <t>MAIS MOBI SERVICOS LTDA</t>
  </si>
  <si>
    <t>58.062.779/0001-50</t>
  </si>
  <si>
    <t>EDITORA CNA CULTURAL NORTE AMERICANO S/A</t>
  </si>
  <si>
    <t>58.160.789/0001-28</t>
  </si>
  <si>
    <t>BANCO SAFRA S A</t>
  </si>
  <si>
    <t>58.183.401/0001-04</t>
  </si>
  <si>
    <t>A TRIBUNA DE SANTOS JORNAL E EDITORA LIMITADA</t>
  </si>
  <si>
    <t>58.277.872/0002-62</t>
  </si>
  <si>
    <t>ON THE TABLE CONFECCOES LTDA</t>
  </si>
  <si>
    <t>58.473.398/0001-63</t>
  </si>
  <si>
    <t>AMWAY DO BRASIL LIMITADA</t>
  </si>
  <si>
    <t>58.573.486/0001-37</t>
  </si>
  <si>
    <t>TRADE TOURS VIAGENS LTDA</t>
  </si>
  <si>
    <t>59.377.788/0001-00</t>
  </si>
  <si>
    <t>JJMN CONFECCOES LTDA</t>
  </si>
  <si>
    <t>59.662.817/0001-78</t>
  </si>
  <si>
    <t>MARCIA CRISTINA LOPES LEVORATO &amp; CIA LTDA</t>
  </si>
  <si>
    <t>60.114.865/0001-00</t>
  </si>
  <si>
    <t>AFINZ INSTITUICAO DE PAGAMENTO S.A.</t>
  </si>
  <si>
    <t>60.494.416/0033-12</t>
  </si>
  <si>
    <t>PAGUE MENOS COMERCIO DE PRODUTOS ALIMENTICIOS LTDA</t>
  </si>
  <si>
    <t>60.517.984/0001-04</t>
  </si>
  <si>
    <t>SAO PAULO FUTEBOL CLUBE</t>
  </si>
  <si>
    <t>60.621.596/0001-79</t>
  </si>
  <si>
    <t>AGAXTUR AGENCIA DE VIAGENS E TURISMO S.A</t>
  </si>
  <si>
    <t>60.746.948/0001-12</t>
  </si>
  <si>
    <t>BANCO BRADESCO S.A.</t>
  </si>
  <si>
    <t>60.860.238/0001-19</t>
  </si>
  <si>
    <t>MAGIA 360 ECOMMERCE LTDA</t>
  </si>
  <si>
    <t>60.920.345/0001-95</t>
  </si>
  <si>
    <t>JOCKEY CLUB DE SAO PAULO</t>
  </si>
  <si>
    <t>60.922.598/0001-06</t>
  </si>
  <si>
    <t>MARINGA PASSAGENS E TURISMO LTDA</t>
  </si>
  <si>
    <t>61.110.870/0001-08</t>
  </si>
  <si>
    <t>INDUSTRIA E COMERCIO DE CALCADOS FASCAR LTDA</t>
  </si>
  <si>
    <t>61.186.490/0001-57</t>
  </si>
  <si>
    <t>EDITORA FTD S A</t>
  </si>
  <si>
    <t>61.189.288/0214-29</t>
  </si>
  <si>
    <t>MARISA LOJAS S.A.</t>
  </si>
  <si>
    <t>61.234.985/0001-04</t>
  </si>
  <si>
    <t>COMERCIAL E IMPORTADORA DE PNEUS LTDA</t>
  </si>
  <si>
    <t>61.287.546/0001-60</t>
  </si>
  <si>
    <t>PIA SOCIEDADE DE SAO PAULO</t>
  </si>
  <si>
    <t>61.502.324/0001-12</t>
  </si>
  <si>
    <t>REFRIGELO CLIMATIZACAO DE AMBIENTES S.A.</t>
  </si>
  <si>
    <t>61.550.828/0001-08</t>
  </si>
  <si>
    <t>GIGLIO &amp; BONFANTE LTDA</t>
  </si>
  <si>
    <t>61.740.510/0001-90</t>
  </si>
  <si>
    <t>ESPLANE ESPACOS PLANEJADOS LIMITADA</t>
  </si>
  <si>
    <t>61.825.675/0001-64</t>
  </si>
  <si>
    <t>ASSOCIACAO ESCOLA SUPERIOR DE PROPAGANDA E MARKETING</t>
  </si>
  <si>
    <t>62.173.620/0133-20</t>
  </si>
  <si>
    <t>SERASA S.A.</t>
  </si>
  <si>
    <t>62.277.041/0001-87</t>
  </si>
  <si>
    <t>DISAL - DISTRIBUIDORES ASSOCIADOS DE LIVROS S.A.</t>
  </si>
  <si>
    <t>62.336.322/0001-63</t>
  </si>
  <si>
    <t>HNT COMERCIO DE HORTIFRUTIGRANJEIROS SA</t>
  </si>
  <si>
    <t>63.063.689/0001-13</t>
  </si>
  <si>
    <t>FACULDADES METROPOLITANAS UNIDAS EDUCACIONAIS LTDA - EM RECUPERACAO JUDICIAL</t>
  </si>
  <si>
    <t>63.554.067/0001-98</t>
  </si>
  <si>
    <t>HAPVIDA ASSISTENCIA MEDICA S.A.</t>
  </si>
  <si>
    <t>65.944.134/0001-06</t>
  </si>
  <si>
    <t>A FIRMA INDUSTRIA E COMERCIO DE ROUPAS LTDA</t>
  </si>
  <si>
    <t>66.602.988/0001-77</t>
  </si>
  <si>
    <t>PHARMACIA ESSENCIAL LTDA.</t>
  </si>
  <si>
    <t>67.389.718/0001-92</t>
  </si>
  <si>
    <t>GIULIANA COMERCIO DE FLORES E ARRANJOS LTDA</t>
  </si>
  <si>
    <t>68.765.825/0008-07</t>
  </si>
  <si>
    <t>PITUCHINHUS INDUSTRIA E COMERCIO DE CONFECCOES LTDA</t>
  </si>
  <si>
    <t>70.940.994/0001-01</t>
  </si>
  <si>
    <t>PANDURATA ALIMENTOS LTDA</t>
  </si>
  <si>
    <t>72.381.189/0001-10</t>
  </si>
  <si>
    <t>DELL COMPUTADORES DO BRASIL LTDA</t>
  </si>
  <si>
    <t>72.744.196/0001-30</t>
  </si>
  <si>
    <t>RCA OPERADORA TURISTICA LTDA</t>
  </si>
  <si>
    <t>72.948.359/0001-04</t>
  </si>
  <si>
    <t>G J COMERCIO E IMPORTACAO DE TECIDOS LTDA</t>
  </si>
  <si>
    <t>73.431.686/0010-30</t>
  </si>
  <si>
    <t>KONTIK FRANSTUR VIAGENS E TURISMO LTDA</t>
  </si>
  <si>
    <t>74.155.052/0001-73</t>
  </si>
  <si>
    <t>UPS DO BRASIL REMESSAS EXPRESSAS LTDA.</t>
  </si>
  <si>
    <t>74.261.538/0001-96</t>
  </si>
  <si>
    <t>T.T. OPERADORA TURISTICA LTDA</t>
  </si>
  <si>
    <t>75.047.498/0004-90</t>
  </si>
  <si>
    <t>EMPRESA HOTELEIRA MABU LTDA</t>
  </si>
  <si>
    <t>75.552.133/0011-41</t>
  </si>
  <si>
    <t>LUNELLI COMERCIO DO VESTUARIO LTDA</t>
  </si>
  <si>
    <t>76.497.338/0013-04</t>
  </si>
  <si>
    <t>ASSOCIACAO FRANCISCANA DE ENSINO SENHOR BOM JESUS</t>
  </si>
  <si>
    <t>78.116.670/0005-99</t>
  </si>
  <si>
    <t>CIA BEAL DE ALIMENTOS</t>
  </si>
  <si>
    <t>79.430.682/0255-40</t>
  </si>
  <si>
    <t>FARMACIA E DROGARIA NISSEI S.A</t>
  </si>
  <si>
    <t>81.101.495/0001-47</t>
  </si>
  <si>
    <t>ILHA DO SOL AGENCIA DE VIAGENS LTDA</t>
  </si>
  <si>
    <t>81.264.715/0006-68</t>
  </si>
  <si>
    <t>DERMO ERVAS COMERCIO DE PRODUTOS FARMACEUTICOS LTDA</t>
  </si>
  <si>
    <t>82.170.291/0001-20</t>
  </si>
  <si>
    <t>ORINTER VIAGENS E TURISMO S/A</t>
  </si>
  <si>
    <t>83.053.140/0001-55</t>
  </si>
  <si>
    <t>CASTELMAR EMPREENDIMENTOS HOTELEIROS LTDA</t>
  </si>
  <si>
    <t>83.729.004/0001-32</t>
  </si>
  <si>
    <t>DAMYLLER COMERCIO DE CONFECCOES LTDA</t>
  </si>
  <si>
    <t>83.729.004/0156-79</t>
  </si>
  <si>
    <t>87.296.026/0001-07</t>
  </si>
  <si>
    <t>BENOIT ELETRODOMESTICOS LTDA</t>
  </si>
  <si>
    <t>87.556.650/0015-00</t>
  </si>
  <si>
    <t>BERTOLINI S/A</t>
  </si>
  <si>
    <t>88.936.323/0006-47</t>
  </si>
  <si>
    <t>COLISEU JOALHERIA E OTICA LTDA</t>
  </si>
  <si>
    <t>89.237.911/0001-40</t>
  </si>
  <si>
    <t>GLOBAL DISTRIBUICAO DE BENS DE CONSUMO LTDA.</t>
  </si>
  <si>
    <t>89.848.543/0001-77</t>
  </si>
  <si>
    <t>LOJAS COLOMBO SA COMERCIO DE UTILIDADES DOMESTICAS</t>
  </si>
  <si>
    <t>91.088.328/0001-67</t>
  </si>
  <si>
    <t>TERRA NETWORKS BRASIL LTDA.</t>
  </si>
  <si>
    <t>92.012.467/0001-70</t>
  </si>
  <si>
    <t>GRAZZIOTIN S A</t>
  </si>
  <si>
    <t>92.660.406/0001-19</t>
  </si>
  <si>
    <t>FRIGELAR COMERCIO E INDUSTRIA LTDA</t>
  </si>
  <si>
    <t>92.792.530/0001-38</t>
  </si>
  <si>
    <t>SONOVA DO BRASIL PRODUTOS AUDIOLOGICOS LTDA</t>
  </si>
  <si>
    <t>Aprovação - Cancelamento de notas fiscais  - DENTAL S. SEBASTIAO LTDA - 09.228.091/0001-91</t>
  </si>
  <si>
    <t>Aprovação - Cancelamento de notas fiscais  - DENTAL S. SEBASTIAO LTDA - 09.228.091/0001-91 - 27115064</t>
  </si>
  <si>
    <t>Aprovação - Cancelamento de notas - VOLTBRAS ELETROPOSTOS AGENCIAMENTO LTDA - 32.150.686/0001-93 | 25704891</t>
  </si>
  <si>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</si>
  <si>
    <t>Aprovação - Cancelamento de notas - JJGC. IND. E COM. MATERIAS DENTARIOS S/A - 00.489.050/0001-84 e 00.489.050/0002-65 | 26895066</t>
  </si>
  <si>
    <t xml:space="preserve">O cliente formalizou a solicitação de cancelamento antes da primeira emissão de nota fiscal, para ambos os CNPJ's. Na época a gerente responsável (Isabella Lestingi), chegou a abrir no SF o cancelamento do contrato, mas não foi encaminhado para o financeiro. </t>
  </si>
  <si>
    <t>REABERTOS</t>
  </si>
  <si>
    <t>2625712966100</t>
  </si>
  <si>
    <t>2625709953294</t>
  </si>
  <si>
    <t>2625414932065</t>
  </si>
  <si>
    <t>2625410916258</t>
  </si>
  <si>
    <t>2625409913936</t>
  </si>
  <si>
    <t>1018 Financeiro | Desejo falar com o setor financeiro | Douglas Nascimento | reservas@hotelgumz.com.br</t>
  </si>
  <si>
    <t>1018 Financeiro | Desejo falar com o setor financeiro | Letícia Rosenbach de Souza | leticia.souza@bunge.com</t>
  </si>
  <si>
    <t>1018 Financeiro | Desejo falar com o setor financeiro | DAYANE SOARES | marketing@centermega.com.br</t>
  </si>
  <si>
    <t>1010 Autenticação 3DS | Estou em produção e tenho uma dúvida | Rafael dos santos lins | rafael.lins@mondial.com.br</t>
  </si>
  <si>
    <t>14/09/2026</t>
  </si>
  <si>
    <t>11/09/2026</t>
  </si>
  <si>
    <t>reservas@hotelgumz.com.br</t>
  </si>
  <si>
    <t>leticia.souza@bunge.com</t>
  </si>
  <si>
    <t>marketing@centermega.com.br</t>
  </si>
  <si>
    <t>rafael.lins@mondial.com.br</t>
  </si>
  <si>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</si>
  <si>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</si>
  <si>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</si>
  <si>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</si>
  <si>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</si>
  <si>
    <t>REENVIO DE BOLETO</t>
  </si>
  <si>
    <t>ALTERAÇÃO CADASTRAL</t>
  </si>
  <si>
    <t>CANCELAMENTO DE NF</t>
  </si>
  <si>
    <t>03/ago</t>
  </si>
  <si>
    <t>14/set</t>
  </si>
  <si>
    <t>PRECISO DE ACESSO AO ADMIN - CLIENTE CONTESTA A QTDE DE TRANSAÇÕES DO PAGADOR</t>
  </si>
  <si>
    <t>DÚVIDA SOBRE A COBRANÇA DO MINIMO MENSAL NO PERÍODO DE INTEGRAÇÃO</t>
  </si>
  <si>
    <t>&lt;09/01/2026</t>
  </si>
  <si>
    <t>15/set</t>
  </si>
  <si>
    <t>2625915060285</t>
  </si>
  <si>
    <t>2625910041830</t>
  </si>
  <si>
    <t>2625909034920</t>
  </si>
  <si>
    <t>2625817029724</t>
  </si>
  <si>
    <t>2625815020723</t>
  </si>
  <si>
    <t>2625810998753</t>
  </si>
  <si>
    <t>2625715978869</t>
  </si>
  <si>
    <t>1018 Financeiro | Desejo falar com o setor financeiro | Roberta | cobrancasti@ponteshoteis.com.br</t>
  </si>
  <si>
    <t>1018 Financeiro | Desejo falar com o setor financeiro | JARDIM DO ALCHYMIST RESTAURANTE LTDA | bordini@cielo.com.br</t>
  </si>
  <si>
    <t>1018 Financeiro | Desejo falar com o setor financeiro | Lucila | faturamento@insidesistemas.com.br</t>
  </si>
  <si>
    <t>1018 Financeiro | Desejo falar com o setor financeiro | Daniela Oliveira | daniela.oliveira@comporte.com.br</t>
  </si>
  <si>
    <t>1018 Financeiro | Desejo falar com o setor financeiro | Larissa Venâncio | larissave@cielo.com.br</t>
  </si>
  <si>
    <t>16/09/2026</t>
  </si>
  <si>
    <t>15/09/2026</t>
  </si>
  <si>
    <t>cobrancasti@ponteshoteis.com.br</t>
  </si>
  <si>
    <t>daniela.oliveira@comporte.com.br</t>
  </si>
  <si>
    <t>PAULISTA PRAIA HOTEL SA</t>
  </si>
  <si>
    <t>JARDIM ALCHMISTY RESTAURANTE LTD</t>
  </si>
  <si>
    <t>MOBIFACIL</t>
  </si>
  <si>
    <t>ODONTOPREV SA</t>
  </si>
  <si>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</si>
  <si>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</si>
  <si>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</si>
  <si>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</si>
  <si>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</si>
  <si>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</si>
  <si>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</si>
  <si>
    <t>Valores em aberto - Azzas 2154</t>
  </si>
  <si>
    <t>Aprovado</t>
  </si>
  <si>
    <t>Cobrança</t>
  </si>
  <si>
    <t>A cliente informou que o pagamento individual das 78 notas gera um esforço operacional elevado, pois cada nota precisa estar vinculada a um boleto específico. Por esse motivo, solicitou a consolidação dos valores em 5 novos documentos fiscais e respectivos boletos.</t>
  </si>
  <si>
    <t>2625916064997</t>
  </si>
  <si>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</si>
  <si>
    <t>Reenvio de nf</t>
  </si>
  <si>
    <t>jan</t>
  </si>
  <si>
    <t>16/set</t>
  </si>
  <si>
    <t>17/set</t>
  </si>
  <si>
    <t>Aguardando DA</t>
  </si>
  <si>
    <t>Análise de nf foi emitida com desconto - cliente nunca efetuou o pagamento e quer desconto no pgto. Em torno de 20nfs</t>
  </si>
  <si>
    <t>Pendente definição do formato de envio da carta visto que o cliente tem débitos pendentes - e validação com o jurídico. - Direcionado para o time de Cobrança para negociação dos débitos pendentes para emissão do documento</t>
  </si>
  <si>
    <t>2626113127894</t>
  </si>
  <si>
    <t>18/09/2026</t>
  </si>
  <si>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</si>
  <si>
    <t>Dúvida cobrança</t>
  </si>
  <si>
    <t>Carrefour</t>
  </si>
  <si>
    <t>Emissão em duplicidade</t>
  </si>
  <si>
    <t>Aberto antigos</t>
  </si>
  <si>
    <t>Nome 1</t>
  </si>
  <si>
    <t>CPF/CNPJ</t>
  </si>
  <si>
    <t>Data NFSe</t>
  </si>
  <si>
    <t>Valor do contas a receber</t>
  </si>
  <si>
    <t>Montante de imposto</t>
  </si>
  <si>
    <t>Multa</t>
  </si>
  <si>
    <t>Juros</t>
  </si>
  <si>
    <t>Valor do boleto atualizado</t>
  </si>
  <si>
    <t>Justificativa do Cancelamento</t>
  </si>
  <si>
    <t>DA Comercial Link</t>
  </si>
  <si>
    <t>DA Financeiro Link</t>
  </si>
  <si>
    <t>Cancelamento Efetivado</t>
  </si>
  <si>
    <t xml:space="preserve">*Salvar na rede com o numero do chamado + cliente </t>
  </si>
  <si>
    <t>Aguardando a verificação do Everton ou da Vanessa se já enviamos o DA para o Calil</t>
  </si>
  <si>
    <t>Aguardando o Gerente comercial ajustar com o time de salesforce o cadastro do cliente no sap</t>
  </si>
  <si>
    <t>2626616255422</t>
  </si>
  <si>
    <t>2626613244909</t>
  </si>
  <si>
    <t>2626611238003</t>
  </si>
  <si>
    <t>2626512203836</t>
  </si>
  <si>
    <t>2626414172285</t>
  </si>
  <si>
    <t>1018 Financeiro | Desejo falar com o setor financeiro | Fabiane | notas.ti@spngrupo.com.br</t>
  </si>
  <si>
    <t>1018 Financeiro | Desejo falar com o setor financeiro | FESTVAL | jucileia.santos@superfestval.com.br</t>
  </si>
  <si>
    <t>1018 Financeiro | Desejo falar com o setor financeiro | MICHEL REIPS LTDA | ariane.pasilva@cielo.com.br</t>
  </si>
  <si>
    <t>23/09/2026</t>
  </si>
  <si>
    <t>22/09/2026</t>
  </si>
  <si>
    <t>21/09/2026</t>
  </si>
  <si>
    <t>VAI DE PROMO</t>
  </si>
  <si>
    <t>notas.ti@spngrupo.com.br</t>
  </si>
  <si>
    <t>FARMACIAS UNIPRECO</t>
  </si>
  <si>
    <t>jucileia.santos@superfestval.com.br</t>
  </si>
  <si>
    <t>FESTVAL</t>
  </si>
  <si>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</si>
  <si>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</si>
  <si>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</si>
  <si>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</si>
  <si>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</si>
  <si>
    <t>Vamos analisar internamente se redirecionaremos para o time da Belotti</t>
  </si>
  <si>
    <t xml:space="preserve">carta de quitação </t>
  </si>
  <si>
    <t>MICHEL REIPS LTDA</t>
  </si>
  <si>
    <t>Concluído</t>
  </si>
  <si>
    <t xml:space="preserve">Resolvido </t>
  </si>
  <si>
    <t xml:space="preserve">Contestação de quantidades de transações </t>
  </si>
  <si>
    <t>Cliente quer saber todas as tarifas reajustadas e percentuais aplicados desde 2020</t>
  </si>
  <si>
    <t>mar</t>
  </si>
  <si>
    <t>abr</t>
  </si>
  <si>
    <t>mai</t>
  </si>
  <si>
    <t>15/jul</t>
  </si>
  <si>
    <t>18/ago</t>
  </si>
  <si>
    <t>10/set</t>
  </si>
  <si>
    <t>18/set</t>
  </si>
  <si>
    <t>21/set</t>
  </si>
  <si>
    <t>22/set</t>
  </si>
  <si>
    <t>23/set</t>
  </si>
  <si>
    <t>24/set</t>
  </si>
  <si>
    <t>19/05/2026</t>
  </si>
  <si>
    <t>12/02/2026</t>
  </si>
  <si>
    <t>13/04/2026</t>
  </si>
  <si>
    <t>26/08/2026</t>
  </si>
  <si>
    <t>15/05/2026</t>
  </si>
  <si>
    <t>11/05/2026</t>
  </si>
  <si>
    <t>26/03/2026</t>
  </si>
  <si>
    <t>24/08/2026</t>
  </si>
  <si>
    <t>06/04/2026</t>
  </si>
  <si>
    <t>2626717293506</t>
  </si>
  <si>
    <t>2626710271129</t>
  </si>
  <si>
    <t>24/09/2026</t>
  </si>
  <si>
    <t>MEGAMAXX</t>
  </si>
  <si>
    <t>25/09/2026</t>
  </si>
  <si>
    <t>vnuadn@prestadorcbmp.com.br</t>
  </si>
  <si>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</si>
  <si>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</si>
  <si>
    <t>Confirmar cobrança Split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</si>
</sst>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416]mmm\-yy;@"/>
  </numFmts>
  <fonts count="44" x14ac:knownFonts="1">
    <font>
      <sz val="11"/>
      <color indexed="8"/>
      <name val="Aptos Narrow"/>
      <family val="2"/>
      <scheme val="minor"/>
    </font>
    <font>
      <sz val="11"/>
      <color theme="1"/>
      <name val="Aptos Narrow"/>
      <family val="2"/>
      <scheme val="minor"/>
    </font>
    <font>
      <b/>
      <sz val="12"/>
      <color rgb="FF56585B"/>
      <name val="Calibri"/>
      <family val="2"/>
    </font>
    <font>
      <b/>
      <sz val="12"/>
      <color theme="0"/>
      <name val="Calibri"/>
      <family val="2"/>
    </font>
    <font>
      <b/>
      <sz val="11"/>
      <color indexed="8"/>
      <name val="Aptos Narrow"/>
      <family val="2"/>
      <scheme val="minor"/>
    </font>
    <font>
      <sz val="14"/>
      <color indexed="8"/>
      <name val="Aptos Narrow"/>
      <family val="2"/>
      <scheme val="minor"/>
    </font>
    <font>
      <sz val="11"/>
      <color indexed="8"/>
      <name val="Aptos Narrow"/>
      <family val="2"/>
      <scheme val="minor"/>
    </font>
    <font>
      <sz val="8"/>
      <name val="Aptos Narrow"/>
      <family val="2"/>
      <scheme val="minor"/>
    </font>
    <font>
      <b/>
      <i/>
      <sz val="14"/>
      <color indexed="8"/>
      <name val="Aptos Narrow"/>
      <family val="2"/>
      <scheme val="minor"/>
    </font>
    <font>
      <sz val="11"/>
      <name val="Aptos Narrow"/>
      <family val="2"/>
      <scheme val="minor"/>
    </font>
    <font>
      <b/>
      <sz val="10"/>
      <color theme="1"/>
      <name val="Arial"/>
      <family val="2"/>
    </font>
    <font>
      <sz val="10"/>
      <color theme="1"/>
      <name val="Arial"/>
      <family val="2"/>
    </font>
    <font>
      <sz val="14"/>
      <color theme="0"/>
      <name val="Aptos Narrow"/>
      <family val="2"/>
      <scheme val="minor"/>
    </font>
    <font>
      <b/>
      <sz val="10"/>
      <color theme="4" tint="0.79998168889431442"/>
      <name val="Arial"/>
      <family val="2"/>
    </font>
    <font>
      <b/>
      <sz val="10"/>
      <name val="Arial"/>
      <family val="2"/>
    </font>
    <font>
      <b/>
      <sz val="10"/>
      <color theme="3" tint="0.749992370372631"/>
      <name val="Arial"/>
      <family val="2"/>
    </font>
    <font>
      <b/>
      <sz val="10"/>
      <color theme="7" tint="0.59999389629810485"/>
      <name val="Arial"/>
      <family val="2"/>
    </font>
    <font>
      <b/>
      <sz val="11"/>
      <color rgb="FFFFFFFF"/>
      <name val="Arial"/>
      <family val="2"/>
    </font>
    <font>
      <sz val="11"/>
      <color theme="1"/>
      <name val="Calibri"/>
      <family val="2"/>
      <charset val="1"/>
    </font>
    <font>
      <b/>
      <sz val="16"/>
      <color rgb="FF1F3864"/>
      <name val="Arial"/>
      <family val="2"/>
    </font>
    <font>
      <i/>
      <sz val="10"/>
      <color rgb="FF595959"/>
      <name val="Arial"/>
      <family val="2"/>
    </font>
    <font>
      <b/>
      <sz val="12"/>
      <color rgb="FFFFFFFF"/>
      <name val="Arial"/>
      <family val="2"/>
    </font>
    <font>
      <b/>
      <sz val="9"/>
      <color rgb="FF595959"/>
      <name val="Arial"/>
      <family val="2"/>
    </font>
    <font>
      <b/>
      <sz val="22"/>
      <color rgb="FF1F3864"/>
      <name val="Arial"/>
      <family val="2"/>
    </font>
    <font>
      <b/>
      <sz val="22"/>
      <color rgb="FFC62828"/>
      <name val="Arial"/>
      <family val="2"/>
    </font>
    <font>
      <b/>
      <sz val="22"/>
      <color rgb="FF2E7D32"/>
      <name val="Arial"/>
      <family val="2"/>
    </font>
    <font>
      <b/>
      <sz val="22"/>
      <color rgb="FFE65100"/>
      <name val="Arial"/>
      <family val="2"/>
    </font>
    <font>
      <sz val="10"/>
      <name val="Arial"/>
      <family val="2"/>
    </font>
    <font>
      <b/>
      <sz val="11"/>
      <color theme="0"/>
      <name val="Arial"/>
      <family val="2"/>
    </font>
    <font>
      <b/>
      <sz val="10"/>
      <color rgb="FFFF0000"/>
      <name val="Arial"/>
      <family val="2"/>
    </font>
    <font>
      <b/>
      <sz val="11"/>
      <color theme="0"/>
      <name val="Aptos Narrow"/>
      <family val="2"/>
      <scheme val="minor"/>
    </font>
    <font>
      <sz val="9"/>
      <color theme="1"/>
      <name val="Arial"/>
      <family val="2"/>
    </font>
    <font>
      <sz val="11"/>
      <color indexed="8"/>
      <name val="Segoe UI"/>
      <family val="2"/>
    </font>
    <font>
      <b/>
      <sz val="11"/>
      <color indexed="8"/>
      <name val="Segoe UI"/>
      <family val="2"/>
    </font>
    <font>
      <sz val="11"/>
      <color rgb="FF000000"/>
      <name val="Calibri"/>
      <family val="2"/>
    </font>
    <font>
      <sz val="12"/>
      <name val="Calibri"/>
      <family val="2"/>
    </font>
    <font>
      <sz val="11"/>
      <color theme="1"/>
      <name val="Calibri"/>
      <family val="2"/>
    </font>
    <font>
      <b/>
      <sz val="9"/>
      <color indexed="81"/>
      <name val="Segoe UI"/>
      <family val="2"/>
    </font>
    <font>
      <sz val="9"/>
      <color indexed="81"/>
      <name val="Segoe UI"/>
      <family val="2"/>
    </font>
    <font>
      <sz val="11"/>
      <color rgb="FF000000"/>
      <name val="Aptos"/>
      <family val="2"/>
    </font>
    <font>
      <sz val="11"/>
      <color rgb="FF000000"/>
      <name val="Aptos"/>
      <family val="2"/>
    </font>
    <font>
      <sz val="12"/>
      <name val="Calibri"/>
    </font>
    <font>
      <b/>
      <sz val="12"/>
      <color rgb="FF56585B"/>
      <name val="Calibri"/>
    </font>
    <font>
      <b/>
      <sz val="12"/>
      <color theme="0"/>
      <name val="Calibri"/>
    </font>
  </fonts>
  <fills count="24">
    <fill>
      <patternFill patternType="none"/>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74999237037263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2">
    <border>
      <left/>
      <right/>
      <top/>
      <bottom/>
      <diagonal/>
    </border>
    <border>
      <left/>
      <right/>
      <top style="thin">
        <color theme="7" tint="-0.249977111117893"/>
      </top>
      <bottom style="thin">
        <color theme="7" tint="0.59999389629810485"/>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s>
  <cellStyleXfs count="4">
    <xf numFmtId="0" fontId="0" fillId="0" borderId="0"/>
    <xf numFmtId="43" fontId="6" fillId="0" borderId="0" applyFont="0" applyFill="0" applyBorder="0" applyAlignment="0" applyProtection="0"/>
    <xf numFmtId="0" fontId="18" fillId="0" borderId="0"/>
    <xf numFmtId="0" fontId="6" fillId="0" borderId="0"/>
  </cellStyleXfs>
  <cellXfs count="163">
    <xf numFmtId="0" fontId="0" fillId="0" borderId="0" xfId="0"/>
    <xf numFmtId="0" fontId="0" fillId="3" borderId="0" xfId="0" applyFill="1" applyAlignment="1">
      <alignment vertical="center"/>
    </xf>
    <xf numFmtId="0" fontId="0" fillId="0" borderId="0" xfId="0" applyAlignment="1">
      <alignment vertical="center"/>
    </xf>
    <xf numFmtId="0" fontId="5" fillId="0" borderId="0" xfId="0" applyFont="1"/>
    <xf numFmtId="0" fontId="5" fillId="0" borderId="0" xfId="0" applyFont="1" applyAlignment="1">
      <alignment horizontal="left"/>
    </xf>
    <xf numFmtId="43" fontId="0" fillId="0" borderId="0" xfId="1" applyFont="1"/>
    <xf numFmtId="0" fontId="0" fillId="0" borderId="0" xfId="0" pivotButton="1"/>
    <xf numFmtId="0" fontId="0" fillId="0" borderId="0" xfId="0" applyAlignment="1">
      <alignment horizontal="left"/>
    </xf>
    <xf numFmtId="0" fontId="0" fillId="0" borderId="0" xfId="0" applyAlignment="1">
      <alignment horizontal="left" indent="1"/>
    </xf>
    <xf numFmtId="0" fontId="8" fillId="0" borderId="0" xfId="0" applyFont="1"/>
    <xf numFmtId="0" fontId="10" fillId="9" borderId="0" xfId="0" applyFont="1" applyFill="1" applyAlignment="1">
      <alignment horizontal="center"/>
    </xf>
    <xf numFmtId="0" fontId="10" fillId="7" borderId="0" xfId="0" applyFont="1" applyFill="1" applyAlignment="1">
      <alignment horizontal="center"/>
    </xf>
    <xf numFmtId="0" fontId="10" fillId="8" borderId="0" xfId="0" applyFont="1" applyFill="1" applyAlignment="1">
      <alignment horizontal="center"/>
    </xf>
    <xf numFmtId="0" fontId="11" fillId="0" borderId="0" xfId="0" applyFont="1"/>
    <xf numFmtId="0" fontId="10" fillId="10" borderId="0" xfId="0" applyFont="1" applyFill="1" applyAlignment="1">
      <alignment horizontal="center"/>
    </xf>
    <xf numFmtId="14" fontId="11" fillId="6" borderId="0" xfId="0" applyNumberFormat="1" applyFont="1" applyFill="1" applyAlignment="1">
      <alignment vertical="center"/>
    </xf>
    <xf numFmtId="0" fontId="11" fillId="6" borderId="0" xfId="0" applyFont="1" applyFill="1" applyAlignment="1">
      <alignment wrapText="1"/>
    </xf>
    <xf numFmtId="0" fontId="11" fillId="6" borderId="0" xfId="0" applyFont="1" applyFill="1" applyAlignment="1">
      <alignment horizontal="center" vertical="center"/>
    </xf>
    <xf numFmtId="0" fontId="11" fillId="0" borderId="0" xfId="0" applyFont="1" applyAlignment="1">
      <alignment horizontal="center"/>
    </xf>
    <xf numFmtId="43" fontId="11" fillId="0" borderId="0" xfId="1" applyFont="1" applyFill="1" applyAlignment="1">
      <alignment horizontal="center" vertical="center"/>
    </xf>
    <xf numFmtId="14" fontId="11" fillId="6" borderId="0" xfId="0" applyNumberFormat="1" applyFont="1" applyFill="1" applyAlignment="1">
      <alignment horizontal="center" vertical="center"/>
    </xf>
    <xf numFmtId="0" fontId="11" fillId="6" borderId="0" xfId="0" applyFont="1" applyFill="1" applyAlignment="1">
      <alignment horizontal="left" vertical="center" wrapText="1"/>
    </xf>
    <xf numFmtId="0" fontId="11" fillId="6" borderId="0" xfId="0" applyFont="1" applyFill="1" applyAlignment="1">
      <alignment horizontal="center" vertical="center" wrapText="1"/>
    </xf>
    <xf numFmtId="43" fontId="11" fillId="6" borderId="0" xfId="1" applyFont="1" applyFill="1" applyAlignment="1">
      <alignment horizontal="center" vertical="center"/>
    </xf>
    <xf numFmtId="1" fontId="11" fillId="6" borderId="0" xfId="1" applyNumberFormat="1" applyFont="1" applyFill="1" applyAlignment="1">
      <alignment horizontal="center" vertical="center"/>
    </xf>
    <xf numFmtId="4" fontId="11" fillId="6" borderId="0" xfId="0" applyNumberFormat="1" applyFont="1" applyFill="1" applyAlignment="1">
      <alignment horizontal="center" vertical="center"/>
    </xf>
    <xf numFmtId="0" fontId="11" fillId="0" borderId="0" xfId="0" applyFont="1" applyAlignment="1">
      <alignment vertical="center" wrapText="1"/>
    </xf>
    <xf numFmtId="1" fontId="11" fillId="0" borderId="0" xfId="1" applyNumberFormat="1" applyFont="1" applyFill="1" applyAlignment="1">
      <alignment horizontal="center" vertical="center"/>
    </xf>
    <xf numFmtId="0" fontId="11" fillId="0" borderId="0" xfId="0" applyFont="1" applyAlignment="1">
      <alignment horizontal="left" vertical="center" wrapText="1"/>
    </xf>
    <xf numFmtId="0" fontId="11" fillId="0" borderId="0" xfId="0" applyFont="1" applyAlignment="1">
      <alignment horizontal="center" vertical="center" wrapText="1"/>
    </xf>
    <xf numFmtId="0" fontId="10" fillId="9" borderId="0" xfId="0" applyFont="1" applyFill="1" applyAlignment="1">
      <alignment horizontal="center" vertical="center"/>
    </xf>
    <xf numFmtId="0" fontId="4" fillId="2" borderId="0" xfId="0" applyFont="1" applyFill="1" applyAlignment="1">
      <alignment horizontal="left" vertical="center"/>
    </xf>
    <xf numFmtId="0" fontId="0" fillId="0" borderId="0" xfId="0" applyAlignment="1">
      <alignment horizontal="left" vertical="center"/>
    </xf>
    <xf numFmtId="0" fontId="12" fillId="11" borderId="1" xfId="0" applyFont="1" applyFill="1" applyBorder="1"/>
    <xf numFmtId="0" fontId="5" fillId="0" borderId="0" xfId="0" applyFont="1" applyAlignment="1">
      <alignment horizontal="center" vertical="center" wrapText="1"/>
    </xf>
    <xf numFmtId="0" fontId="17" fillId="12" borderId="2" xfId="0" applyFont="1" applyFill="1" applyBorder="1" applyAlignment="1">
      <alignment horizontal="center" vertical="center"/>
    </xf>
    <xf numFmtId="0" fontId="18" fillId="0" borderId="0" xfId="2"/>
    <xf numFmtId="0" fontId="27" fillId="0" borderId="0" xfId="2" applyFont="1"/>
    <xf numFmtId="0" fontId="27" fillId="0" borderId="2" xfId="2" applyFont="1" applyBorder="1"/>
    <xf numFmtId="1" fontId="27" fillId="0" borderId="2" xfId="2" applyNumberFormat="1" applyFont="1" applyBorder="1"/>
    <xf numFmtId="14" fontId="27" fillId="0" borderId="2" xfId="2" applyNumberFormat="1" applyFont="1" applyBorder="1"/>
    <xf numFmtId="0" fontId="14" fillId="0" borderId="0" xfId="2" applyFont="1"/>
    <xf numFmtId="0" fontId="28" fillId="15" borderId="2" xfId="3" applyFont="1" applyFill="1" applyBorder="1" applyAlignment="1">
      <alignment horizontal="center" vertical="center"/>
    </xf>
    <xf numFmtId="0" fontId="10" fillId="9" borderId="0" xfId="0" applyFont="1" applyFill="1" applyAlignment="1">
      <alignment horizontal="left" vertical="center" wrapText="1"/>
    </xf>
    <xf numFmtId="0" fontId="31" fillId="6" borderId="0" xfId="0" applyFont="1" applyFill="1" applyAlignment="1">
      <alignment horizontal="left" vertical="center" wrapText="1"/>
    </xf>
    <xf numFmtId="0" fontId="5" fillId="0" borderId="0" xfId="0" pivotButton="1" applyFont="1"/>
    <xf numFmtId="0" fontId="0" fillId="2" borderId="0" xfId="0" applyFill="1" applyAlignment="1">
      <alignment vertical="center"/>
    </xf>
    <xf numFmtId="0" fontId="0" fillId="0" borderId="0" xfId="0" applyAlignment="1">
      <alignment horizontal="center" vertical="center"/>
    </xf>
    <xf numFmtId="0" fontId="0" fillId="2" borderId="0" xfId="0" applyFill="1" applyAlignment="1">
      <alignment vertical="top" wrapText="1"/>
    </xf>
    <xf numFmtId="16" fontId="11" fillId="6" borderId="0" xfId="0" applyNumberFormat="1" applyFont="1" applyFill="1" applyAlignment="1">
      <alignment horizontal="center" vertical="center"/>
    </xf>
    <xf numFmtId="0" fontId="0" fillId="0" borderId="0" xfId="0" applyAlignment="1">
      <alignment vertical="top"/>
    </xf>
    <xf numFmtId="14" fontId="0" fillId="2" borderId="0" xfId="0" applyNumberFormat="1" applyFill="1" applyAlignment="1">
      <alignment horizontal="left" vertical="center"/>
    </xf>
    <xf numFmtId="14" fontId="17" fillId="12" borderId="2" xfId="0" applyNumberFormat="1" applyFont="1" applyFill="1" applyBorder="1" applyAlignment="1">
      <alignment horizontal="center" vertical="center"/>
    </xf>
    <xf numFmtId="14" fontId="0" fillId="2" borderId="0" xfId="0" applyNumberFormat="1" applyFill="1" applyAlignment="1">
      <alignment horizontal="center" vertical="center"/>
    </xf>
    <xf numFmtId="14" fontId="0" fillId="0" borderId="0" xfId="0" applyNumberFormat="1" applyAlignment="1">
      <alignment horizontal="center" vertical="center"/>
    </xf>
    <xf numFmtId="1" fontId="0" fillId="0" borderId="0" xfId="0" applyNumberFormat="1"/>
    <xf numFmtId="0" fontId="33" fillId="18" borderId="6" xfId="0" applyFont="1" applyFill="1" applyBorder="1" applyAlignment="1">
      <alignment horizontal="center" vertical="center"/>
    </xf>
    <xf numFmtId="0" fontId="32" fillId="0" borderId="6" xfId="0" applyFont="1" applyBorder="1" applyAlignment="1">
      <alignment vertical="center"/>
    </xf>
    <xf numFmtId="0" fontId="34" fillId="0" borderId="0" xfId="0" applyFont="1"/>
    <xf numFmtId="0" fontId="14" fillId="0" borderId="0" xfId="2" applyFont="1" applyAlignment="1">
      <alignment horizontal="left"/>
    </xf>
    <xf numFmtId="0" fontId="27" fillId="0" borderId="2" xfId="2" applyFont="1" applyBorder="1" applyAlignment="1">
      <alignment vertical="center"/>
    </xf>
    <xf numFmtId="0" fontId="4" fillId="2" borderId="0" xfId="0" applyFont="1" applyFill="1" applyAlignment="1">
      <alignment vertical="center"/>
    </xf>
    <xf numFmtId="0" fontId="4" fillId="2" borderId="0" xfId="0" applyFont="1" applyFill="1" applyAlignment="1">
      <alignment vertical="top" wrapText="1"/>
    </xf>
    <xf numFmtId="0" fontId="17" fillId="12" borderId="7" xfId="0" applyFont="1" applyFill="1" applyBorder="1" applyAlignment="1">
      <alignment horizontal="center" vertical="center"/>
    </xf>
    <xf numFmtId="0" fontId="2" fillId="4" borderId="8" xfId="0" applyFont="1" applyFill="1" applyBorder="1" applyAlignment="1">
      <alignment vertical="center"/>
    </xf>
    <xf numFmtId="0" fontId="3" fillId="5" borderId="8" xfId="0" applyFont="1" applyFill="1" applyBorder="1" applyAlignment="1">
      <alignment vertical="center"/>
    </xf>
    <xf numFmtId="0" fontId="3" fillId="5" borderId="8" xfId="0" applyFont="1" applyFill="1" applyBorder="1" applyAlignment="1">
      <alignment vertical="top" wrapText="1"/>
    </xf>
    <xf numFmtId="0" fontId="3" fillId="5" borderId="8" xfId="0" applyFont="1" applyFill="1" applyBorder="1" applyAlignment="1">
      <alignment horizontal="left" vertical="center"/>
    </xf>
    <xf numFmtId="0" fontId="4" fillId="0" borderId="0" xfId="0" applyFont="1" applyAlignment="1">
      <alignment vertical="center"/>
    </xf>
    <xf numFmtId="0" fontId="0" fillId="0" borderId="0" xfId="0" applyAlignment="1">
      <alignment vertical="top" wrapText="1"/>
    </xf>
    <xf numFmtId="0" fontId="35" fillId="6" borderId="8" xfId="0" applyFont="1" applyFill="1" applyBorder="1" applyAlignment="1">
      <alignment horizontal="left" vertical="center"/>
    </xf>
    <xf numFmtId="0" fontId="35" fillId="3" borderId="8" xfId="0" applyFont="1" applyFill="1" applyBorder="1" applyAlignment="1">
      <alignment horizontal="left" vertical="center"/>
    </xf>
    <xf numFmtId="1" fontId="35" fillId="3" borderId="8" xfId="0" applyNumberFormat="1" applyFont="1" applyFill="1" applyBorder="1" applyAlignment="1">
      <alignment horizontal="left" vertical="center"/>
    </xf>
    <xf numFmtId="0" fontId="35" fillId="3" borderId="8" xfId="0" applyFont="1" applyFill="1" applyBorder="1" applyAlignment="1">
      <alignment horizontal="center" vertical="center"/>
    </xf>
    <xf numFmtId="14" fontId="35" fillId="3" borderId="8" xfId="0" applyNumberFormat="1" applyFont="1" applyFill="1" applyBorder="1" applyAlignment="1">
      <alignment horizontal="left" vertical="center"/>
    </xf>
    <xf numFmtId="164" fontId="35" fillId="3" borderId="8" xfId="0" applyNumberFormat="1" applyFont="1" applyFill="1" applyBorder="1" applyAlignment="1">
      <alignment horizontal="center" vertical="center"/>
    </xf>
    <xf numFmtId="0" fontId="35" fillId="3" borderId="0" xfId="0" applyFont="1" applyFill="1" applyAlignment="1">
      <alignment horizontal="center" vertical="center"/>
    </xf>
    <xf numFmtId="14" fontId="35" fillId="3" borderId="0" xfId="0" applyNumberFormat="1" applyFont="1" applyFill="1" applyAlignment="1">
      <alignment horizontal="center" vertical="center"/>
    </xf>
    <xf numFmtId="0" fontId="35" fillId="0" borderId="0" xfId="0" applyFont="1" applyAlignment="1">
      <alignment horizontal="center" vertical="center"/>
    </xf>
    <xf numFmtId="0" fontId="2" fillId="4" borderId="9" xfId="0" applyFont="1" applyFill="1" applyBorder="1" applyAlignment="1">
      <alignment vertical="center"/>
    </xf>
    <xf numFmtId="0" fontId="0" fillId="0" borderId="11" xfId="0" applyBorder="1" applyAlignment="1">
      <alignment horizontal="left" vertical="center"/>
    </xf>
    <xf numFmtId="0" fontId="0" fillId="2" borderId="10" xfId="0" applyFill="1" applyBorder="1" applyAlignment="1">
      <alignment horizontal="left" vertical="center"/>
    </xf>
    <xf numFmtId="14" fontId="10" fillId="7" borderId="0" xfId="0" applyNumberFormat="1" applyFont="1" applyFill="1" applyAlignment="1">
      <alignment horizontal="center"/>
    </xf>
    <xf numFmtId="14" fontId="11" fillId="0" borderId="0" xfId="0" applyNumberFormat="1" applyFont="1"/>
    <xf numFmtId="14" fontId="10" fillId="8" borderId="0" xfId="0" applyNumberFormat="1" applyFont="1" applyFill="1" applyAlignment="1">
      <alignment horizontal="center"/>
    </xf>
    <xf numFmtId="14" fontId="10" fillId="10" borderId="0" xfId="0" applyNumberFormat="1" applyFont="1" applyFill="1" applyAlignment="1">
      <alignment horizontal="center"/>
    </xf>
    <xf numFmtId="0" fontId="36" fillId="0" borderId="0" xfId="2" applyFont="1"/>
    <xf numFmtId="14" fontId="27" fillId="0" borderId="0" xfId="2" applyNumberFormat="1" applyFont="1"/>
    <xf numFmtId="1" fontId="27" fillId="0" borderId="0" xfId="2" applyNumberFormat="1" applyFont="1"/>
    <xf numFmtId="0" fontId="27" fillId="0" borderId="2" xfId="2" quotePrefix="1" applyFont="1" applyBorder="1"/>
    <xf numFmtId="0" fontId="9" fillId="0" borderId="0" xfId="0" applyFont="1"/>
    <xf numFmtId="0" fontId="0" fillId="19" borderId="0" xfId="0" applyFill="1" applyAlignment="1">
      <alignment vertical="center"/>
    </xf>
    <xf numFmtId="0" fontId="0" fillId="19" borderId="0" xfId="0" applyFill="1"/>
    <xf numFmtId="0" fontId="20" fillId="0" borderId="0" xfId="2" applyFont="1"/>
    <xf numFmtId="0" fontId="11" fillId="6" borderId="0" xfId="0" applyFont="1" applyFill="1"/>
    <xf numFmtId="14" fontId="11"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lignment wrapText="1"/>
    </xf>
    <xf numFmtId="0" fontId="1" fillId="0" borderId="0" xfId="0" applyFont="1" applyAlignment="1">
      <alignment horizontal="left" vertical="center" wrapText="1"/>
    </xf>
    <xf numFmtId="14" fontId="11" fillId="0" borderId="0" xfId="0" applyNumberFormat="1" applyFont="1" applyAlignment="1">
      <alignment vertical="center"/>
    </xf>
    <xf numFmtId="0" fontId="21" fillId="13" borderId="0" xfId="2" applyFont="1" applyFill="1" applyAlignment="1">
      <alignment horizontal="left" vertical="center"/>
    </xf>
    <xf numFmtId="0" fontId="21" fillId="13" borderId="0" xfId="2" applyFont="1" applyFill="1" applyAlignment="1">
      <alignment horizontal="left" vertical="center" indent="1"/>
    </xf>
    <xf numFmtId="0" fontId="0" fillId="20" borderId="0" xfId="0" applyFill="1" applyAlignment="1">
      <alignment vertical="center"/>
    </xf>
    <xf numFmtId="0" fontId="21" fillId="0" borderId="0" xfId="2" applyFont="1" applyAlignment="1">
      <alignment horizontal="left" vertical="center"/>
    </xf>
    <xf numFmtId="0" fontId="22" fillId="0" borderId="0" xfId="2" applyFont="1" applyAlignment="1">
      <alignment horizontal="center"/>
    </xf>
    <xf numFmtId="1" fontId="23" fillId="0" borderId="0" xfId="2" applyNumberFormat="1" applyFont="1" applyAlignment="1">
      <alignment horizontal="center" vertical="center"/>
    </xf>
    <xf numFmtId="1" fontId="27" fillId="0" borderId="2" xfId="2" applyNumberFormat="1" applyFont="1" applyBorder="1" applyAlignment="1">
      <alignment horizontal="center"/>
    </xf>
    <xf numFmtId="1" fontId="29" fillId="0" borderId="2" xfId="2" applyNumberFormat="1" applyFont="1" applyBorder="1" applyAlignment="1">
      <alignment horizontal="center"/>
    </xf>
    <xf numFmtId="0" fontId="14" fillId="0" borderId="2" xfId="2" applyFont="1" applyBorder="1" applyAlignment="1">
      <alignment horizontal="center" vertical="center"/>
    </xf>
    <xf numFmtId="1" fontId="11" fillId="16" borderId="0" xfId="1" applyNumberFormat="1" applyFont="1" applyFill="1" applyAlignment="1">
      <alignment horizontal="center" vertical="center"/>
    </xf>
    <xf numFmtId="14" fontId="11" fillId="16" borderId="0" xfId="0" applyNumberFormat="1" applyFont="1" applyFill="1" applyAlignment="1">
      <alignment vertical="center"/>
    </xf>
    <xf numFmtId="0" fontId="11" fillId="16" borderId="0" xfId="0" applyFont="1" applyFill="1" applyAlignment="1">
      <alignment horizontal="left" vertical="center" wrapText="1"/>
    </xf>
    <xf numFmtId="0" fontId="11" fillId="16" borderId="0" xfId="0" applyFont="1" applyFill="1" applyAlignment="1">
      <alignment horizontal="center" vertical="center" wrapText="1"/>
    </xf>
    <xf numFmtId="0" fontId="11" fillId="16" borderId="0" xfId="0" applyFont="1" applyFill="1" applyAlignment="1">
      <alignment horizontal="center" vertical="center"/>
    </xf>
    <xf numFmtId="43" fontId="11" fillId="16" borderId="0" xfId="1" applyFont="1" applyFill="1" applyAlignment="1">
      <alignment horizontal="center" vertical="center"/>
    </xf>
    <xf numFmtId="0" fontId="0" fillId="16" borderId="0" xfId="0" applyFill="1" applyAlignment="1">
      <alignment vertical="center"/>
    </xf>
    <xf numFmtId="0" fontId="39" fillId="22" borderId="19" xfId="0" applyFont="1" applyFill="1" applyBorder="1" applyAlignment="1">
      <alignment vertical="center"/>
    </xf>
    <xf numFmtId="0" fontId="39" fillId="22" borderId="20" xfId="0" applyFont="1" applyFill="1" applyBorder="1" applyAlignment="1">
      <alignment vertical="center"/>
    </xf>
    <xf numFmtId="0" fontId="39" fillId="23" borderId="20" xfId="0" applyFont="1" applyFill="1" applyBorder="1" applyAlignment="1">
      <alignment vertical="center"/>
    </xf>
    <xf numFmtId="0" fontId="40" fillId="22" borderId="21" xfId="0" applyFont="1" applyFill="1" applyBorder="1" applyAlignment="1">
      <alignment vertical="center"/>
    </xf>
    <xf numFmtId="1" fontId="11" fillId="6" borderId="0" xfId="1" applyNumberFormat="1" applyFont="1" applyFill="1" applyAlignment="1">
      <alignment horizontal="center" vertical="center"/>
      <extLst>
        <ext xmlns:xfpb="http://schemas.microsoft.com/office/spreadsheetml/2022/featurepropertybag" uri="{C7286773-470A-42A8-94C5-96B5CB345126}">
          <xfpb:xfComplement i="0"/>
        </ext>
      </extLst>
    </xf>
    <xf numFmtId="14" fontId="41" fillId="3" borderId="0" xfId="0" applyNumberFormat="1" applyFont="1" applyFill="1" applyAlignment="1">
      <alignment horizontal="center" vertical="center"/>
    </xf>
    <xf numFmtId="0" fontId="41" fillId="6" borderId="8" xfId="0" applyFont="1" applyFill="1" applyBorder="1" applyAlignment="1">
      <alignment horizontal="left" vertical="center"/>
    </xf>
    <xf numFmtId="14" fontId="41" fillId="3" borderId="8" xfId="0" applyNumberFormat="1" applyFont="1" applyFill="1" applyBorder="1" applyAlignment="1">
      <alignment horizontal="center" vertical="center"/>
    </xf>
    <xf numFmtId="0" fontId="42" fillId="4" borderId="8" xfId="0" applyFont="1" applyFill="1" applyBorder="1" applyAlignment="1">
      <alignment vertical="center"/>
    </xf>
    <xf numFmtId="14" fontId="41" fillId="3" borderId="8" xfId="0" applyNumberFormat="1" applyFont="1" applyFill="1" applyBorder="1" applyAlignment="1">
      <alignment horizontal="left" vertical="center"/>
    </xf>
    <xf numFmtId="1" fontId="41" fillId="3" borderId="8" xfId="0" applyNumberFormat="1" applyFont="1" applyFill="1" applyBorder="1" applyAlignment="1">
      <alignment horizontal="left" vertical="center"/>
    </xf>
    <xf numFmtId="0" fontId="41" fillId="3" borderId="8" xfId="0" applyFont="1" applyFill="1" applyBorder="1" applyAlignment="1">
      <alignment horizontal="center" vertical="center"/>
    </xf>
    <xf numFmtId="164" fontId="41" fillId="3" borderId="8" xfId="0" applyNumberFormat="1" applyFont="1" applyFill="1" applyBorder="1" applyAlignment="1">
      <alignment horizontal="center" vertical="center"/>
    </xf>
    <xf numFmtId="0" fontId="41" fillId="3" borderId="8" xfId="0" applyFont="1" applyFill="1" applyBorder="1" applyAlignment="1">
      <alignment horizontal="left" vertical="center"/>
    </xf>
    <xf numFmtId="0" fontId="41" fillId="3" borderId="0" xfId="0" applyFont="1" applyFill="1" applyAlignment="1">
      <alignment horizontal="center" vertical="center"/>
    </xf>
    <xf numFmtId="0" fontId="41" fillId="0" borderId="0" xfId="0" applyFont="1" applyAlignment="1">
      <alignment horizontal="center" vertical="center"/>
    </xf>
    <xf numFmtId="0" fontId="43" fillId="5" borderId="8" xfId="0" applyFont="1" applyFill="1" applyBorder="1" applyAlignment="1">
      <alignment horizontal="left" vertical="center"/>
    </xf>
    <xf numFmtId="1" fontId="23" fillId="21" borderId="16" xfId="2" applyNumberFormat="1" applyFont="1" applyFill="1" applyBorder="1" applyAlignment="1">
      <alignment horizontal="center" vertical="center"/>
    </xf>
    <xf numFmtId="1" fontId="23" fillId="21" borderId="17" xfId="2" applyNumberFormat="1" applyFont="1" applyFill="1" applyBorder="1" applyAlignment="1">
      <alignment horizontal="center" vertical="center"/>
    </xf>
    <xf numFmtId="1" fontId="23" fillId="21" borderId="18" xfId="2" applyNumberFormat="1" applyFont="1" applyFill="1" applyBorder="1" applyAlignment="1">
      <alignment horizontal="center" vertical="center"/>
    </xf>
    <xf numFmtId="1" fontId="23" fillId="21" borderId="12" xfId="2" applyNumberFormat="1" applyFont="1" applyFill="1" applyBorder="1" applyAlignment="1">
      <alignment horizontal="center" vertical="center"/>
    </xf>
    <xf numFmtId="1" fontId="23" fillId="21" borderId="3" xfId="2" applyNumberFormat="1" applyFont="1" applyFill="1" applyBorder="1" applyAlignment="1">
      <alignment horizontal="center" vertical="center"/>
    </xf>
    <xf numFmtId="1" fontId="23" fillId="21" borderId="13" xfId="2" applyNumberFormat="1" applyFont="1" applyFill="1" applyBorder="1" applyAlignment="1">
      <alignment horizontal="center" vertical="center"/>
    </xf>
    <xf numFmtId="0" fontId="21" fillId="13" borderId="0" xfId="2" applyFont="1" applyFill="1" applyAlignment="1">
      <alignment horizontal="center" vertical="center"/>
    </xf>
    <xf numFmtId="0" fontId="21" fillId="13" borderId="0" xfId="2" applyFont="1" applyFill="1" applyAlignment="1">
      <alignment horizontal="left" vertical="center"/>
    </xf>
    <xf numFmtId="0" fontId="21" fillId="13" borderId="3" xfId="2" applyFont="1" applyFill="1" applyBorder="1" applyAlignment="1">
      <alignment horizontal="left" vertical="center"/>
    </xf>
    <xf numFmtId="0" fontId="19" fillId="0" borderId="0" xfId="2" applyFont="1"/>
    <xf numFmtId="0" fontId="22" fillId="14" borderId="2" xfId="2" applyFont="1" applyFill="1" applyBorder="1" applyAlignment="1">
      <alignment horizontal="center"/>
    </xf>
    <xf numFmtId="1" fontId="23" fillId="14" borderId="2" xfId="2" applyNumberFormat="1" applyFont="1" applyFill="1" applyBorder="1" applyAlignment="1">
      <alignment horizontal="center" vertical="center"/>
    </xf>
    <xf numFmtId="1" fontId="24" fillId="14" borderId="2" xfId="2" applyNumberFormat="1" applyFont="1" applyFill="1" applyBorder="1" applyAlignment="1">
      <alignment horizontal="center" vertical="center"/>
    </xf>
    <xf numFmtId="1" fontId="25" fillId="14" borderId="2" xfId="2" applyNumberFormat="1" applyFont="1" applyFill="1" applyBorder="1" applyAlignment="1">
      <alignment horizontal="center" vertical="center"/>
    </xf>
    <xf numFmtId="1" fontId="26" fillId="14" borderId="16" xfId="2" applyNumberFormat="1" applyFont="1" applyFill="1" applyBorder="1" applyAlignment="1">
      <alignment horizontal="center" vertical="center"/>
    </xf>
    <xf numFmtId="1" fontId="26" fillId="14" borderId="18" xfId="2" applyNumberFormat="1" applyFont="1" applyFill="1" applyBorder="1" applyAlignment="1">
      <alignment horizontal="center" vertical="center"/>
    </xf>
    <xf numFmtId="1" fontId="26" fillId="14" borderId="12" xfId="2" applyNumberFormat="1" applyFont="1" applyFill="1" applyBorder="1" applyAlignment="1">
      <alignment horizontal="center" vertical="center"/>
    </xf>
    <xf numFmtId="1" fontId="26" fillId="14" borderId="13" xfId="2" applyNumberFormat="1" applyFont="1" applyFill="1" applyBorder="1" applyAlignment="1">
      <alignment horizontal="center" vertical="center"/>
    </xf>
    <xf numFmtId="0" fontId="22" fillId="14" borderId="14" xfId="2" applyFont="1" applyFill="1" applyBorder="1" applyAlignment="1">
      <alignment horizontal="center"/>
    </xf>
    <xf numFmtId="0" fontId="22" fillId="14" borderId="15" xfId="2" applyFont="1" applyFill="1" applyBorder="1" applyAlignment="1">
      <alignment horizontal="center"/>
    </xf>
    <xf numFmtId="0" fontId="22" fillId="14" borderId="7" xfId="2" applyFont="1" applyFill="1" applyBorder="1" applyAlignment="1">
      <alignment horizontal="center"/>
    </xf>
    <xf numFmtId="0" fontId="21" fillId="13" borderId="0" xfId="2" applyFont="1" applyFill="1" applyAlignment="1">
      <alignment horizontal="left" vertical="center" indent="1"/>
    </xf>
    <xf numFmtId="0" fontId="30" fillId="17" borderId="4" xfId="0" applyFont="1" applyFill="1" applyBorder="1" applyAlignment="1">
      <alignment horizontal="left"/>
    </xf>
    <xf numFmtId="0" fontId="30" fillId="17" borderId="5" xfId="0" applyFont="1" applyFill="1" applyBorder="1" applyAlignment="1">
      <alignment horizontal="left"/>
    </xf>
    <xf numFmtId="0" fontId="10" fillId="7" borderId="0" xfId="0" applyFont="1" applyFill="1" applyAlignment="1">
      <alignment horizontal="center"/>
    </xf>
    <xf numFmtId="0" fontId="10" fillId="8" borderId="0" xfId="0" applyFont="1" applyFill="1" applyAlignment="1">
      <alignment horizontal="center"/>
    </xf>
    <xf numFmtId="14" fontId="10" fillId="10" borderId="0" xfId="0" applyNumberFormat="1" applyFont="1" applyFill="1" applyAlignment="1">
      <alignment horizontal="center"/>
    </xf>
    <xf numFmtId="0" fontId="10" fillId="10" borderId="0" xfId="0" applyFont="1" applyFill="1" applyAlignment="1">
      <alignment horizontal="center"/>
    </xf>
    <xf numFmtId="0" fontId="10" fillId="9" borderId="0" xfId="0" applyFont="1" applyFill="1" applyAlignment="1">
      <alignment horizontal="center"/>
    </xf>
    <xf numFmtId="0" fontId="5" fillId="0" borderId="0" xfId="0" applyNumberFormat="1" applyFont="1" applyFill="1"/>
  </cellXfs>
  <cellStyles count="4">
    <cellStyle name="Normal" xfId="0" builtinId="0"/>
    <cellStyle name="Normal 2" xfId="2" xr:uid="{FD778DB4-9596-43A5-B214-8DB27D3322F5}"/>
    <cellStyle name="Normal 2 2" xfId="3" xr:uid="{38CD3C01-E70C-4C8C-BC24-D18789026AA4}"/>
    <cellStyle name="Vírgula" xfId="1" builtinId="3"/>
  </cellStyles>
  <dxfs count="151">
    <dxf>
      <font>
        <b val="0"/>
        <i val="0"/>
        <strike val="0"/>
        <condense val="0"/>
        <extend val="0"/>
        <outline val="0"/>
        <shadow val="0"/>
        <u val="none"/>
        <vertAlign val="baseline"/>
        <sz val="12"/>
        <color auto="1"/>
        <name val="Calibri"/>
        <scheme val="none"/>
      </font>
      <alignment horizontal="center"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2"/>
        <color auto="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2"/>
        <color auto="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2"/>
        <color auto="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2"/>
        <color auto="1"/>
        <name val="Calibri"/>
        <family val="2"/>
        <scheme val="none"/>
      </font>
      <numFmt numFmtId="19" formatCode="dd/mm/yyyy"/>
      <fill>
        <patternFill patternType="solid">
          <fgColor indexed="64"/>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64" formatCode="[$-416]mmm\-yy;@"/>
      <fill>
        <patternFill patternType="solid">
          <fgColor indexed="64"/>
          <bgColor rgb="FFFFFFFF"/>
        </patternFill>
      </fill>
      <alignment horizontal="center"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9" formatCode="dd/mm/yyyy"/>
      <fill>
        <patternFill patternType="solid">
          <fgColor indexed="64"/>
          <bgColor rgb="FFFFFFFF"/>
        </patternFill>
      </fill>
      <alignment horizontal="center"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9" formatCode="dd/mm/yyyy"/>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theme="0" tint="-4.9989318521683403E-2"/>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 formatCode="0"/>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 formatCode="0"/>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theme="0" tint="-4.9989318521683403E-2"/>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 formatCode="0"/>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 formatCode="0"/>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numFmt numFmtId="1" formatCode="0"/>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rgb="FFFFFFFF"/>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val="0"/>
        <i val="0"/>
        <strike val="0"/>
        <condense val="0"/>
        <extend val="0"/>
        <outline val="0"/>
        <shadow val="0"/>
        <u val="none"/>
        <vertAlign val="baseline"/>
        <sz val="12"/>
        <color auto="1"/>
        <name val="Calibri"/>
        <scheme val="none"/>
      </font>
      <fill>
        <patternFill patternType="solid">
          <fgColor indexed="64"/>
          <bgColor theme="0" tint="-4.9989318521683403E-2"/>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font>
        <b/>
        <i val="0"/>
        <strike val="0"/>
        <condense val="0"/>
        <extend val="0"/>
        <outline val="0"/>
        <shadow val="0"/>
        <u val="none"/>
        <vertAlign val="baseline"/>
        <sz val="12"/>
        <color theme="0"/>
        <name val="Calibri"/>
        <scheme val="none"/>
      </font>
      <fill>
        <patternFill patternType="solid">
          <fgColor indexed="64"/>
          <bgColor theme="0" tint="-0.34998626667073579"/>
        </patternFill>
      </fill>
      <alignment horizontal="left" vertical="center" textRotation="0" wrapText="0" indent="0" justifyLastLine="0" shrinkToFit="0" readingOrder="0"/>
      <border diagonalUp="0" diagonalDown="0">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textRotation="0" wrapText="0" indent="0" justifyLastLine="0" shrinkToFit="0" readingOrder="0"/>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5"/>
        </patternFill>
      </fill>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patternType="none">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textRotation="0" wrapText="0" indent="0" justifyLastLine="0" shrinkToFit="0" readingOrder="0"/>
    </dxf>
    <dxf>
      <alignment horizontal="general" vertical="bottom" textRotation="0" wrapText="0" indent="0" justifyLastLine="0" shrinkToFit="0" readingOrder="0"/>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9" formatCode="dd/mm/yyyy"/>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9" formatCode="dd/mm/yyyy"/>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tint="-4.9989318521683403E-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numFmt numFmtId="19" formatCode="dd/mm/yyyy"/>
      <fill>
        <patternFill patternType="solid">
          <fgColor indexed="64"/>
          <bgColor theme="0" tint="-4.9989318521683403E-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 formatCode="0"/>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 formatCode="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 formatCode="0"/>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family val="2"/>
        <scheme val="none"/>
      </font>
      <fill>
        <patternFill patternType="solid">
          <fgColor indexed="64"/>
          <bgColor theme="0" tint="-4.9989318521683403E-2"/>
        </patternFill>
      </fill>
      <alignment horizontal="center"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7" tint="0.59999389629810485"/>
        </patternFill>
      </fill>
      <alignment horizontal="center" vertical="bottom" textRotation="0" wrapText="0" indent="0" justifyLastLine="0" shrinkToFit="0" readingOrder="0"/>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color auto="1"/>
      </font>
    </dxf>
    <dxf>
      <fill>
        <patternFill patternType="none">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textRotation="0" wrapText="0" indent="0" justifyLastLine="0" shrinkToFit="0" readingOrder="0"/>
    </dxf>
    <dxf>
      <alignment horizontal="general" vertical="bottom" textRotation="0" wrapText="0" indent="0" justifyLastLine="0" shrinkToFit="0" readingOrder="0"/>
    </dxf>
    <dxf>
      <fill>
        <patternFill patternType="none">
          <bgColor auto="1"/>
        </patternFill>
      </fill>
    </dxf>
    <dxf>
      <fill>
        <patternFill patternType="none">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mruColors>
      <color rgb="FF99FFCC"/>
      <color rgb="FFFF9999"/>
      <color rgb="FFFF7C8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microsoft.com/office/2017/06/relationships/rdRichValue" Target="richData/rdrichvalue.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pt-BR"/>
              <a:t>Atendidos — Últimos 7 Dias</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pt-BR"/>
        </a:p>
      </c:txPr>
    </c:title>
    <c:autoTitleDeleted val="0"/>
    <c:plotArea>
      <c:layout/>
      <c:barChart>
        <c:barDir val="col"/>
        <c:grouping val="clustered"/>
        <c:varyColors val="0"/>
        <c:ser>
          <c:idx val="0"/>
          <c:order val="0"/>
          <c:tx>
            <c:strRef>
              <c:f>Dashboard!$D$30</c:f>
              <c:strCache>
                <c:ptCount val="1"/>
                <c:pt idx="0">
                  <c:v>Atendidos</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Dashboard!$C$31:$C$37</c:f>
              <c:strCache>
                <c:ptCount val="7"/>
                <c:pt idx="0">
                  <c:v>qua</c:v>
                </c:pt>
                <c:pt idx="1">
                  <c:v>qui</c:v>
                </c:pt>
                <c:pt idx="2">
                  <c:v>sex</c:v>
                </c:pt>
                <c:pt idx="3">
                  <c:v>sáb</c:v>
                </c:pt>
                <c:pt idx="4">
                  <c:v>dom</c:v>
                </c:pt>
                <c:pt idx="5">
                  <c:v>seg</c:v>
                </c:pt>
                <c:pt idx="6">
                  <c:v>ter</c:v>
                </c:pt>
              </c:strCache>
            </c:strRef>
          </c:cat>
          <c:val>
            <c:numRef>
              <c:f>Dashboard!$D$31:$D$37</c:f>
              <c:numCache>
                <c:formatCode>General</c:formatCode>
                <c:ptCount val="7"/>
                <c:pt idx="0">
                  <c:v>5</c:v>
                </c:pt>
                <c:pt idx="1">
                  <c:v>5</c:v>
                </c:pt>
                <c:pt idx="2">
                  <c:v>1</c:v>
                </c:pt>
                <c:pt idx="3">
                  <c:v>0</c:v>
                </c:pt>
                <c:pt idx="4">
                  <c:v>0</c:v>
                </c:pt>
                <c:pt idx="5">
                  <c:v>0</c:v>
                </c:pt>
                <c:pt idx="6">
                  <c:v>0</c:v>
                </c:pt>
              </c:numCache>
            </c:numRef>
          </c:val>
          <c:extLst>
            <c:ext xmlns:c16="http://schemas.microsoft.com/office/drawing/2014/chart" uri="{C3380CC4-5D6E-409C-BE32-E72D297353CC}">
              <c16:uniqueId val="{00000000-095D-41AA-95D4-A0F30AF7728C}"/>
            </c:ext>
          </c:extLst>
        </c:ser>
        <c:dLbls>
          <c:dLblPos val="inEnd"/>
          <c:showLegendKey val="0"/>
          <c:showVal val="1"/>
          <c:showCatName val="0"/>
          <c:showSerName val="0"/>
          <c:showPercent val="0"/>
          <c:showBubbleSize val="0"/>
        </c:dLbls>
        <c:gapWidth val="41"/>
        <c:axId val="64982124"/>
        <c:axId val="41706758"/>
      </c:barChart>
      <c:catAx>
        <c:axId val="649821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pt-BR"/>
          </a:p>
        </c:txPr>
        <c:crossAx val="41706758"/>
        <c:crosses val="autoZero"/>
        <c:auto val="1"/>
        <c:lblAlgn val="ctr"/>
        <c:lblOffset val="100"/>
        <c:noMultiLvlLbl val="0"/>
      </c:catAx>
      <c:valAx>
        <c:axId val="41706758"/>
        <c:scaling>
          <c:orientation val="minMax"/>
        </c:scaling>
        <c:delete val="1"/>
        <c:axPos val="l"/>
        <c:numFmt formatCode="General" sourceLinked="1"/>
        <c:majorTickMark val="none"/>
        <c:minorTickMark val="none"/>
        <c:tickLblPos val="nextTo"/>
        <c:crossAx val="64982124"/>
        <c:crosses val="autoZero"/>
        <c:crossBetween val="between"/>
      </c:valAx>
      <c:spPr>
        <a:noFill/>
        <a:ln>
          <a:noFill/>
        </a:ln>
        <a:effectLst/>
      </c:spPr>
    </c:plotArea>
    <c:plotVisOnly val="1"/>
    <c:dispBlanksAs val="gap"/>
    <c:showDLblsOverMax val="1"/>
  </c:chart>
  <c:spPr>
    <a:no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sz="1600" b="1" i="0" u="none" strike="noStrike" baseline="0">
                <a:effectLst/>
              </a:rPr>
              <a:t>Chamados por Classificação - Em Aberto</a:t>
            </a:r>
            <a:endParaRPr lang="en-US" sz="16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1"/>
          <c:order val="1"/>
          <c:tx>
            <c:strRef>
              <c:f>Dashboard!$P$10</c:f>
              <c:strCache>
                <c:ptCount val="1"/>
                <c:pt idx="0">
                  <c:v>Em Aberto</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E95-4E1E-A087-65916C9AE1D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E95-4E1E-A087-65916C9AE1D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E95-4E1E-A087-65916C9AE1D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E95-4E1E-A087-65916C9AE1D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E95-4E1E-A087-65916C9AE1D9}"/>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9E95-4E1E-A087-65916C9AE1D9}"/>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Dashboard!$N$11:$N$16</c:f>
              <c:strCache>
                <c:ptCount val="6"/>
                <c:pt idx="0">
                  <c:v>Cancelamento e Reemissão de Nota Fiscal</c:v>
                </c:pt>
                <c:pt idx="1">
                  <c:v>Cobrança e Contestação</c:v>
                </c:pt>
                <c:pt idx="2">
                  <c:v>Pagamentos, Boletos e Recebimentos</c:v>
                </c:pt>
                <c:pt idx="3">
                  <c:v>Contratos, Comercial e Cadastro</c:v>
                </c:pt>
                <c:pt idx="4">
                  <c:v>Atendimento Administrativo e Suporte</c:v>
                </c:pt>
                <c:pt idx="5">
                  <c:v>Faturamento e Obrigações Fiscais</c:v>
                </c:pt>
              </c:strCache>
            </c:strRef>
          </c:cat>
          <c:val>
            <c:numRef>
              <c:f>Dashboard!$P$11:$P$16</c:f>
              <c:numCache>
                <c:formatCode>0</c:formatCode>
                <c:ptCount val="6"/>
                <c:pt idx="0">
                  <c:v>56</c:v>
                </c:pt>
                <c:pt idx="1">
                  <c:v>41</c:v>
                </c:pt>
                <c:pt idx="2">
                  <c:v>22</c:v>
                </c:pt>
                <c:pt idx="3">
                  <c:v>15</c:v>
                </c:pt>
                <c:pt idx="4">
                  <c:v>11</c:v>
                </c:pt>
                <c:pt idx="5">
                  <c:v>9</c:v>
                </c:pt>
              </c:numCache>
            </c:numRef>
          </c:val>
          <c:extLst>
            <c:ext xmlns:c16="http://schemas.microsoft.com/office/drawing/2014/chart" uri="{C3380CC4-5D6E-409C-BE32-E72D297353CC}">
              <c16:uniqueId val="{00000001-1883-402F-821D-26F802F8AD1B}"/>
            </c:ext>
          </c:extLst>
        </c:ser>
        <c:dLbls>
          <c:dLblPos val="ctr"/>
          <c:showLegendKey val="0"/>
          <c:showVal val="0"/>
          <c:showCatName val="0"/>
          <c:showSerName val="0"/>
          <c:showPercent val="1"/>
          <c:showBubbleSize val="0"/>
          <c:showLeaderLines val="1"/>
        </c:dLbls>
        <c:firstSliceAng val="0"/>
        <c:extLst>
          <c:ext xmlns:c15="http://schemas.microsoft.com/office/drawing/2012/chart" uri="{02D57815-91ED-43cb-92C2-25804820EDAC}">
            <c15:filteredPieSeries>
              <c15:ser>
                <c:idx val="0"/>
                <c:order val="0"/>
                <c:tx>
                  <c:strRef>
                    <c:extLst>
                      <c:ext uri="{02D57815-91ED-43cb-92C2-25804820EDAC}">
                        <c15:formulaRef>
                          <c15:sqref>Dashboard!$O$10</c15:sqref>
                        </c15:formulaRef>
                      </c:ext>
                    </c:extLst>
                    <c:strCache>
                      <c:ptCount val="1"/>
                      <c:pt idx="0">
                        <c:v>Atendidos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9E95-4E1E-A087-65916C9AE1D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9E95-4E1E-A087-65916C9AE1D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9E95-4E1E-A087-65916C9AE1D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9E95-4E1E-A087-65916C9AE1D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9E95-4E1E-A087-65916C9AE1D9}"/>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9E95-4E1E-A087-65916C9AE1D9}"/>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uri="{CE6537A1-D6FC-4f65-9D91-7224C49458BB}"/>
                  </c:extLst>
                </c:dLbls>
                <c:cat>
                  <c:strRef>
                    <c:extLst>
                      <c:ext uri="{02D57815-91ED-43cb-92C2-25804820EDAC}">
                        <c15:formulaRef>
                          <c15:sqref>Dashboard!$N$11:$N$16</c15:sqref>
                        </c15:formulaRef>
                      </c:ext>
                    </c:extLst>
                    <c:strCache>
                      <c:ptCount val="6"/>
                      <c:pt idx="0">
                        <c:v>Cancelamento e Reemissão de Nota Fiscal</c:v>
                      </c:pt>
                      <c:pt idx="1">
                        <c:v>Cobrança e Contestação</c:v>
                      </c:pt>
                      <c:pt idx="2">
                        <c:v>Pagamentos, Boletos e Recebimentos</c:v>
                      </c:pt>
                      <c:pt idx="3">
                        <c:v>Contratos, Comercial e Cadastro</c:v>
                      </c:pt>
                      <c:pt idx="4">
                        <c:v>Atendimento Administrativo e Suporte</c:v>
                      </c:pt>
                      <c:pt idx="5">
                        <c:v>Faturamento e Obrigações Fiscais</c:v>
                      </c:pt>
                    </c:strCache>
                  </c:strRef>
                </c:cat>
                <c:val>
                  <c:numRef>
                    <c:extLst>
                      <c:ext uri="{02D57815-91ED-43cb-92C2-25804820EDAC}">
                        <c15:formulaRef>
                          <c15:sqref>Dashboard!$O$11:$O$16</c15:sqref>
                        </c15:formulaRef>
                      </c:ext>
                    </c:extLst>
                    <c:numCache>
                      <c:formatCode>0</c:formatCode>
                      <c:ptCount val="6"/>
                      <c:pt idx="0">
                        <c:v>98</c:v>
                      </c:pt>
                      <c:pt idx="1">
                        <c:v>38</c:v>
                      </c:pt>
                      <c:pt idx="2">
                        <c:v>50</c:v>
                      </c:pt>
                      <c:pt idx="3">
                        <c:v>43</c:v>
                      </c:pt>
                      <c:pt idx="4">
                        <c:v>18</c:v>
                      </c:pt>
                      <c:pt idx="5">
                        <c:v>7</c:v>
                      </c:pt>
                    </c:numCache>
                  </c:numRef>
                </c:val>
                <c:extLst>
                  <c:ext xmlns:c16="http://schemas.microsoft.com/office/drawing/2014/chart" uri="{C3380CC4-5D6E-409C-BE32-E72D297353CC}">
                    <c16:uniqueId val="{00000000-1883-402F-821D-26F802F8AD1B}"/>
                  </c:ext>
                </c:extLst>
              </c15:ser>
            </c15:filteredPieSeries>
            <c15:filteredPieSeries>
              <c15:ser>
                <c:idx val="2"/>
                <c:order val="2"/>
                <c:tx>
                  <c:strRef>
                    <c:extLst xmlns:c15="http://schemas.microsoft.com/office/drawing/2012/chart">
                      <c:ext xmlns:c15="http://schemas.microsoft.com/office/drawing/2012/chart" uri="{02D57815-91ED-43cb-92C2-25804820EDAC}">
                        <c15:formulaRef>
                          <c15:sqref>Dashboard!$Q$10</c15:sqref>
                        </c15:formulaRef>
                      </c:ext>
                    </c:extLst>
                    <c:strCache>
                      <c:ptCount val="1"/>
                      <c:pt idx="0">
                        <c:v>Abertos Últ. 30d</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xmlns:c15="http://schemas.microsoft.com/office/drawing/2012/chart">
                    <c:ext xmlns:c16="http://schemas.microsoft.com/office/drawing/2014/chart" uri="{C3380CC4-5D6E-409C-BE32-E72D297353CC}">
                      <c16:uniqueId val="{00000019-9E95-4E1E-A087-65916C9AE1D9}"/>
                    </c:ext>
                  </c:extLst>
                </c:dPt>
                <c:dPt>
                  <c:idx val="1"/>
                  <c:bubble3D val="0"/>
                  <c:spPr>
                    <a:solidFill>
                      <a:schemeClr val="accent2"/>
                    </a:solidFill>
                    <a:ln>
                      <a:noFill/>
                    </a:ln>
                    <a:effectLst>
                      <a:outerShdw blurRad="254000" sx="102000" sy="102000" algn="ctr" rotWithShape="0">
                        <a:prstClr val="black">
                          <a:alpha val="20000"/>
                        </a:prstClr>
                      </a:outerShdw>
                    </a:effectLst>
                  </c:spPr>
                  <c:extLst xmlns:c15="http://schemas.microsoft.com/office/drawing/2012/chart">
                    <c:ext xmlns:c16="http://schemas.microsoft.com/office/drawing/2014/chart" uri="{C3380CC4-5D6E-409C-BE32-E72D297353CC}">
                      <c16:uniqueId val="{0000001B-9E95-4E1E-A087-65916C9AE1D9}"/>
                    </c:ext>
                  </c:extLst>
                </c:dPt>
                <c:dPt>
                  <c:idx val="2"/>
                  <c:bubble3D val="0"/>
                  <c:spPr>
                    <a:solidFill>
                      <a:schemeClr val="accent3"/>
                    </a:solidFill>
                    <a:ln>
                      <a:noFill/>
                    </a:ln>
                    <a:effectLst>
                      <a:outerShdw blurRad="254000" sx="102000" sy="102000" algn="ctr" rotWithShape="0">
                        <a:prstClr val="black">
                          <a:alpha val="20000"/>
                        </a:prstClr>
                      </a:outerShdw>
                    </a:effectLst>
                  </c:spPr>
                  <c:extLst xmlns:c15="http://schemas.microsoft.com/office/drawing/2012/chart">
                    <c:ext xmlns:c16="http://schemas.microsoft.com/office/drawing/2014/chart" uri="{C3380CC4-5D6E-409C-BE32-E72D297353CC}">
                      <c16:uniqueId val="{0000001D-9E95-4E1E-A087-65916C9AE1D9}"/>
                    </c:ext>
                  </c:extLst>
                </c:dPt>
                <c:dPt>
                  <c:idx val="3"/>
                  <c:bubble3D val="0"/>
                  <c:spPr>
                    <a:solidFill>
                      <a:schemeClr val="accent4"/>
                    </a:solidFill>
                    <a:ln>
                      <a:noFill/>
                    </a:ln>
                    <a:effectLst>
                      <a:outerShdw blurRad="254000" sx="102000" sy="102000" algn="ctr" rotWithShape="0">
                        <a:prstClr val="black">
                          <a:alpha val="20000"/>
                        </a:prstClr>
                      </a:outerShdw>
                    </a:effectLst>
                  </c:spPr>
                  <c:extLst xmlns:c15="http://schemas.microsoft.com/office/drawing/2012/chart">
                    <c:ext xmlns:c16="http://schemas.microsoft.com/office/drawing/2014/chart" uri="{C3380CC4-5D6E-409C-BE32-E72D297353CC}">
                      <c16:uniqueId val="{0000001F-9E95-4E1E-A087-65916C9AE1D9}"/>
                    </c:ext>
                  </c:extLst>
                </c:dPt>
                <c:dPt>
                  <c:idx val="4"/>
                  <c:bubble3D val="0"/>
                  <c:spPr>
                    <a:solidFill>
                      <a:schemeClr val="accent5"/>
                    </a:solidFill>
                    <a:ln>
                      <a:noFill/>
                    </a:ln>
                    <a:effectLst>
                      <a:outerShdw blurRad="254000" sx="102000" sy="102000" algn="ctr" rotWithShape="0">
                        <a:prstClr val="black">
                          <a:alpha val="20000"/>
                        </a:prstClr>
                      </a:outerShdw>
                    </a:effectLst>
                  </c:spPr>
                  <c:extLst xmlns:c15="http://schemas.microsoft.com/office/drawing/2012/chart">
                    <c:ext xmlns:c16="http://schemas.microsoft.com/office/drawing/2014/chart" uri="{C3380CC4-5D6E-409C-BE32-E72D297353CC}">
                      <c16:uniqueId val="{00000021-9E95-4E1E-A087-65916C9AE1D9}"/>
                    </c:ext>
                  </c:extLst>
                </c:dPt>
                <c:dPt>
                  <c:idx val="5"/>
                  <c:bubble3D val="0"/>
                  <c:spPr>
                    <a:solidFill>
                      <a:schemeClr val="accent6"/>
                    </a:solidFill>
                    <a:ln>
                      <a:noFill/>
                    </a:ln>
                    <a:effectLst>
                      <a:outerShdw blurRad="254000" sx="102000" sy="102000" algn="ctr" rotWithShape="0">
                        <a:prstClr val="black">
                          <a:alpha val="20000"/>
                        </a:prstClr>
                      </a:outerShdw>
                    </a:effectLst>
                  </c:spPr>
                  <c:extLst xmlns:c15="http://schemas.microsoft.com/office/drawing/2012/chart">
                    <c:ext xmlns:c16="http://schemas.microsoft.com/office/drawing/2014/chart" uri="{C3380CC4-5D6E-409C-BE32-E72D297353CC}">
                      <c16:uniqueId val="{00000023-9E95-4E1E-A087-65916C9AE1D9}"/>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xmlns:c15="http://schemas.microsoft.com/office/drawing/2012/chart">
                    <c:ext xmlns:c15="http://schemas.microsoft.com/office/drawing/2012/chart" uri="{CE6537A1-D6FC-4f65-9D91-7224C49458BB}"/>
                  </c:extLst>
                </c:dLbls>
                <c:cat>
                  <c:strRef>
                    <c:extLst xmlns:c15="http://schemas.microsoft.com/office/drawing/2012/chart">
                      <c:ext xmlns:c15="http://schemas.microsoft.com/office/drawing/2012/chart" uri="{02D57815-91ED-43cb-92C2-25804820EDAC}">
                        <c15:formulaRef>
                          <c15:sqref>Dashboard!$N$11:$N$16</c15:sqref>
                        </c15:formulaRef>
                      </c:ext>
                    </c:extLst>
                    <c:strCache>
                      <c:ptCount val="6"/>
                      <c:pt idx="0">
                        <c:v>Cancelamento e Reemissão de Nota Fiscal</c:v>
                      </c:pt>
                      <c:pt idx="1">
                        <c:v>Cobrança e Contestação</c:v>
                      </c:pt>
                      <c:pt idx="2">
                        <c:v>Pagamentos, Boletos e Recebimentos</c:v>
                      </c:pt>
                      <c:pt idx="3">
                        <c:v>Contratos, Comercial e Cadastro</c:v>
                      </c:pt>
                      <c:pt idx="4">
                        <c:v>Atendimento Administrativo e Suporte</c:v>
                      </c:pt>
                      <c:pt idx="5">
                        <c:v>Faturamento e Obrigações Fiscais</c:v>
                      </c:pt>
                    </c:strCache>
                  </c:strRef>
                </c:cat>
                <c:val>
                  <c:numRef>
                    <c:extLst xmlns:c15="http://schemas.microsoft.com/office/drawing/2012/chart">
                      <c:ext xmlns:c15="http://schemas.microsoft.com/office/drawing/2012/chart" uri="{02D57815-91ED-43cb-92C2-25804820EDAC}">
                        <c15:formulaRef>
                          <c15:sqref>Dashboard!$Q$11:$Q$16</c15:sqref>
                        </c15:formulaRef>
                      </c:ext>
                    </c:extLst>
                    <c:numCache>
                      <c:formatCode>0</c:formatCode>
                      <c:ptCount val="6"/>
                      <c:pt idx="0">
                        <c:v>4</c:v>
                      </c:pt>
                      <c:pt idx="1">
                        <c:v>0</c:v>
                      </c:pt>
                      <c:pt idx="2">
                        <c:v>0</c:v>
                      </c:pt>
                      <c:pt idx="3">
                        <c:v>1</c:v>
                      </c:pt>
                      <c:pt idx="4">
                        <c:v>2</c:v>
                      </c:pt>
                      <c:pt idx="5">
                        <c:v>0</c:v>
                      </c:pt>
                    </c:numCache>
                  </c:numRef>
                </c:val>
                <c:extLst xmlns:c15="http://schemas.microsoft.com/office/drawing/2012/chart">
                  <c:ext xmlns:c16="http://schemas.microsoft.com/office/drawing/2014/chart" uri="{C3380CC4-5D6E-409C-BE32-E72D297353CC}">
                    <c16:uniqueId val="{00000002-1883-402F-821D-26F802F8AD1B}"/>
                  </c:ext>
                </c:extLst>
              </c15:ser>
            </c15:filteredPieSeries>
          </c:ext>
        </c:extLst>
      </c:pieChart>
      <c:spPr>
        <a:noFill/>
        <a:ln>
          <a:noFill/>
        </a:ln>
        <a:effectLst/>
      </c:spPr>
    </c:plotArea>
    <c:legend>
      <c:legendPos val="r"/>
      <c:layout>
        <c:manualLayout>
          <c:xMode val="edge"/>
          <c:yMode val="edge"/>
          <c:x val="0.4846857295300786"/>
          <c:y val="0.23555045710205388"/>
          <c:w val="0.45743169704412989"/>
          <c:h val="0.626815481320196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25000"/>
          <a:lumOff val="7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pt-BR"/>
              <a:t>Atendidos por Mês — Jan a Set/2026</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pt-BR"/>
        </a:p>
      </c:txPr>
    </c:title>
    <c:autoTitleDeleted val="0"/>
    <c:plotArea>
      <c:layout/>
      <c:barChart>
        <c:barDir val="col"/>
        <c:grouping val="clustered"/>
        <c:varyColors val="0"/>
        <c:ser>
          <c:idx val="0"/>
          <c:order val="0"/>
          <c:tx>
            <c:strRef>
              <c:f>Dashboard!$C$10</c:f>
              <c:strCache>
                <c:ptCount val="1"/>
                <c:pt idx="0">
                  <c:v>Atendidos</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a:solidFill>
                        <a:schemeClr val="dk1">
                          <a:lumMod val="50000"/>
                          <a:lumOff val="50000"/>
                        </a:schemeClr>
                      </a:solidFill>
                    </a:ln>
                    <a:effectLst/>
                  </c:spPr>
                </c15:leaderLines>
              </c:ext>
            </c:extLst>
          </c:dLbls>
          <c:cat>
            <c:strRef>
              <c:extLst>
                <c:ext xmlns:c15="http://schemas.microsoft.com/office/drawing/2012/chart" uri="{02D57815-91ED-43cb-92C2-25804820EDAC}">
                  <c15:fullRef>
                    <c15:sqref>Dashboard!$B$11:$B$17</c15:sqref>
                  </c15:fullRef>
                </c:ext>
              </c:extLst>
              <c:f>Dashboard!$B$15:$B$17</c:f>
              <c:strCache>
                <c:ptCount val="3"/>
                <c:pt idx="0">
                  <c:v>Jul/2026</c:v>
                </c:pt>
                <c:pt idx="1">
                  <c:v>Ago/2026</c:v>
                </c:pt>
                <c:pt idx="2">
                  <c:v>Set/2026</c:v>
                </c:pt>
              </c:strCache>
            </c:strRef>
          </c:cat>
          <c:val>
            <c:numRef>
              <c:extLst>
                <c:ext xmlns:c15="http://schemas.microsoft.com/office/drawing/2012/chart" uri="{02D57815-91ED-43cb-92C2-25804820EDAC}">
                  <c15:fullRef>
                    <c15:sqref>Dashboard!$C$11:$C$17</c15:sqref>
                  </c15:fullRef>
                </c:ext>
              </c:extLst>
              <c:f>Dashboard!$C$15:$C$17</c:f>
              <c:numCache>
                <c:formatCode>0</c:formatCode>
                <c:ptCount val="3"/>
                <c:pt idx="0">
                  <c:v>74</c:v>
                </c:pt>
                <c:pt idx="1">
                  <c:v>96</c:v>
                </c:pt>
                <c:pt idx="2">
                  <c:v>78</c:v>
                </c:pt>
              </c:numCache>
            </c:numRef>
          </c:val>
          <c:extLst>
            <c:ext xmlns:c16="http://schemas.microsoft.com/office/drawing/2014/chart" uri="{C3380CC4-5D6E-409C-BE32-E72D297353CC}">
              <c16:uniqueId val="{00000000-106B-4265-B8AB-F83ED156881C}"/>
            </c:ext>
          </c:extLst>
        </c:ser>
        <c:dLbls>
          <c:dLblPos val="inEnd"/>
          <c:showLegendKey val="0"/>
          <c:showVal val="1"/>
          <c:showCatName val="0"/>
          <c:showSerName val="0"/>
          <c:showPercent val="0"/>
          <c:showBubbleSize val="0"/>
        </c:dLbls>
        <c:gapWidth val="41"/>
        <c:axId val="82969063"/>
        <c:axId val="58735754"/>
      </c:barChart>
      <c:catAx>
        <c:axId val="829690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pt-BR"/>
          </a:p>
        </c:txPr>
        <c:crossAx val="58735754"/>
        <c:crosses val="autoZero"/>
        <c:auto val="1"/>
        <c:lblAlgn val="ctr"/>
        <c:lblOffset val="100"/>
        <c:noMultiLvlLbl val="0"/>
      </c:catAx>
      <c:valAx>
        <c:axId val="58735754"/>
        <c:scaling>
          <c:orientation val="minMax"/>
        </c:scaling>
        <c:delete val="1"/>
        <c:axPos val="l"/>
        <c:numFmt formatCode="0" sourceLinked="1"/>
        <c:majorTickMark val="none"/>
        <c:minorTickMark val="none"/>
        <c:tickLblPos val="nextTo"/>
        <c:crossAx val="82969063"/>
        <c:crosses val="autoZero"/>
        <c:crossBetween val="between"/>
      </c:valAx>
      <c:spPr>
        <a:noFill/>
        <a:ln>
          <a:noFill/>
        </a:ln>
        <a:effectLst/>
      </c:spPr>
    </c:plotArea>
    <c:plotVisOnly val="1"/>
    <c:dispBlanksAs val="gap"/>
    <c:showDLblsOverMax val="1"/>
  </c:chart>
  <c:spPr>
    <a:no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600"/>
              <a:t>Origem Chamados</a:t>
            </a:r>
          </a:p>
        </c:rich>
      </c:tx>
      <c:layout>
        <c:manualLayout>
          <c:xMode val="edge"/>
          <c:yMode val="edge"/>
          <c:x val="0.23104926478276161"/>
          <c:y val="6.7850241912067372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plotArea>
      <c:layout/>
      <c:pieChart>
        <c:varyColors val="1"/>
        <c:ser>
          <c:idx val="0"/>
          <c:order val="0"/>
          <c:tx>
            <c:strRef>
              <c:f>Dashboard!$O$31:$O$31</c:f>
              <c:strCache>
                <c:ptCount val="1"/>
              </c:strCache>
            </c:strRef>
          </c:tx>
          <c:dPt>
            <c:idx val="0"/>
            <c:bubble3D val="0"/>
            <c:explosion val="3"/>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C9D-4CF9-8356-E0E514EC66C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C9D-4CF9-8356-E0E514EC66CB}"/>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Dashboard!$N$32:$N$33</c:f>
              <c:strCache>
                <c:ptCount val="2"/>
                <c:pt idx="0">
                  <c:v>Interno</c:v>
                </c:pt>
                <c:pt idx="1">
                  <c:v>Externo</c:v>
                </c:pt>
              </c:strCache>
            </c:strRef>
          </c:cat>
          <c:val>
            <c:numRef>
              <c:f>Dashboard!$O$32:$O$33</c:f>
              <c:numCache>
                <c:formatCode>0</c:formatCode>
                <c:ptCount val="2"/>
                <c:pt idx="0">
                  <c:v>195</c:v>
                </c:pt>
                <c:pt idx="1">
                  <c:v>214</c:v>
                </c:pt>
              </c:numCache>
            </c:numRef>
          </c:val>
          <c:extLst>
            <c:ext xmlns:c16="http://schemas.microsoft.com/office/drawing/2014/chart" uri="{C3380CC4-5D6E-409C-BE32-E72D297353CC}">
              <c16:uniqueId val="{00000000-2559-49F9-88F5-AF434034333D}"/>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pt-BR"/>
        </a:p>
      </c:txPr>
    </c:legend>
    <c:plotVisOnly val="1"/>
    <c:dispBlanksAs val="gap"/>
    <c:showDLblsOverMax val="0"/>
  </c:chart>
  <c:spPr>
    <a:noFill/>
    <a:ln w="9525" cap="flat" cmpd="sng" algn="ctr">
      <a:solidFill>
        <a:schemeClr val="dk1">
          <a:lumMod val="25000"/>
          <a:lumOff val="7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ocumenttasks/documenttask1.xml><?xml version="1.0" encoding="utf-8"?>
<Tasks xmlns="http://schemas.microsoft.com/office/tasks/2019/documenttasks">
  <Task id="{5D592FF3-0D0F-47DD-B998-80F03CCFFB5F}">
    <Anchor>
      <Comment id="{4AA6E79B-5704-4AC9-A8A6-82E3C0A2C199}"/>
    </Anchor>
    <History>
      <Event time="2026-08-24T19:42:03.41" id="{362214E1-D87A-4F71-A5EF-19ED7078607C}">
        <Attribution userId="S::carpinteiro@cielo.com.br::d67e91a5-3258-42bb-ae21-81bde94156db" userName="Everton da Silva Carpinteiro" userProvider="AD"/>
        <Anchor>
          <Comment id="{4AA6E79B-5704-4AC9-A8A6-82E3C0A2C199}"/>
        </Anchor>
        <Create/>
      </Event>
      <Event time="2026-08-24T19:42:03.41" id="{100F678B-C58A-4ADE-8DD4-3D39CEAD6063}">
        <Attribution userId="S::carpinteiro@cielo.com.br::d67e91a5-3258-42bb-ae21-81bde94156db" userName="Everton da Silva Carpinteiro" userProvider="AD"/>
        <Anchor>
          <Comment id="{4AA6E79B-5704-4AC9-A8A6-82E3C0A2C199}"/>
        </Anchor>
        <Assign userId="S::amandaalv@cielo.com.br::3efad2b3-d6cf-45e0-bb60-ee3bd05a23d8" userName="Amanda Alves Silva" userProvider="AD"/>
      </Event>
      <Event time="2026-08-24T19:42:03.41" id="{6F682309-D295-4A12-97B8-CCAB9D13FED1}">
        <Attribution userId="S::carpinteiro@cielo.com.br::d67e91a5-3258-42bb-ae21-81bde94156db" userName="Everton da Silva Carpinteiro" userProvider="AD"/>
        <Anchor>
          <Comment id="{4AA6E79B-5704-4AC9-A8A6-82E3C0A2C199}"/>
        </Anchor>
        <SetTitle title="@Amanda Alves Silva ajustar com mais uma coluna demonstrando o que é interno e externo (me procure para falarmos sobre o tema)"/>
      </Event>
    </History>
  </Task>
</Tasks>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162401</xdr:colOff>
      <xdr:row>28</xdr:row>
      <xdr:rowOff>8731</xdr:rowOff>
    </xdr:from>
    <xdr:to>
      <xdr:col>11</xdr:col>
      <xdr:colOff>53975</xdr:colOff>
      <xdr:row>38</xdr:row>
      <xdr:rowOff>127840</xdr:rowOff>
    </xdr:to>
    <xdr:graphicFrame macro="">
      <xdr:nvGraphicFramePr>
        <xdr:cNvPr id="10" name="Chart 3">
          <a:extLst>
            <a:ext uri="{FF2B5EF4-FFF2-40B4-BE49-F238E27FC236}">
              <a16:creationId xmlns:a16="http://schemas.microsoft.com/office/drawing/2014/main" id="{1B6EFB88-EF8B-467E-A21B-0FA989F9B015}"/>
            </a:ext>
            <a:ext uri="{147F2762-F138-4A5C-976F-8EAC2B608ADB}">
              <a16:predDERef xmlns:a16="http://schemas.microsoft.com/office/drawing/2014/main" pred="{1E51FF43-504C-4736-B357-4BFABCEB0A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192365</xdr:colOff>
      <xdr:row>17</xdr:row>
      <xdr:rowOff>11673</xdr:rowOff>
    </xdr:from>
    <xdr:to>
      <xdr:col>18</xdr:col>
      <xdr:colOff>250032</xdr:colOff>
      <xdr:row>28</xdr:row>
      <xdr:rowOff>107157</xdr:rowOff>
    </xdr:to>
    <xdr:graphicFrame macro="">
      <xdr:nvGraphicFramePr>
        <xdr:cNvPr id="35" name="Gráfico 3">
          <a:extLst>
            <a:ext uri="{FF2B5EF4-FFF2-40B4-BE49-F238E27FC236}">
              <a16:creationId xmlns:a16="http://schemas.microsoft.com/office/drawing/2014/main" id="{ED02D0E3-CCC1-826D-65EF-022C8F6AEE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206375</xdr:colOff>
      <xdr:row>8</xdr:row>
      <xdr:rowOff>23813</xdr:rowOff>
    </xdr:from>
    <xdr:to>
      <xdr:col>9</xdr:col>
      <xdr:colOff>530225</xdr:colOff>
      <xdr:row>18</xdr:row>
      <xdr:rowOff>45085</xdr:rowOff>
    </xdr:to>
    <xdr:graphicFrame macro="">
      <xdr:nvGraphicFramePr>
        <xdr:cNvPr id="4" name="Chart 2">
          <a:extLst>
            <a:ext uri="{FF2B5EF4-FFF2-40B4-BE49-F238E27FC236}">
              <a16:creationId xmlns:a16="http://schemas.microsoft.com/office/drawing/2014/main" id="{26B92A4C-3B7B-4CDF-A906-DBB74F5A0B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102167</xdr:colOff>
      <xdr:row>29</xdr:row>
      <xdr:rowOff>142877</xdr:rowOff>
    </xdr:from>
    <xdr:to>
      <xdr:col>18</xdr:col>
      <xdr:colOff>256761</xdr:colOff>
      <xdr:row>37</xdr:row>
      <xdr:rowOff>121064</xdr:rowOff>
    </xdr:to>
    <xdr:graphicFrame macro="">
      <xdr:nvGraphicFramePr>
        <xdr:cNvPr id="16" name="Gráfico 3">
          <a:extLst>
            <a:ext uri="{FF2B5EF4-FFF2-40B4-BE49-F238E27FC236}">
              <a16:creationId xmlns:a16="http://schemas.microsoft.com/office/drawing/2014/main" id="{571CB3BC-AE3D-1D95-76BD-F28D2069BE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133350</xdr:colOff>
      <xdr:row>0</xdr:row>
      <xdr:rowOff>159436</xdr:rowOff>
    </xdr:from>
    <xdr:to>
      <xdr:col>19</xdr:col>
      <xdr:colOff>228599</xdr:colOff>
      <xdr:row>34</xdr:row>
      <xdr:rowOff>103332</xdr:rowOff>
    </xdr:to>
    <xdr:pic>
      <xdr:nvPicPr>
        <xdr:cNvPr id="3" name="Imagem 1">
          <a:extLst>
            <a:ext uri="{FF2B5EF4-FFF2-40B4-BE49-F238E27FC236}">
              <a16:creationId xmlns:a16="http://schemas.microsoft.com/office/drawing/2014/main" id="{8648967A-8B73-F75C-37D7-7C1BC8BE5B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3350" y="159436"/>
          <a:ext cx="11677649" cy="6204996"/>
        </a:xfrm>
        <a:prstGeom prst="rect">
          <a:avLst/>
        </a:prstGeom>
        <a:ln w="38100" cap="sq">
          <a:solidFill>
            <a:srgbClr val="000000"/>
          </a:solidFill>
          <a:prstDash val="solid"/>
          <a:miter lim="800000"/>
        </a:ln>
        <a:effectLst>
          <a:outerShdw blurRad="50800" dist="38100" dir="2700000" algn="tl" rotWithShape="0">
            <a:srgbClr val="000000">
              <a:alpha val="43000"/>
            </a:srgbClr>
          </a:outerShdw>
        </a:effectLst>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14</xdr:col>
      <xdr:colOff>306034</xdr:colOff>
      <xdr:row>26</xdr:row>
      <xdr:rowOff>54673</xdr:rowOff>
    </xdr:to>
    <xdr:pic>
      <xdr:nvPicPr>
        <xdr:cNvPr id="2" name="Imagem 1">
          <a:extLst>
            <a:ext uri="{FF2B5EF4-FFF2-40B4-BE49-F238E27FC236}">
              <a16:creationId xmlns:a16="http://schemas.microsoft.com/office/drawing/2014/main" id="{409FDBD0-CA35-1BE4-7E2C-8BDE276D0D93}"/>
            </a:ext>
          </a:extLst>
        </xdr:cNvPr>
        <xdr:cNvPicPr>
          <a:picLocks noChangeAspect="1"/>
        </xdr:cNvPicPr>
      </xdr:nvPicPr>
      <xdr:blipFill>
        <a:blip xmlns:r="http://schemas.openxmlformats.org/officeDocument/2006/relationships" r:embed="rId1"/>
        <a:stretch>
          <a:fillRect/>
        </a:stretch>
      </xdr:blipFill>
      <xdr:spPr>
        <a:xfrm>
          <a:off x="0" y="0"/>
          <a:ext cx="8840434" cy="5001323"/>
        </a:xfrm>
        <a:prstGeom prst="rect">
          <a:avLst/>
        </a:prstGeom>
      </xdr:spPr>
    </xdr:pic>
    <xdr:clientData/>
  </xdr:twoCellAnchor>
  <xdr:twoCellAnchor editAs="oneCell">
    <xdr:from>
      <xdr:col>16</xdr:col>
      <xdr:colOff>0</xdr:colOff>
      <xdr:row>0</xdr:row>
      <xdr:rowOff>0</xdr:rowOff>
    </xdr:from>
    <xdr:to>
      <xdr:col>30</xdr:col>
      <xdr:colOff>321910</xdr:colOff>
      <xdr:row>26</xdr:row>
      <xdr:rowOff>16568</xdr:rowOff>
    </xdr:to>
    <xdr:pic>
      <xdr:nvPicPr>
        <xdr:cNvPr id="3" name="Imagem 2">
          <a:extLst>
            <a:ext uri="{FF2B5EF4-FFF2-40B4-BE49-F238E27FC236}">
              <a16:creationId xmlns:a16="http://schemas.microsoft.com/office/drawing/2014/main" id="{71EE385C-329F-B6A6-032A-0B52039CF723}"/>
            </a:ext>
          </a:extLst>
        </xdr:cNvPr>
        <xdr:cNvPicPr>
          <a:picLocks noChangeAspect="1"/>
        </xdr:cNvPicPr>
      </xdr:nvPicPr>
      <xdr:blipFill>
        <a:blip xmlns:r="http://schemas.openxmlformats.org/officeDocument/2006/relationships" r:embed="rId2"/>
        <a:stretch>
          <a:fillRect/>
        </a:stretch>
      </xdr:blipFill>
      <xdr:spPr>
        <a:xfrm>
          <a:off x="9753600" y="0"/>
          <a:ext cx="8849960" cy="4963218"/>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Amanda Alves Silva" id="{0BDE0C78-47D0-4349-AF86-BB2169DFB99F}" userId="amandaalv@cielo.com.br" providerId="PeoplePicker"/>
  <person displayName="Everton da Silva Carpinteiro" id="{7F2147E7-34C2-4D1D-9DAC-C4C284E44CE0}" userId="S::carpinteiro@cielo.com.br::d67e91a5-3258-42bb-ae21-81bde94156d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Alves Silva" refreshedDate="46269.660954629631" createdVersion="8" refreshedVersion="8" minRefreshableVersion="3" recordCount="379" xr:uid="{E954298E-841F-4FAE-A718-A969FE50E722}">
  <cacheSource type="worksheet">
    <worksheetSource ref="B4:V1048576" sheet="Compilado chamados"/>
  </cacheSource>
  <cacheFields count="21">
    <cacheField name="RESPONSÁVEL" numFmtId="0">
      <sharedItems containsBlank="1" count="7">
        <s v="Stephany Lima"/>
        <s v="Vanessa Araujo"/>
        <s v="Emilly Maria"/>
        <s v="Pamela de Sá"/>
        <s v="Fabiana Lisboa"/>
        <s v="Amanda Silva"/>
        <m/>
      </sharedItems>
    </cacheField>
    <cacheField name="Classificação" numFmtId="0">
      <sharedItems containsBlank="1"/>
    </cacheField>
    <cacheField name="Número do Chamado" numFmtId="0">
      <sharedItems containsString="0" containsBlank="1" containsNumber="1" containsInteger="1" minValue="12555846" maxValue="26819219"/>
    </cacheField>
    <cacheField name="Chamado Pai (clone)" numFmtId="0">
      <sharedItems containsBlank="1" containsMixedTypes="1" containsNumber="1" containsInteger="1" minValue="0" maxValue="25445188"/>
    </cacheField>
    <cacheField name="Número de protocolo" numFmtId="0">
      <sharedItems containsBlank="1" containsMixedTypes="1" containsNumber="1" containsInteger="1" minValue="0" maxValue="2621816990566"/>
    </cacheField>
    <cacheField name="Razão social" numFmtId="0">
      <sharedItems containsBlank="1"/>
    </cacheField>
    <cacheField name="CNPJ" numFmtId="0">
      <sharedItems containsBlank="1"/>
    </cacheField>
    <cacheField name="Causa raiz" numFmtId="0">
      <sharedItems containsBlank="1"/>
    </cacheField>
    <cacheField name="Observação/Ação" numFmtId="0">
      <sharedItems containsBlank="1" longText="1"/>
    </cacheField>
    <cacheField name="Ofensor" numFmtId="0">
      <sharedItems containsBlank="1"/>
    </cacheField>
    <cacheField name="Status" numFmtId="0">
      <sharedItems containsBlank="1" containsMixedTypes="1" containsNumber="1" containsInteger="1" minValue="0" maxValue="0" count="7">
        <s v="FINALIZADO"/>
        <s v="PENDENTE"/>
        <s v="EM ANDAMENTO"/>
        <s v="PENDENTE APROVAÇÃO CANCELAMENTO NF"/>
        <s v="falta encerrar"/>
        <m/>
        <n v="0" u="1"/>
      </sharedItems>
    </cacheField>
    <cacheField name="Prioridade" numFmtId="0">
      <sharedItems containsBlank="1"/>
    </cacheField>
    <cacheField name="Assunto" numFmtId="0">
      <sharedItems containsBlank="1"/>
    </cacheField>
    <cacheField name="Data de abertura" numFmtId="0">
      <sharedItems containsDate="1" containsBlank="1" containsMixedTypes="1" minDate="2025-05-06T00:00:00" maxDate="2026-09-02T00:00:00" count="146">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numFmtId="0">
      <sharedItems containsDate="1" containsBlank="1" containsMixedTypes="1" minDate="2025-10-15T00:00:00" maxDate="2026-09-02T00:00:00"/>
    </cacheField>
    <cacheField name="Mês/Ano" numFmtId="0">
      <sharedItems containsBlank="1" count="18">
        <s v="mai/2025"/>
        <s v="jun/2025"/>
        <s v="jul/2025"/>
        <s v="set/2025"/>
        <s v="out/2025"/>
        <s v="nov/2025"/>
        <s v="dez/2025"/>
        <s v="jan/2026"/>
        <s v="fev/2026"/>
        <s v="mar/2026"/>
        <s v="abr/2026"/>
        <s v="mai/2026"/>
        <s v="jun/2026"/>
        <s v="jul/2026"/>
        <s v="ago/2025"/>
        <s v="ago/2026"/>
        <s v="set/2026"/>
        <m/>
      </sharedItems>
    </cacheField>
    <cacheField name="Proprietário do Chamado" numFmtId="0">
      <sharedItems containsBlank="1"/>
    </cacheField>
    <cacheField name="Email da Web" numFmtId="0">
      <sharedItems containsBlank="1"/>
    </cacheField>
    <cacheField name="Nome Fantasia" numFmtId="0">
      <sharedItems containsBlank="1"/>
    </cacheField>
    <cacheField name="Descrição" numFmtId="0">
      <sharedItems containsBlank="1" longText="1"/>
    </cacheField>
    <cacheField name="Descrição detalhada"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Alves Silva" refreshedDate="46269.660955208332" createdVersion="8" refreshedVersion="8" minRefreshableVersion="3" recordCount="279" xr:uid="{90AE1A85-26C4-49D8-9741-D412430AB12A}">
  <cacheSource type="worksheet">
    <worksheetSource ref="B4:V283" sheet="Compilado chamados"/>
  </cacheSource>
  <cacheFields count="24">
    <cacheField name="RESPONSÁVEL" numFmtId="0">
      <sharedItems containsBlank="1" count="7">
        <s v="Stephany Lima"/>
        <s v="Vanessa Araujo"/>
        <s v="Emilly Maria"/>
        <s v="Pamela de Sá"/>
        <s v="Fabiana Lisboa"/>
        <s v="Amanda Silva"/>
        <m u="1"/>
      </sharedItems>
    </cacheField>
    <cacheField name="Classificação" numFmtId="0">
      <sharedItems/>
    </cacheField>
    <cacheField name="Número do Chamado" numFmtId="0">
      <sharedItems containsSemiMixedTypes="0" containsString="0" containsNumber="1" containsInteger="1" minValue="12555846" maxValue="25299212"/>
    </cacheField>
    <cacheField name="Chamado Pai (clone)" numFmtId="0">
      <sharedItems containsMixedTypes="1" containsNumber="1" containsInteger="1" minValue="0" maxValue="24481840"/>
    </cacheField>
    <cacheField name="Número de protocolo" numFmtId="1">
      <sharedItems containsMixedTypes="1" containsNumber="1" containsInteger="1" minValue="0" maxValue="2620915729640"/>
    </cacheField>
    <cacheField name="Razão social" numFmtId="1">
      <sharedItems/>
    </cacheField>
    <cacheField name="CNPJ" numFmtId="0">
      <sharedItems containsBlank="1"/>
    </cacheField>
    <cacheField name="Causa raiz" numFmtId="0">
      <sharedItems/>
    </cacheField>
    <cacheField name="Observação/Ação" numFmtId="0">
      <sharedItems containsBlank="1" longText="1"/>
    </cacheField>
    <cacheField name="Ofensor" numFmtId="0">
      <sharedItems containsBlank="1"/>
    </cacheField>
    <cacheField name="Status" numFmtId="0">
      <sharedItems count="5">
        <s v="FINALIZADO"/>
        <s v="PENDENTE"/>
        <s v="EM ANDAMENTO"/>
        <s v="PENDENTE APROVAÇÃO CANCELAMENTO NF"/>
        <s v="falta encerrar"/>
      </sharedItems>
    </cacheField>
    <cacheField name="Prioridade" numFmtId="0">
      <sharedItems count="2">
        <s v="Médio"/>
        <s v="Alta"/>
      </sharedItems>
    </cacheField>
    <cacheField name="Assunto" numFmtId="0">
      <sharedItems/>
    </cacheField>
    <cacheField name="Data de abertura" numFmtId="14">
      <sharedItems containsSemiMixedTypes="0" containsNonDate="0" containsDate="1" containsString="0" minDate="2025-05-06T00:00:00" maxDate="2026-07-29T00:00:00" count="117">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numFmtId="0">
      <sharedItems containsSemiMixedTypes="0" containsNonDate="0" containsDate="1" containsString="0" minDate="2025-10-15T00:00:00" maxDate="2026-07-29T00:00:00"/>
    </cacheField>
    <cacheField name="Mês/Ano" numFmtId="164">
      <sharedItems/>
    </cacheField>
    <cacheField name="Proprietário do Chamado" numFmtId="0">
      <sharedItems/>
    </cacheField>
    <cacheField name="Email da Web" numFmtId="0">
      <sharedItems/>
    </cacheField>
    <cacheField name="Nome Fantasia" numFmtId="0">
      <sharedItems/>
    </cacheField>
    <cacheField name="Descrição" numFmtId="0">
      <sharedItems longText="1"/>
    </cacheField>
    <cacheField name="Descrição detalhada" numFmtId="0">
      <sharedItems longText="1"/>
    </cacheField>
    <cacheField name="Meses (Data de abertura)" numFmtId="0" databaseField="0">
      <fieldGroup base="13">
        <rangePr groupBy="months" startDate="2025-05-06T00:00:00" endDate="2026-07-29T00:00:00"/>
        <groupItems count="14">
          <s v="&lt;06/05/2025"/>
          <s v="jan"/>
          <s v="fev"/>
          <s v="mar"/>
          <s v="abr"/>
          <s v="mai"/>
          <s v="jun"/>
          <s v="jul"/>
          <s v="ago"/>
          <s v="set"/>
          <s v="out"/>
          <s v="nov"/>
          <s v="dez"/>
          <s v="&gt;29/07/2026"/>
        </groupItems>
      </fieldGroup>
    </cacheField>
    <cacheField name="Trimestres (Data de abertura)" numFmtId="0" databaseField="0">
      <fieldGroup base="13">
        <rangePr groupBy="quarters" startDate="2025-05-06T00:00:00" endDate="2026-07-29T00:00:00"/>
        <groupItems count="6">
          <s v="&lt;06/05/2025"/>
          <s v="Trim1"/>
          <s v="Trim2"/>
          <s v="Trim3"/>
          <s v="Trim4"/>
          <s v="&gt;29/07/2026"/>
        </groupItems>
      </fieldGroup>
    </cacheField>
    <cacheField name="Anos (Data de abertura)" numFmtId="0" databaseField="0">
      <fieldGroup base="13">
        <rangePr groupBy="years" startDate="2025-05-06T00:00:00" endDate="2026-07-29T00:00:00"/>
        <groupItems count="4">
          <s v="&lt;06/05/2025"/>
          <s v="2025"/>
          <s v="2026"/>
          <s v="&gt;29/07/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Alves Silva" refreshedDate="46290.397309837965" createdVersion="8" refreshedVersion="8" minRefreshableVersion="3" recordCount="401" xr:uid="{DC9B25FC-63C3-4D6B-BC3A-FCE12DB10F16}">
  <cacheSource type="worksheet">
    <worksheetSource ref="B4:AA405" sheet="Compilado chamados"/>
  </cacheSource>
  <cacheFields count="28">
    <cacheField name="RESPONSÁVEL" numFmtId="0">
      <sharedItems count="6">
        <s v="Stephany Lima"/>
        <s v="Vanessa Araujo"/>
        <s v="Emilly Maria"/>
        <s v="Amanda Silva"/>
        <s v="Pamela de Sá"/>
        <s v="Fabiana Lisboa"/>
      </sharedItems>
    </cacheField>
    <cacheField name="Classificação" numFmtId="0">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numFmtId="0">
      <sharedItems containsSemiMixedTypes="0" containsString="0" containsNumber="1" containsInteger="1" minValue="12555846" maxValue="27391301"/>
    </cacheField>
    <cacheField name="Chamado Pai (clone)" numFmtId="0">
      <sharedItems containsMixedTypes="1" containsNumber="1" containsInteger="1" minValue="0" maxValue="25445188"/>
    </cacheField>
    <cacheField name="Número de protocolo" numFmtId="0">
      <sharedItems containsMixedTypes="1" containsNumber="1" containsInteger="1" minValue="0" maxValue="2621816990566"/>
    </cacheField>
    <cacheField name="Razão social" numFmtId="0">
      <sharedItems/>
    </cacheField>
    <cacheField name="CNPJ" numFmtId="0">
      <sharedItems containsBlank="1"/>
    </cacheField>
    <cacheField name="Causa raiz" numFmtId="0">
      <sharedItems containsBlank="1"/>
    </cacheField>
    <cacheField name="Observação/Ação" numFmtId="0">
      <sharedItems containsBlank="1" longText="1"/>
    </cacheField>
    <cacheField name="Ofensor" numFmtId="0">
      <sharedItems containsBlank="1"/>
    </cacheField>
    <cacheField name="Status" numFmtId="0">
      <sharedItems containsBlank="1" count="5">
        <s v="FINALIZADO"/>
        <s v="EM ANDAMENTO"/>
        <s v="PENDENTE"/>
        <s v="REABERTO" u="1"/>
        <m u="1"/>
      </sharedItems>
    </cacheField>
    <cacheField name="Prioridade" numFmtId="0">
      <sharedItems/>
    </cacheField>
    <cacheField name="Assunto" numFmtId="0">
      <sharedItems/>
    </cacheField>
    <cacheField name="Data de abertura" numFmtId="0">
      <sharedItems containsDate="1" containsMixedTypes="1" minDate="2025-05-06T00:00:00" maxDate="2026-09-11T00:00:00"/>
    </cacheField>
    <cacheField name="Data da última modificação do chamado" numFmtId="0">
      <sharedItems containsDate="1" containsMixedTypes="1" minDate="2025-10-15T00:00:00" maxDate="2026-09-12T00:00:00"/>
    </cacheField>
    <cacheField name="Mês/Ano" numFmtId="164">
      <sharedItems/>
    </cacheField>
    <cacheField name="Proprietário do Chamado" numFmtId="0">
      <sharedItems/>
    </cacheField>
    <cacheField name="Email da Web" numFmtId="0">
      <sharedItems/>
    </cacheField>
    <cacheField name="Nome Fantasia" numFmtId="0">
      <sharedItems containsBlank="1"/>
    </cacheField>
    <cacheField name="Descrição" numFmtId="0">
      <sharedItems containsBlank="1" longText="1"/>
    </cacheField>
    <cacheField name="Descrição detalhada" numFmtId="0">
      <sharedItems longText="1"/>
    </cacheField>
    <cacheField name="Ref." numFmtId="0">
      <sharedItems/>
    </cacheField>
    <cacheField name="Dt.Encerramento" numFmtId="14">
      <sharedItems containsNonDate="0" containsDate="1" containsString="0" containsBlank="1" minDate="2026-01-09T00:00:00" maxDate="2026-09-25T00:00:00" count="58">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numFmtId="0">
      <sharedItems/>
    </cacheField>
    <cacheField name="Dias em Aberto" numFmtId="0">
      <sharedItems containsSemiMixedTypes="0" containsString="0" containsNumber="1" containsInteger="1" minValue="-46238" maxValue="462"/>
    </cacheField>
    <cacheField name="Aux_Ranking" numFmtId="0">
      <sharedItems containsMixedTypes="1" containsNumber="1" minValue="-46237.997069999998" maxValue="270.00027999999998"/>
    </cacheField>
    <cacheField name="Dias (Dt.Encerramento)" numFmtId="0" databaseField="0">
      <fieldGroup base="22">
        <rangePr groupBy="days" startDate="2026-01-09T00:00:00" endDate="2026-09-25T00:00:00"/>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numFmtId="0" databaseField="0">
      <fieldGroup base="22">
        <rangePr groupBy="months" startDate="2026-01-09T00:00:00" endDate="2026-09-25T00:00:00"/>
        <groupItems count="14">
          <s v="&lt;09/01/2026"/>
          <s v="jan"/>
          <s v="fev"/>
          <s v="mar"/>
          <s v="abr"/>
          <s v="mai"/>
          <s v="jun"/>
          <s v="jul"/>
          <s v="ago"/>
          <s v="set"/>
          <s v="out"/>
          <s v="nov"/>
          <s v="dez"/>
          <s v="&gt;25/09/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
  <r>
    <x v="0"/>
    <s v="Cobrança e Contestação"/>
    <n v="12555846"/>
    <n v="0"/>
    <n v="2512611298969"/>
    <s v="SUPERMERCADOS BOA LJ01"/>
    <m/>
    <s v="Ajuste de cobrança / faturamento"/>
    <m/>
    <m/>
    <x v="0"/>
    <s v="Médio"/>
    <s v="Análise e Ajuste Condições | Boa Supermercado e Superpão | 1018 | 213299"/>
    <x v="0"/>
    <d v="2025-12-12T00:00:00"/>
    <x v="0"/>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s v="Médio"/>
    <s v="1018 Financeiro | Desejo falar com o setor financeiro | Fernanda Camarneira | fernanda.scamarneira@cielo.com.br"/>
    <x v="1"/>
    <d v="2025-10-17T00:00:00"/>
    <x v="1"/>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s v="Médio"/>
    <s v="1018 Financeiro | Desejo falar com o setor financeiro | Danilo | danilo_nunes@carrefour.com"/>
    <x v="2"/>
    <d v="2025-10-15T00:00:00"/>
    <x v="2"/>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s v="Médio"/>
    <s v="1003 Cancelamento de Contrato: Contábil Hub"/>
    <x v="3"/>
    <d v="2026-06-25T00:00:00"/>
    <x v="2"/>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s v="Médio"/>
    <s v="1011 Velocity Check | Estou em produção e tenho uma dúvida | Monica Murer | monica.murer@newfold.com"/>
    <x v="4"/>
    <d v="2026-01-06T00:00:00"/>
    <x v="3"/>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s v="Médio"/>
    <s v="1018 Financeiro | Desejo falar com o setor financeiro | Pâmela | pamela.cristina@santuarionacional.com"/>
    <x v="5"/>
    <d v="2026-06-29T00:00:00"/>
    <x v="4"/>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s v="Médio"/>
    <s v="1018 Financeiro | Desejo falar com o setor financeiro | Caroline Mendes | carolineal@cielo.com.br"/>
    <x v="6"/>
    <d v="2025-12-11T00:00:00"/>
    <x v="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s v="Médio"/>
    <s v="1018 Financeiro | Desejo falar com o setor financeiro | Giulia | giuliac@cielo.com.br"/>
    <x v="7"/>
    <d v="2026-02-19T00:00:00"/>
    <x v="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s v="Médio"/>
    <s v="Cancelamento Braspag"/>
    <x v="8"/>
    <d v="2026-06-26T00:00:00"/>
    <x v="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s v="Médio"/>
    <s v="1018 Financeiro | Desejo falar com o setor financeiro | Clarissa Rissi | clarissa.rissi@cielo.com.br"/>
    <x v="9"/>
    <d v="2026-01-08T00:00:00"/>
    <x v="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s v="Médio"/>
    <s v="1018 Financeiro | Desejo falar com o setor financeiro | GIOVANNA | giovannabellotto@momentum.com.br"/>
    <x v="10"/>
    <d v="2025-12-09T00:00:00"/>
    <x v="6"/>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s v="Médio"/>
    <s v="1018 Financeiro | Desejo falar com o setor financeiro | Caroline Mendes | carolineal@cielo.com.br"/>
    <x v="11"/>
    <d v="2026-02-02T00:00:00"/>
    <x v="6"/>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s v="Médio"/>
    <s v="1018 Financeiro | Desejo falar com o setor financeiro | Larissa Venancio | larissave@cielo.com.br"/>
    <x v="12"/>
    <d v="2025-12-12T00:00:00"/>
    <x v="6"/>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s v="Médio"/>
    <s v="1018 Financeiro | Desejo falar com o setor financeiro | PASSARELA MODAS LTDA EM RECUPERACAO | ariane.pasilva@cielo.com.br"/>
    <x v="13"/>
    <d v="2026-01-20T00:00:00"/>
    <x v="6"/>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s v="Médio"/>
    <s v="1018 Financeiro | Desejo falar com o setor financeiro | Mariane Oliveira dos Santos | mariane.santos@cielo.com.br"/>
    <x v="14"/>
    <d v="2026-01-21T00:00:00"/>
    <x v="6"/>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s v="Médio"/>
    <s v="1018 Financeiro | Desejo falar com o setor financeiro | Aria | ariane.pasilva@cielo.com.br"/>
    <x v="15"/>
    <d v="2026-02-05T00:00:00"/>
    <x v="6"/>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s v="Médio"/>
    <s v="1018 Financeiro | Desejo falar com o setor financeiro | Giulia | giuliac@cielo.com.br"/>
    <x v="16"/>
    <d v="2026-02-09T00:00:00"/>
    <x v="6"/>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s v="Médio"/>
    <s v="1018 Financeiro | Desejo falar com o setor financeiro | Mariane Oliveira dos Santos | mariane.santos@cielo.com.br"/>
    <x v="17"/>
    <d v="2026-02-09T00:00:00"/>
    <x v="6"/>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s v="Médio"/>
    <s v="1018 Financeiro | Desejo falar com o setor financeiro | Joice Rosa | joice.dsilva@cielo.com.br"/>
    <x v="17"/>
    <d v="2026-01-09T00:00:00"/>
    <x v="6"/>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s v="Médio"/>
    <s v="1018 Financeiro | Desejo falar com o setor financeiro | INFRACOMMERCE TATIX COMERCIO E PARTICIPACOES LTDA | ariane.pasilva@cielo.com.br"/>
    <x v="17"/>
    <d v="2026-01-08T00:00:00"/>
    <x v="6"/>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s v="Médio"/>
    <s v="1018 Financeiro | Desejo falar com o setor financeiro | INFRACOMMERCE TATIX COMERCIO E PARTICIPACOES LTDA | ariane.pasilva@cielo.com.br"/>
    <x v="17"/>
    <d v="2025-12-29T00:00:00"/>
    <x v="6"/>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s v="Médio"/>
    <s v="1018 Financeiro | Desejo falar com o setor financeiro | Ariane de Paula Silva | ariane.pasilva@cielo.com.br"/>
    <x v="17"/>
    <d v="2026-06-22T00:00:00"/>
    <x v="6"/>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s v="Médio"/>
    <s v="1018 Financeiro | Desejo falar com o setor financeiro | Ariane de Paula Silva | ariane.pasilva@cielo.com.br"/>
    <x v="17"/>
    <d v="2025-12-29T00:00:00"/>
    <x v="6"/>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s v="Médio"/>
    <s v="1018 Financeiro | Desejo falar com o setor financeiro | Ariane de Paula Silva | ariane.pasilva@cielo.com.br"/>
    <x v="17"/>
    <d v="2026-05-19T00:00:00"/>
    <x v="6"/>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s v="Médio"/>
    <s v="1018 Financeiro | Desejo falar com o setor financeiro | COVABRA SUPERMERCADOS LTDA | ariane.pasilva@cielo.com.br"/>
    <x v="18"/>
    <d v="2026-05-22T00:00:00"/>
    <x v="6"/>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s v="Médio"/>
    <s v="1018 Financeiro | Desejo falar com o setor financeiro | M.P. IDALGO INDUSTRIA E COMERCIO DE ACESSORIOS DE MODA LTDA | ariane.pasilva@cielo.com.br"/>
    <x v="19"/>
    <d v="2026-01-30T00:00:00"/>
    <x v="7"/>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s v="Médio"/>
    <s v="1018 Financeiro | Desejo falar com o setor financeiro | Fernanda Santana Camarneira | fernanda.scamarneira@cielo.com.br"/>
    <x v="20"/>
    <d v="2026-01-22T00:00:00"/>
    <x v="7"/>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s v="Médio"/>
    <s v="1018 Financeiro | Desejo falar com o setor financeiro | KALUNGA SA | ariane.pasilva@cielo.com.br"/>
    <x v="21"/>
    <d v="2026-03-13T00:00:00"/>
    <x v="7"/>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s v="Médio"/>
    <s v="1018 Financeiro | Desejo falar com o setor financeiro | Caroline Mendes | carolineal@cielo.com.br"/>
    <x v="22"/>
    <d v="2026-01-13T00:00:00"/>
    <x v="7"/>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s v="Médio"/>
    <s v="1018 Financeiro | Desejo falar com o setor financeiro | BLOMME LTDA | ariane.pasilva@cielo.com.br"/>
    <x v="22"/>
    <d v="2026-01-09T00:00:00"/>
    <x v="7"/>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s v="Médio"/>
    <s v="1018 Financeiro | Desejo falar com o setor financeiro | Lenon Oliveira | lenon.oliveira@savegnago.com.br"/>
    <x v="23"/>
    <d v="2026-02-06T00:00:00"/>
    <x v="7"/>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s v="Médio"/>
    <s v="1018 Financeiro | Desejo falar com o setor financeiro | Isabella | isabella.lestingi@cielo.com.br"/>
    <x v="24"/>
    <d v="2026-01-20T00:00:00"/>
    <x v="7"/>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s v="Médio"/>
    <s v="1018 Financeiro | Desejo falar com o setor financeiro | Raphael Palmeira | raphael.palmeira@cielo.com.br"/>
    <x v="24"/>
    <d v="2026-05-20T00:00:00"/>
    <x v="7"/>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s v="Médio"/>
    <s v="1018 Financeiro | Desejo falar com o setor financeiro | Clarissa Rissi | clarissa.rissi@cielo.com.br"/>
    <x v="25"/>
    <d v="2026-02-09T00:00:00"/>
    <x v="7"/>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s v="Médio"/>
    <s v="1002 Portais E-commerce | Estou com um problema em produção e preciso de ajuda | Raquel Bencini | raquel.bencini@mbrf.com"/>
    <x v="25"/>
    <d v="2026-01-28T00:00:00"/>
    <x v="7"/>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s v="Médio"/>
    <s v="1018 Financeiro | Desejo falar com o setor financeiro | vinicius ferraz | vferraz@recordtv.com.br"/>
    <x v="26"/>
    <d v="2026-01-22T00:00:00"/>
    <x v="7"/>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s v="Médio"/>
    <s v="1018 Financeiro | Desejo falar com o setor financeiro | COMERCIAL E IMPORTADORA DE PNEUS LTDA | ariane.pasilva@cielo.com.br"/>
    <x v="26"/>
    <d v="2026-02-20T00:00:00"/>
    <x v="7"/>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s v="Médio"/>
    <s v="1018 Financeiro | Desejo falar com o setor financeiro | GSE COMERCIO DE ROUPAS LTDA | ariane.pasilva@cielo.com.br"/>
    <x v="26"/>
    <d v="2026-01-21T00:00:00"/>
    <x v="7"/>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s v="Médio"/>
    <s v="1018 Financeiro | Desejo falar com o setor financeiro | Daiani | daiani.sopran@herval.com.br"/>
    <x v="27"/>
    <d v="2026-04-02T00:00:00"/>
    <x v="7"/>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s v="Médio"/>
    <s v="1018 Financeiro | Desejo falar com o setor financeiro | Emiliana Lima | emiliana.lima@newland.com.br"/>
    <x v="27"/>
    <d v="2026-03-26T00:00:00"/>
    <x v="7"/>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s v="Alta"/>
    <s v="1018 Financeiro | Desejo falar com o setor financeiro | WISHPAG LTDA | ariane.pasilva@cielo.com.br"/>
    <x v="28"/>
    <d v="2026-05-15T00:00:00"/>
    <x v="7"/>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s v="Médio"/>
    <s v="1018 Financeiro | Desejo falar com o setor financeiro | CINEMARK BRASIL S.A. | ariane.pasilva@cielo.com.br"/>
    <x v="28"/>
    <d v="2026-01-23T00:00:00"/>
    <x v="7"/>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s v="Médio"/>
    <s v="1018 Financeiro | Desejo falar com o setor financeiro | BERTOLINI S/A | bordini@cielo.com.br"/>
    <x v="29"/>
    <d v="2026-03-27T00:00:00"/>
    <x v="7"/>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s v="Médio"/>
    <s v="1018 Financeiro | Desejo falar com o setor financeiro | Pedro Sales Queiroz Martins | pedro.martins@bateriasmoura.com"/>
    <x v="29"/>
    <d v="2026-04-02T00:00:00"/>
    <x v="7"/>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s v="Médio"/>
    <s v="1018 Financeiro | Desejo falar com o setor financeiro | Matheus Paulielo | matheus.psilva@cielo.com.br"/>
    <x v="30"/>
    <d v="2026-01-29T00:00:00"/>
    <x v="7"/>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s v="Médio"/>
    <s v="1018 Financeiro | Desejo falar com o setor financeiro | AGRO-COMERCIAL AFUBRA LTDA | ariane.pasilva@cielo.com.br"/>
    <x v="31"/>
    <d v="2026-01-29T00:00:00"/>
    <x v="7"/>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s v="Médio"/>
    <s v="1018 Financeiro | Desejo falar com o setor financeiro | CLARO S.A. | ariane.pasilva@cielo.com.br"/>
    <x v="31"/>
    <d v="2026-02-06T00:00:00"/>
    <x v="7"/>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s v="Médio"/>
    <s v="1018 Financeiro | Desejo falar com o setor financeiro | CINEMARK BRASIL S.A. | ariane.pasilva@cielo.com.br"/>
    <x v="31"/>
    <d v="2026-02-20T00:00:00"/>
    <x v="7"/>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s v="Médio"/>
    <s v="1018 Financeiro | Desejo falar com o setor financeiro | Yasmin Melo | yasmin.melo@pneubras.com"/>
    <x v="32"/>
    <d v="2026-02-20T00:00:00"/>
    <x v="8"/>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s v="Médio"/>
    <s v="1018 Financeiro | Desejo falar com o setor financeiro | Elaine Nascimento | elaine.nascimento@espm.br"/>
    <x v="32"/>
    <d v="2026-02-11T00:00:00"/>
    <x v="8"/>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s v="Médio"/>
    <s v="1018 Financeiro | Desejo falar com o setor financeiro | Giulia | giuliac@cielo.com.br"/>
    <x v="33"/>
    <d v="2026-02-10T00:00:00"/>
    <x v="8"/>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s v="Médio"/>
    <s v="1018 Financeiro | Desejo falar com o setor financeiro | SERASA S.A. | ariane.pasilva@cielo.com.br"/>
    <x v="33"/>
    <d v="2026-03-05T00:00:00"/>
    <x v="8"/>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s v="Médio"/>
    <s v="1018 Financeiro | Desejo falar com o setor financeiro | Mariane Oliveira dos Santos | marianeodossantos@gmail.com"/>
    <x v="34"/>
    <d v="2026-02-11T00:00:00"/>
    <x v="8"/>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s v="Médio"/>
    <s v="1018 Financeiro | Desejo falar com o setor financeiro | ALFA AGENCIA DE VIAGENS LTDA | bordini@cielo.com.br"/>
    <x v="34"/>
    <d v="2026-02-11T00:00:00"/>
    <x v="8"/>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s v="Médio"/>
    <s v="1001 Split de Pagamento | Carta de cancelamento Split | Elaine Nascimento | elaine.nascimento@espm.br"/>
    <x v="34"/>
    <d v="2026-02-11T00:00:00"/>
    <x v="8"/>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s v="Médio"/>
    <s v="1018 Financeiro | Desejo falar com o setor financeiro | Mariane Oliveira dos Santos | mariane.santos@cielo.com.br"/>
    <x v="35"/>
    <d v="2026-02-12T00:00:00"/>
    <x v="8"/>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s v="Médio"/>
    <s v="1018 Financeiro | Desejo falar com o setor financeiro | Caroline Mendes | carolineal@cielo.com.br"/>
    <x v="36"/>
    <d v="2026-04-13T00:00:00"/>
    <x v="8"/>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s v="Médio"/>
    <s v="1018 Financeiro | Desejo falar com o setor financeiro | Clarissa | clarissa.rissi@cielo.com.br"/>
    <x v="37"/>
    <d v="2026-04-17T00:00:00"/>
    <x v="8"/>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s v="Médio"/>
    <s v="1018 Financeiro | Desejo falar com o setor financeiro | Clarissa | clarissa.rissi@cielo.com.br"/>
    <x v="37"/>
    <d v="2026-06-02T00:00:00"/>
    <x v="8"/>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s v="Médio"/>
    <s v="1018 Financeiro | Desejo falar com o setor financeiro | Júlia Angelolozzi | julia.djesus@cielo.com.br"/>
    <x v="38"/>
    <d v="2026-02-24T00:00:00"/>
    <x v="8"/>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s v="Médio"/>
    <s v="1018 Financeiro | Desejo falar com o setor financeiro | Joice Rosa | joice.dsilva@cielo.com.br"/>
    <x v="39"/>
    <d v="2026-05-18T00:00:00"/>
    <x v="9"/>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s v="Médio"/>
    <s v="1018 Financeiro | Desejo falar com o setor financeiro | Clarissa | clarissa.rissi@cielo.com.br"/>
    <x v="39"/>
    <d v="2026-04-15T00:00:00"/>
    <x v="9"/>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s v="Médio"/>
    <s v="1018 Financeiro | Desejo falar com o setor financeiro | Renata Sombra | renata.sombra@autopass.com.br"/>
    <x v="39"/>
    <d v="2026-03-18T00:00:00"/>
    <x v="9"/>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s v="Médio"/>
    <s v="1018 Financeiro | Desejo falar com o setor financeiro | Bianca dos Santos | bianca.lourdes@corpay.com.br"/>
    <x v="39"/>
    <d v="2026-03-26T00:00:00"/>
    <x v="9"/>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s v="Médio"/>
    <s v="1018 Financeiro | Desejo falar com o setor financeiro | Oza Selvino | financeiro@farmaciaartmed.com.br"/>
    <x v="39"/>
    <d v="2026-04-09T00:00:00"/>
    <x v="9"/>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s v="Médio"/>
    <s v="1018 Financeiro | Desejo falar com o setor financeiro | Larissa Venancio Nascimento Araujo | larissave@cielo.com.br"/>
    <x v="40"/>
    <d v="2026-03-03T00:00:00"/>
    <x v="9"/>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s v="Médio"/>
    <s v="1018 Financeiro | Desejo falar com o setor financeiro | Gállica Manipulação Farmacêutica Ltda. | rachel@gallica.com.br"/>
    <x v="40"/>
    <d v="2026-03-04T00:00:00"/>
    <x v="9"/>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s v="Médio"/>
    <s v="1018 Financeiro | Desejo falar com o setor financeiro | MINERAUX BEAUTY LTDA | ariane.pasilva@cielo.com.br"/>
    <x v="41"/>
    <d v="2026-04-10T00:00:00"/>
    <x v="9"/>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s v="Médio"/>
    <s v="1018 Financeiro | Desejo falar com o setor financeiro | patrick Arlenn Rodrigues Cruz | patrick.cruz@paytrack.com.br"/>
    <x v="42"/>
    <d v="2026-03-05T00:00:00"/>
    <x v="9"/>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s v="Médio"/>
    <s v="1018 Financeiro | Desejo falar com o setor financeiro | Mariane Oliveira dos Santos | mariane.santos@cielo.com.br"/>
    <x v="42"/>
    <d v="2026-03-26T00:00:00"/>
    <x v="9"/>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s v="Médio"/>
    <s v="1018 Financeiro | Desejo falar com o setor financeiro | Silvio Cesar | silviocesar@riozen.com.br"/>
    <x v="43"/>
    <d v="2026-04-22T00:00:00"/>
    <x v="9"/>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s v="Médio"/>
    <s v="1018 Financeiro | Desejo falar com o setor financeiro | Larissa Venancio Nascimento Araujo | larissa.naraujo@cielo.com.br"/>
    <x v="44"/>
    <d v="2026-04-01T00:00:00"/>
    <x v="9"/>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s v="Médio"/>
    <s v="1018 Financeiro | Desejo falar com o setor financeiro | Fernanda Camarneira | fernanda.scamarneira@cielo.com.br"/>
    <x v="44"/>
    <d v="2026-03-10T00:00:00"/>
    <x v="9"/>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s v="Médio"/>
    <s v="1002 Portais E-commerce | Estou com um problema em produção e preciso de ajuda | Cleber de Jesus da Silva | cleberjesus@ibm.com"/>
    <x v="44"/>
    <d v="2026-05-15T00:00:00"/>
    <x v="9"/>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s v="Médio"/>
    <s v="1018 Financeiro | Desejo falar com o setor financeiro | Mariane Oliveira dos Santos | mariane.santos@cielo.com.br"/>
    <x v="45"/>
    <d v="2026-05-15T00:00:00"/>
    <x v="9"/>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s v="Médio"/>
    <s v="1018 Financeiro | Desejo falar com o setor financeiro | Debora | cobrancati@cinemark.com.br"/>
    <x v="45"/>
    <d v="2026-05-11T00:00:00"/>
    <x v="9"/>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s v="Médio"/>
    <s v="1018 Financeiro | Desejo falar com o setor financeiro | Ingrid Soares | ingrid.soares@inbrands.com.br"/>
    <x v="45"/>
    <d v="2026-05-11T00:00:00"/>
    <x v="9"/>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s v="Médio"/>
    <s v="1018 Financeiro | Desejo falar com o setor financeiro | HYPER CASH PAY LTDA | ariane.pasilva@cielo.com.br"/>
    <x v="46"/>
    <d v="2026-04-23T00:00:00"/>
    <x v="9"/>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s v="Médio"/>
    <s v="1018 Financeiro | Desejo falar com o setor financeiro | Rodrigo Alves Costa | rodrigo@pousadaportomare.com.br"/>
    <x v="47"/>
    <d v="2026-04-07T00:00:00"/>
    <x v="9"/>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s v="Médio"/>
    <s v="1018 Financeiro | Desejo falar com o setor financeiro | M.P. IDALGO INDUSTRIA E COMERCIO DE | ariane.pasilva@cielo.com.br"/>
    <x v="48"/>
    <d v="2026-05-06T00:00:00"/>
    <x v="9"/>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s v="Alta"/>
    <s v="1018 Financeiro | Desejo falar com o setor financeiro | SAVEGNAGO-SUPERMERCADOS LTDA | lenon.oliveira@savegnago.com.br"/>
    <x v="48"/>
    <d v="2026-04-06T00:00:00"/>
    <x v="9"/>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s v="Médio"/>
    <s v="1003 Gateway de Pagamento | Estou com um problema em produção e preciso de ajuda | Paula Maldonado Nishiwaki | paula.nishiwaki@amway.com"/>
    <x v="49"/>
    <d v="2026-05-15T00:00:00"/>
    <x v="9"/>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s v="Médio"/>
    <s v="1018 Financeiro | Desejo falar com o setor financeiro | Gabriel Dias | gabriel.silva@febrafar.com.br"/>
    <x v="50"/>
    <d v="2026-03-25T00:00:00"/>
    <x v="9"/>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s v="Médio"/>
    <s v="1018 Financeiro | Desejo falar com o setor financeiro | PAYTRACK TECNOLOGIA LTDA | ariane.pasilva@cielo.com.br"/>
    <x v="50"/>
    <d v="2026-05-22T00:00:00"/>
    <x v="9"/>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s v="Médio"/>
    <s v="1018 Financeiro | Desejo falar com o setor financeiro | Joice Rosa | joice.dsilva@cielo.com.br"/>
    <x v="50"/>
    <d v="2026-03-25T00:00:00"/>
    <x v="9"/>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s v="Médio"/>
    <s v="1018 Financeiro | Desejo falar com o setor financeiro | PLANNE SOFTWARE LTDA | ariane.pasilva@cielo.com.br"/>
    <x v="50"/>
    <d v="2026-03-25T00:00:00"/>
    <x v="9"/>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s v="Médio"/>
    <s v="1018 Financeiro | Desejo falar com o setor financeiro | Mariane Oliveira dos Santos | mariane.santos@cielo.com.br"/>
    <x v="51"/>
    <d v="2026-03-26T00:00:00"/>
    <x v="9"/>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s v="Médio"/>
    <s v="1018 Financeiro | Desejo falar com o setor financeiro | Larissa Venancio Nascimento Araujo | larissave@cielo.com.br"/>
    <x v="51"/>
    <d v="2026-03-26T00:00:00"/>
    <x v="9"/>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s v="Médio"/>
    <s v="1018 Financeiro | Desejo falar com o setor financeiro | Mariane Oliveira dos Santos | mariane.santos@cielo.com.br"/>
    <x v="52"/>
    <d v="2026-03-27T00:00:00"/>
    <x v="9"/>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s v="Médio"/>
    <s v="1018 Financeiro | Desejo falar com o setor financeiro | Fernanda Camarneira | fernanda.scamarneira@cielo.com.br"/>
    <x v="52"/>
    <d v="2026-03-30T00:00:00"/>
    <x v="9"/>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s v="Médio"/>
    <s v="1018 Financeiro | Desejo falar com o setor financeiro | Nick | nick.xavier@covabra.com.br"/>
    <x v="53"/>
    <d v="2026-03-31T00:00:00"/>
    <x v="9"/>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s v="Médio"/>
    <s v="1018 Financeiro | Desejo falar com o setor financeiro | Ricardo de Oliveira Braga | ricardo.sonhodafesta@gmail.com"/>
    <x v="53"/>
    <d v="2026-04-01T00:00:00"/>
    <x v="9"/>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s v="Médio"/>
    <s v="1018 Financeiro | Desejo falar com o setor financeiro | SBF COMERCIO DE PRODUTOS ESPORTIVOS S.A | bruno.bbarbosa@gruposbf.com.br"/>
    <x v="53"/>
    <d v="2026-05-21T00:00:00"/>
    <x v="9"/>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s v="Médio"/>
    <s v="1018 Financeiro | Desejo falar com o setor financeiro | ASSOCIACAO ESCOLA SUPERIOR DE PROPA GANDA E MARKETING | ariane.pasilva@cielo.com.br"/>
    <x v="54"/>
    <d v="2026-04-06T00:00:00"/>
    <x v="9"/>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s v="Médio"/>
    <s v="1018 Financeiro | Desejo falar com o setor financeiro | BRASIL EDUCACAO S/A | ariane.pasilva@cielo.com.br"/>
    <x v="54"/>
    <d v="2026-03-31T00:00:00"/>
    <x v="9"/>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s v="Médio"/>
    <s v="1018 Financeiro | Desejo falar com o setor financeiro | felipe alvarez de carvalho sanches | felipe.sanches@supermercadospaguemenos.com.br"/>
    <x v="54"/>
    <d v="2026-04-01T00:00:00"/>
    <x v="9"/>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s v="Alta"/>
    <s v="1018 Financeiro | Desejo falar com o setor financeiro | I-RETAIL SERVICOS DE CONSULTORIA DE | ariane.pasilva@cielo.com.br"/>
    <x v="55"/>
    <d v="2026-04-01T00:00:00"/>
    <x v="10"/>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s v="Médio"/>
    <s v="1018 Financeiro | Desejo falar com o setor financeiro | Gabriel | gabriel@retailon.com.br"/>
    <x v="56"/>
    <d v="2026-04-06T00:00:00"/>
    <x v="10"/>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s v="Médio"/>
    <s v="1018 Financeiro | Desejo falar com o setor financeiro | Matheus Mendonça de Oliveira | matheus.oliveira@fiap.com.br"/>
    <x v="56"/>
    <d v="2026-05-20T00:00:00"/>
    <x v="10"/>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s v="Médio"/>
    <s v="1018 Financeiro | Desejo falar com o setor financeiro | INFRACOMMERCE TATIX COMERCIO E PARTICIPACOES LTDA | ariane.pasilva@cielo.com.br"/>
    <x v="56"/>
    <d v="2026-04-06T00:00:00"/>
    <x v="10"/>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s v="Médio"/>
    <s v="1018 Financeiro | Desejo falar com o setor financeiro | Júlia Angelolozzi | julia.djesus@cielo.com.br"/>
    <x v="57"/>
    <d v="2026-04-09T00:00:00"/>
    <x v="10"/>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s v="Médio"/>
    <s v="1003 Gateway de Pagamento | Configurações da loja | Júlia Angelozzi | julia.djesus@cielo.com.br"/>
    <x v="58"/>
    <d v="2026-05-05T00:00:00"/>
    <x v="10"/>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s v="Médio"/>
    <s v="1018 Financeiro | Desejo falar com o setor financeiro | CSX ACADEMIA DE EDUCACAO FISICA LTD | ariane.pasilva@cielo.com.br"/>
    <x v="59"/>
    <d v="2026-04-13T00:00:00"/>
    <x v="10"/>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s v="Médio"/>
    <s v="1018 Financeiro | Desejo falar com o setor financeiro | PAGUEVELOZ INSTITUICAO DE PAGAMENTO | ariane.pasilva@cielo.com.br"/>
    <x v="60"/>
    <d v="2026-05-20T00:00:00"/>
    <x v="10"/>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s v="Médio"/>
    <s v="1018 Financeiro | Desejo falar com o setor financeiro | Michelle Eleve Life | financeiro01@elevelife.com.br"/>
    <x v="61"/>
    <d v="2026-05-05T00:00:00"/>
    <x v="10"/>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s v="Médio"/>
    <s v="1018 Financeiro | Desejo falar com o setor financeiro | Mariane Oliveira dos Santos | mariane.santos@cielo.com.br"/>
    <x v="61"/>
    <d v="2026-05-11T00:00:00"/>
    <x v="10"/>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s v="Médio"/>
    <s v="1018 Financeiro | Desejo falar com o setor financeiro | Júlia Angelozzi | julia.djesus@cielo.com.br"/>
    <x v="62"/>
    <d v="2026-04-23T00:00:00"/>
    <x v="10"/>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s v="Médio"/>
    <s v="1002 Portais E-commerce | Estou com um problema em produção e preciso de ajuda | Cleber de Jesus da Silva | cleberjesus@ibm.com"/>
    <x v="62"/>
    <d v="2026-07-08T00:00:00"/>
    <x v="10"/>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s v="Médio"/>
    <s v="1018 Financeiro | Desejo falar com o setor financeiro | DOM BEBE COMERCIO DE PRODUTOS LTDA | bordini@cielo.com.br"/>
    <x v="63"/>
    <d v="2026-04-17T00:00:00"/>
    <x v="10"/>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s v="Médio"/>
    <s v="1004 Gestão de Risco (Antifraude) | Configurações da loja | Kelly Castro | controller.palmas@hplus.com.br"/>
    <x v="64"/>
    <d v="2026-07-07T00:00:00"/>
    <x v="10"/>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s v="Médio"/>
    <s v="1018 Financeiro | Desejo falar com o setor financeiro | OBJETIVO 1220 COMERCIO DE COSMETICO | ariane.pasilva@cielo.com.br"/>
    <x v="65"/>
    <d v="2026-07-07T00:00:00"/>
    <x v="10"/>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s v="Médio"/>
    <s v="1018 Financeiro | Desejo falar com o setor financeiro | Raphael Felipe Palmeira | raphael.palmeira@cielo.com.br"/>
    <x v="65"/>
    <d v="2026-04-22T00:00:00"/>
    <x v="10"/>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s v="Médio"/>
    <s v="1018 Financeiro | Desejo falar com o setor financeiro | Caroline Alves | carolineal@cielo.com.br"/>
    <x v="65"/>
    <d v="2026-05-21T00:00:00"/>
    <x v="10"/>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s v="Médio"/>
    <s v="1018 Financeiro | Desejo falar com o setor financeiro | NEXTION PAY TECNOLOGIA LTDA | ariane.pasilva@cielo.com.br"/>
    <x v="65"/>
    <d v="2026-05-20T00:00:00"/>
    <x v="10"/>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s v="Médio"/>
    <s v="1003 Gateway de Pagamento | Estou com um problema em produção e preciso de ajuda | fabio ferreira da silva | marketing@nicom.com.br"/>
    <x v="65"/>
    <d v="2026-04-28T00:00:00"/>
    <x v="10"/>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s v="Alta"/>
    <s v="1018 Financeiro | Desejo falar com o setor financeiro | Weslei Dornelles Morais | weslei.morais@arezzo.com.br"/>
    <x v="66"/>
    <d v="2026-07-07T00:00:00"/>
    <x v="10"/>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s v="Médio"/>
    <s v="1018 Financeiro | Desejo falar com o setor financeiro | Sara Ordeno | sara.maozita@dasa.com.br"/>
    <x v="66"/>
    <d v="2026-04-28T00:00:00"/>
    <x v="10"/>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s v="Médio"/>
    <s v="1018 Financeiro | Desejo falar com o setor financeiro | Tatiana Ribeiro | marketing@sanearbrasil.com.br"/>
    <x v="66"/>
    <d v="2026-07-07T00:00:00"/>
    <x v="10"/>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s v="Médio"/>
    <s v="1018 Financeiro | Desejo falar com o setor financeiro | Sabrina Stilben | sabrina.stilben@seliafullservice.com.br"/>
    <x v="67"/>
    <d v="2026-04-30T00:00:00"/>
    <x v="10"/>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s v="Médio"/>
    <s v="1018 Financeiro | Desejo falar com o setor financeiro | camila basilio de souza | camila.basilio@wsa.com"/>
    <x v="67"/>
    <d v="2026-04-30T00:00:00"/>
    <x v="10"/>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s v="Médio"/>
    <s v="1018 Financeiro | Desejo falar com o setor financeiro | Debora | cobrancati@cinemark.com.br"/>
    <x v="68"/>
    <d v="2026-05-15T00:00:00"/>
    <x v="11"/>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s v="Médio"/>
    <s v="1018 Financeiro | Desejo falar com o setor financeiro | Júlia Angelozzi | julia.djesus@cielo.com.br"/>
    <x v="69"/>
    <d v="2026-05-06T00:00:00"/>
    <x v="11"/>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s v="Médio"/>
    <s v="1018 Financeiro | Desejo falar com o setor financeiro | Mariane Oliveira dos Santos | mariane.santos@cielo.com.br"/>
    <x v="69"/>
    <d v="2026-05-21T00:00:00"/>
    <x v="11"/>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s v="Médio"/>
    <s v="1018 Financeiro | Desejo falar com o setor financeiro | Mariane Oliveira dos Santos | mariane.santos@cielo.com.br"/>
    <x v="69"/>
    <d v="2026-05-05T00:00:00"/>
    <x v="11"/>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s v="Médio"/>
    <s v="1018 Financeiro | Desejo falar com o setor financeiro | Kelly | kelly.oliveira@hortifruti.com.br"/>
    <x v="69"/>
    <d v="2026-05-05T00:00:00"/>
    <x v="11"/>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s v="Médio"/>
    <s v="1018 Financeiro | Desejo falar com o setor financeiro | ELO CONSULTORIA E SOLUCOES LTDA | ariane.pasilva@cielo.com.br"/>
    <x v="70"/>
    <d v="2026-05-07T00:00:00"/>
    <x v="11"/>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s v="Médio"/>
    <s v="1001 Split de Pagamento | Estou em produção e tenho uma dúvida | Gabriel Alexandre Brites | gabriel_1510_britess@hotmail.com"/>
    <x v="70"/>
    <d v="2026-05-13T00:00:00"/>
    <x v="11"/>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s v="Alta"/>
    <s v="1018 Financeiro | Desejo falar com o setor financeiro | Fernanda | fernanda.scamarneira@cielo.com.br"/>
    <x v="71"/>
    <d v="2026-05-11T00:00:00"/>
    <x v="11"/>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s v="Médio"/>
    <s v="1018 Financeiro | Desejo falar com o setor financeiro | I-RETAIL SERVICOS DE CONSULTORIA DE | ariane.pasilva@cielo.com.br"/>
    <x v="71"/>
    <d v="2026-05-20T00:00:00"/>
    <x v="11"/>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s v="Médio"/>
    <s v="1018 Financeiro | Desejo falar com o setor financeiro | ALFA  AGENCIA DE VIAGENS LTDA | ariane.pasilva@cielo.com.br"/>
    <x v="72"/>
    <d v="2026-07-10T00:00:00"/>
    <x v="11"/>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s v="Médio"/>
    <s v="1018 Financeiro | Desejo falar com o setor financeiro | SIXPEL DISTRIBUIDORA LTDA | ariane.pasilva@cielo.com.br"/>
    <x v="73"/>
    <d v="2026-07-07T00:00:00"/>
    <x v="11"/>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s v="Médio"/>
    <s v="1018 Financeiro | Desejo falar com o setor financeiro | COVABRA SUPERMERCADOS LTDA | ariane.pasilva@cielo.com.br"/>
    <x v="74"/>
    <d v="2026-05-18T00:00:00"/>
    <x v="11"/>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s v="Médio"/>
    <s v="1018 Financeiro | Desejo falar com o setor financeiro | NMA SERVICOS DE TELECOMUNICACOES LTDA | bordini@cielo.com.br"/>
    <x v="75"/>
    <d v="2026-05-20T00:00:00"/>
    <x v="11"/>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s v="Médio"/>
    <s v="1018 Financeiro | Desejo falar com o setor financeiro | Matheus | matheus.psilva@cielo.com.br"/>
    <x v="75"/>
    <d v="2026-05-20T00:00:00"/>
    <x v="11"/>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s v="Médio"/>
    <s v="RES: BOLETO ENVIADO"/>
    <x v="75"/>
    <d v="2026-05-20T00:00:00"/>
    <x v="11"/>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s v="Médio"/>
    <s v="1018 Financeiro | Desejo falar com o setor financeiro | FENG - FAN ENGAGEMENT MARKETING E I NTELIGENCIA LTDA. | ariane.pasilva@cielo.com.br"/>
    <x v="76"/>
    <d v="2026-07-06T00:00:00"/>
    <x v="12"/>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s v="Médio"/>
    <s v="1018 Financeiro | Desejo falar com o setor financeiro | Júlia Angelozzi | julia.djesus@cielo.com.br"/>
    <x v="77"/>
    <d v="2026-07-06T00:00:00"/>
    <x v="13"/>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s v="Médio"/>
    <s v="1018 Financeiro | Desejo falar com o setor financeiro | VOLTATTO SUPRIMENTOS LTDA | ariane.pasilva@cielo.com.br"/>
    <x v="77"/>
    <d v="2026-07-06T00:00:00"/>
    <x v="13"/>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s v="Médio"/>
    <s v="1018 Financeiro | Desejo falar com o setor financeiro | Antonio Marcos | antonio.marcos@paraiba.email"/>
    <x v="78"/>
    <d v="2026-07-17T00:00:00"/>
    <x v="13"/>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s v="Médio"/>
    <s v="1018 Financeiro | Desejo falar com o setor financeiro | FRUITFY INTERMEDIACOES E PAGAMENTOS LTDA | ariane.pasilva@cielo.com.br"/>
    <x v="79"/>
    <d v="2026-07-16T00:00:00"/>
    <x v="13"/>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s v="Médio"/>
    <s v="1018 Financeiro | Desejo falar com o setor financeiro | Leonardo Gonçalves de Noronha | leonardo.noronha@inbrands.com.br"/>
    <x v="79"/>
    <d v="2026-07-16T00:00:00"/>
    <x v="13"/>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s v="Médio"/>
    <s v="1018 Financeiro | Desejo falar com o setor financeiro | Sayra | sayra.martins@odontoprev.com.br"/>
    <x v="80"/>
    <d v="2026-07-16T00:00:00"/>
    <x v="13"/>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s v="Médio"/>
    <s v="1003 Gateway de Pagamento | Criação de loja (Gateway de Pagamento) | Sirlene Moura | financeiro@holi4u.com"/>
    <x v="80"/>
    <d v="2026-07-16T00:00:00"/>
    <x v="13"/>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s v="Médio"/>
    <s v="Alteração de e-mail"/>
    <x v="80"/>
    <d v="2026-07-15T00:00:00"/>
    <x v="13"/>
    <s v="ECOMMERCE BP SUPORTE FINANCEIRO N2"/>
    <s v=""/>
    <s v=""/>
    <s v="Alteração de e-mail"/>
    <s v="Alteração de e-mail"/>
  </r>
  <r>
    <x v="3"/>
    <s v="Contratos, Comercial e Cadastro"/>
    <n v="24738030"/>
    <n v="0"/>
    <n v="2619611368041"/>
    <s v="GRAN CICLO EMPREENDIMENTOS"/>
    <s v="22.475.070/0001-39"/>
    <s v="Renegociação comercial"/>
    <m/>
    <s v="Cliente"/>
    <x v="1"/>
    <s v="Médio"/>
    <s v="1018 Financeiro | Desejo falar com o setor financeiro | Caio Cesar Santos Pereira | grancicloap.vendas@gmail.com"/>
    <x v="80"/>
    <d v="2026-07-16T00:00:00"/>
    <x v="13"/>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s v="Médio"/>
    <s v="1018 Financeiro | Desejo falar com o setor financeiro | HORTIFRUTI VILA DAS FRUTAS | ariane.pasilva@cielo.com.br"/>
    <x v="80"/>
    <d v="2026-07-16T00:00:00"/>
    <x v="13"/>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s v="Médio"/>
    <s v="1018 Financeiro | Desejo falar com o setor financeiro | Raphael Felipe Palmeira | raphael.palmeira@cielo.com.br"/>
    <x v="80"/>
    <d v="2026-07-16T00:00:00"/>
    <x v="13"/>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s v="Médio"/>
    <s v="1018 Financeiro | Desejo falar com o setor financeiro | Yasmin Xavier Senhuk | yasmin.senhuk@pirelli.com"/>
    <x v="80"/>
    <d v="2026-07-16T00:00:00"/>
    <x v="13"/>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s v="Médio"/>
    <s v="RES: Recebemos sua solicitação &quot;1018 Financeiro | Desejo falar com o setor financeiro | ALFA AGENCIA DE VIAGENS LTDA | ariane.pasilva@cielo.com.br&quot;"/>
    <x v="81"/>
    <d v="2026-07-14T00:00:00"/>
    <x v="13"/>
    <s v="ECOMMERCE BP SUPORTE FINANCEIRO N2"/>
    <s v="ariane.pasilva@cielo.com.br"/>
    <s v="ALFA OPERADORA"/>
    <s v="Outros"/>
    <s v="Outros"/>
  </r>
  <r>
    <x v="3"/>
    <s v="Contratos, Comercial e Cadastro"/>
    <n v="24716261"/>
    <n v="23632412"/>
    <n v="2619518353404"/>
    <s v=""/>
    <m/>
    <s v="Alteração cadastral"/>
    <m/>
    <s v="Cliente"/>
    <x v="1"/>
    <s v="Médio"/>
    <s v="RES: Recebemos sua solicitação &quot;1018 Financeiro | Desejo falar com o setor financeiro | Fernanda Labes | fernanda.labes@mbrf.com&quot;"/>
    <x v="81"/>
    <d v="2026-07-14T00:00:00"/>
    <x v="13"/>
    <s v="ECOMMERCE BP SUPORTE FINANCEIRO N2"/>
    <s v="fernanda.labes@mbrf.com"/>
    <s v=""/>
    <s v="Outros"/>
    <s v="Outros"/>
  </r>
  <r>
    <x v="3"/>
    <s v="Cobrança e Contestação"/>
    <n v="24715652"/>
    <n v="23642685"/>
    <n v="2619517353058"/>
    <s v="OSTENSA"/>
    <m/>
    <s v="Cobrança de Setup"/>
    <m/>
    <s v="Comercial"/>
    <x v="1"/>
    <s v="Médio"/>
    <s v="RES: Recebemos sua solicitação &quot;1018 Financeiro | Desejo falar com o setor financeiro | Júlia Angelozzi | julia.djesus@cielo.com.br&quot;"/>
    <x v="81"/>
    <d v="2026-07-14T00:00:00"/>
    <x v="13"/>
    <s v="ECOMMERCE BP SUPORTE FINANCEIRO N2"/>
    <s v="julia.djesus@cielo.com.br"/>
    <s v="OSTENSA"/>
    <s v="Outros"/>
    <s v="Outros"/>
  </r>
  <r>
    <x v="3"/>
    <s v="Contratos, Comercial e Cadastro"/>
    <n v="24713901"/>
    <n v="23663062"/>
    <n v="2619517351980"/>
    <s v="EGR COMERCIO DE PRODUTOS DIVERSOS LTDA"/>
    <m/>
    <s v="Congelamento de contrato"/>
    <m/>
    <s v="Cliente"/>
    <x v="1"/>
    <s v="Médio"/>
    <s v="Congelamento de contrato"/>
    <x v="81"/>
    <d v="2026-07-14T00:00:00"/>
    <x v="13"/>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s v="Médio"/>
    <s v="Notas com NBS"/>
    <x v="81"/>
    <d v="2026-07-14T00:00:00"/>
    <x v="13"/>
    <s v="ECOMMERCE BP SUPORTE FINANCEIRO N2"/>
    <s v=""/>
    <s v="FORMULA"/>
    <s v="Notas com NBS"/>
    <s v="Notas com NBS"/>
  </r>
  <r>
    <x v="0"/>
    <s v="Cobrança e Contestação"/>
    <n v="24708880"/>
    <n v="23837903"/>
    <n v="2619516348796"/>
    <s v=""/>
    <m/>
    <s v="Contestação de cobrança"/>
    <m/>
    <s v="Não identificado / Cliente"/>
    <x v="1"/>
    <s v="Médio"/>
    <s v="Valores indevidos"/>
    <x v="81"/>
    <d v="2026-07-14T00:00:00"/>
    <x v="13"/>
    <s v="ECOMMERCE BP SUPORTE FINANCEIRO N2"/>
    <s v=""/>
    <s v=""/>
    <s v="Valores indevidos"/>
    <s v="Valores indevidos"/>
  </r>
  <r>
    <x v="4"/>
    <s v="Pagamentos, Boletos e Recebimentos"/>
    <n v="24703893"/>
    <n v="23863833"/>
    <n v="2619515345563"/>
    <s v=""/>
    <m/>
    <s v="Reemissão de boleto"/>
    <m/>
    <m/>
    <x v="0"/>
    <s v="Médio"/>
    <s v="Reemissão de boleto"/>
    <x v="81"/>
    <d v="2026-07-14T00:00:00"/>
    <x v="13"/>
    <s v="ECOMMERCE BP SUPORTE FINANCEIRO N2"/>
    <s v=""/>
    <s v=""/>
    <s v="Reemissão de boleto"/>
    <s v="Reemissão de boleto"/>
  </r>
  <r>
    <x v="3"/>
    <s v="Cobrança e Contestação"/>
    <n v="24702890"/>
    <n v="23937053"/>
    <n v="2619515344942"/>
    <s v=""/>
    <m/>
    <s v="Estorno de cobrança"/>
    <m/>
    <s v="Billing / Financeiro (a confirmar)"/>
    <x v="1"/>
    <s v="Médio"/>
    <s v="RES: Recebemos sua solicitação &quot;1018 Financeiro | Desejo falar com o setor financeiro | Rodrigo Alves Costa | rodrigo@pousadaportomare.com.br&quot;"/>
    <x v="81"/>
    <d v="2026-07-14T00:00:00"/>
    <x v="13"/>
    <s v="ECOMMERCE BP SUPORTE FINANCEIRO N2"/>
    <s v="rodrigo@pousadaportomare.com.br"/>
    <s v=""/>
    <s v="Outros"/>
    <s v="Outros"/>
  </r>
  <r>
    <x v="1"/>
    <s v="Atendimento Administrativo e Suporte"/>
    <n v="24701700"/>
    <n v="23981755"/>
    <n v="2619515344194"/>
    <s v="SERASA SA"/>
    <m/>
    <s v="Carta de quitação"/>
    <m/>
    <s v="Cliente"/>
    <x v="1"/>
    <s v="Médio"/>
    <s v="Carta de quitação"/>
    <x v="81"/>
    <d v="2026-07-14T00:00:00"/>
    <x v="13"/>
    <s v="ECOMMERCE BP SUPORTE FINANCEIRO N2"/>
    <s v=""/>
    <s v="SERASA SA"/>
    <s v="Carta de quitação"/>
    <s v="Carta de quitação"/>
  </r>
  <r>
    <x v="3"/>
    <s v="Pagamentos, Boletos e Recebimentos"/>
    <n v="24700529"/>
    <n v="23981968"/>
    <n v="2619515343454"/>
    <s v=""/>
    <m/>
    <s v="Alteração de vencimento"/>
    <m/>
    <s v="Cliente"/>
    <x v="1"/>
    <s v="Médio"/>
    <s v="RES: Recebemos sua solicitação &quot;1018 Financeiro | Desejo falar com o setor financeiro | Francieli B. de Souza | francieli.souza@vulcabras.com&quot;"/>
    <x v="81"/>
    <d v="2026-07-14T00:00:00"/>
    <x v="13"/>
    <s v="ECOMMERCE BP SUPORTE FINANCEIRO N2"/>
    <s v="francieli.souza@vulcabras.com"/>
    <s v=""/>
    <s v="Outros"/>
    <s v="Outros"/>
  </r>
  <r>
    <x v="4"/>
    <s v="Pagamentos, Boletos e Recebimentos"/>
    <n v="24699726"/>
    <n v="23982723"/>
    <n v="2619515342914"/>
    <s v="EUROP ASSISTANCE"/>
    <m/>
    <s v="Reemissão de boleto"/>
    <m/>
    <m/>
    <x v="0"/>
    <s v="Médio"/>
    <s v="Reemissão de boleto"/>
    <x v="81"/>
    <d v="2026-07-14T00:00:00"/>
    <x v="13"/>
    <s v="ECOMMERCE BP SUPORTE FINANCEIRO N2"/>
    <s v=""/>
    <s v="EUROP ASSISTANCE"/>
    <s v="Reemissão de boleto"/>
    <s v="Reemissão de boleto"/>
  </r>
  <r>
    <x v="2"/>
    <s v="Pagamentos, Boletos e Recebimentos"/>
    <n v="24685955"/>
    <n v="24094797"/>
    <n v="2619512334010"/>
    <s v="CASAS PEDRO"/>
    <m/>
    <s v="Consulta financeira"/>
    <m/>
    <s v="Cliente"/>
    <x v="1"/>
    <s v="Médio"/>
    <s v="NF pendentes e boletos emitidos"/>
    <x v="81"/>
    <d v="2026-07-14T00:00:00"/>
    <x v="13"/>
    <s v="ECOMMERCE BP SUPORTE FINANCEIRO N2"/>
    <s v=""/>
    <s v="CASAS PEDRO"/>
    <s v="NF pendentes e boletos emitidos"/>
    <s v="NF pendentes e boletos emitidos"/>
  </r>
  <r>
    <x v="0"/>
    <s v="Pagamentos, Boletos e Recebimentos"/>
    <n v="24684359"/>
    <n v="24102558"/>
    <n v="2619512332994"/>
    <s v=""/>
    <m/>
    <s v="Cancelamento de boletos"/>
    <m/>
    <m/>
    <x v="0"/>
    <s v="Médio"/>
    <s v="Cancelamento de boleto"/>
    <x v="81"/>
    <d v="2026-07-14T00:00:00"/>
    <x v="13"/>
    <s v="ECOMMERCE BP SUPORTE FINANCEIRO N2"/>
    <s v=""/>
    <s v=""/>
    <s v="Cancelamento de boleto"/>
    <s v="Cancelamento de boleto"/>
  </r>
  <r>
    <x v="0"/>
    <s v="Pagamentos, Boletos e Recebimentos"/>
    <n v="24669412"/>
    <n v="23046096"/>
    <n v="2619510323604"/>
    <s v="INTER JAPAN VEICULOS"/>
    <m/>
    <s v="Cancelamento de boletos"/>
    <m/>
    <m/>
    <x v="0"/>
    <s v="Médio"/>
    <s v="Cancelamento de boletos"/>
    <x v="81"/>
    <d v="2026-07-14T00:00:00"/>
    <x v="13"/>
    <s v="ECOMMERCE BP SUPORTE FINANCEIRO N2"/>
    <s v=""/>
    <s v="INTER JAPAN VEICULOS"/>
    <s v="Cancelamento de boletos"/>
    <s v="Cancelamento de boletos"/>
  </r>
  <r>
    <x v="4"/>
    <s v="Pagamentos, Boletos e Recebimentos"/>
    <n v="24656252"/>
    <n v="0"/>
    <n v="2619418314852"/>
    <s v=""/>
    <m/>
    <s v="Alteração de prazo de pagamento"/>
    <m/>
    <s v="Cliente"/>
    <x v="1"/>
    <s v="Médio"/>
    <s v="1018 Financeiro | Desejo falar com o setor financeiro | Daiani Sopran | daiani.sopran@herval.com.br"/>
    <x v="82"/>
    <d v="2026-07-15T00:00:00"/>
    <x v="13"/>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s v="Médio"/>
    <s v="Correção de nota fiscal"/>
    <x v="82"/>
    <d v="2026-07-13T00:00:00"/>
    <x v="13"/>
    <s v="ECOMMERCE BP SUPORTE FINANCEIRO N2"/>
    <s v=""/>
    <s v=""/>
    <s v="Correção de nota fiscal"/>
    <s v="Correção de nota fiscal"/>
  </r>
  <r>
    <x v="0"/>
    <s v="Cancelamento e Reemissão de Nota Fiscal"/>
    <n v="24650614"/>
    <n v="24163051"/>
    <n v="2619417311581"/>
    <s v=""/>
    <m/>
    <s v="Cancelamento de Nota Fiscal"/>
    <m/>
    <s v="Financeiro"/>
    <x v="1"/>
    <s v="Médio"/>
    <s v="Cancelamento de NF de 2024"/>
    <x v="82"/>
    <d v="2026-07-13T00:00:00"/>
    <x v="13"/>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s v="Médio"/>
    <s v="Substituição de NFS"/>
    <x v="82"/>
    <d v="2026-07-13T00:00:00"/>
    <x v="13"/>
    <s v="ECOMMERCE BP SUPORTE FINANCEIRO N2"/>
    <s v=""/>
    <s v=""/>
    <s v="Substituição de NFS"/>
    <s v="Substituição de NFS"/>
  </r>
  <r>
    <x v="1"/>
    <s v="Cancelamento e Reemissão de Nota Fiscal"/>
    <n v="24649626"/>
    <n v="23875658"/>
    <n v="2619417310967"/>
    <s v="CENCOSUD"/>
    <m/>
    <s v="Cancelamento de Nota Fiscal / Reemissão"/>
    <m/>
    <s v="Financeiro"/>
    <x v="1"/>
    <s v="Médio"/>
    <s v="RE: Recebemos sua solicitação &quot;1018 Financeiro | Desejo falar com o setor financeiro | Mariane Oliveira dos Santos | mariane.santos@cielo.com.br&quot;"/>
    <x v="82"/>
    <d v="2026-07-13T00:00:00"/>
    <x v="13"/>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s v="Médio"/>
    <s v="Cancelamento de notas"/>
    <x v="82"/>
    <d v="2026-07-13T00:00:00"/>
    <x v="13"/>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s v="Médio"/>
    <s v="RES: Recebemos sua solicitação &quot;1018 Financeiro | Desejo falar com o setor financeiro | DSC PRODUCOES E EVENTOS LTDA | ariane.pasilva@cielo.com.br&quot;"/>
    <x v="82"/>
    <d v="2026-07-13T00:00:00"/>
    <x v="13"/>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s v="Médio"/>
    <s v="RES: Recebemos sua solicitação &quot;1018 Financeiro | Desejo falar com o setor financeiro | DIAS FINANCE LTDA | ariane.pasilva@cielo.com.br&quot;"/>
    <x v="82"/>
    <d v="2026-07-13T00:00:00"/>
    <x v="13"/>
    <s v="ECOMMERCE BP SUPORTE FINANCEIRO N2"/>
    <s v="ariane.pasilva@cielo.com.br"/>
    <s v=""/>
    <s v="Outros"/>
    <s v="Outros"/>
  </r>
  <r>
    <x v="3"/>
    <s v="Cancelamento e Reemissão de Nota Fiscal"/>
    <n v="24648100"/>
    <n v="23958526"/>
    <n v="2619416309981"/>
    <s v="TEM NA TRENA LTDA"/>
    <s v="37.333.375/0001-83"/>
    <s v="Cancelamento de Nota Fiscal"/>
    <m/>
    <s v="Comercial"/>
    <x v="1"/>
    <s v="Médio"/>
    <s v="RES: Recebemos sua solicitação &quot;1018 Financeiro | Desejo falar com o setor financeiro | TEM NA TRENA LTDA | ariane.pasilva@cielo.com.br&quot;"/>
    <x v="82"/>
    <d v="2026-07-13T00:00:00"/>
    <x v="13"/>
    <s v="ECOMMERCE BP SUPORTE FINANCEIRO N2"/>
    <s v="ariane.pasilva@cielo.com.br"/>
    <s v="TEM NA TRENA LTDA"/>
    <s v="Outros"/>
    <s v="Outros"/>
  </r>
  <r>
    <x v="0"/>
    <s v="Cobrança e Contestação"/>
    <n v="24647952"/>
    <n v="24229680"/>
    <n v="2619416309879"/>
    <s v=""/>
    <m/>
    <s v="Cobrança Taxa Setup"/>
    <m/>
    <m/>
    <x v="1"/>
    <s v="Médio"/>
    <s v="Cobrança de chave de loja"/>
    <x v="82"/>
    <d v="2026-07-13T00:00:00"/>
    <x v="13"/>
    <s v="ECOMMERCE BP SUPORTE FINANCEIRO N2"/>
    <s v=""/>
    <s v=""/>
    <s v="Cobrança de chave de loja"/>
    <s v="Cobrança de chave de loja"/>
  </r>
  <r>
    <x v="3"/>
    <s v="Cancelamento e Reemissão de Nota Fiscal"/>
    <n v="24647455"/>
    <n v="24320970"/>
    <n v="2619416309583"/>
    <s v=""/>
    <m/>
    <s v="Cancelamento de Nota Fiscal"/>
    <m/>
    <s v="Comercial"/>
    <x v="0"/>
    <s v="Médio"/>
    <s v="RES: Recebemos sua solicitação &quot;1018 Financeiro | Desejo falar com o setor financeiro | A55 SOCIEDADE DE CREDITO DIRETO S.A | ariane.pasilva@cielo.com.br&quot;"/>
    <x v="82"/>
    <d v="2026-07-13T00:00:00"/>
    <x v="13"/>
    <s v="ECOMMERCE BP SUPORTE FINANCEIRO N2"/>
    <s v="ariane.pasilva@cielo.com.br"/>
    <s v=""/>
    <s v="Outros"/>
    <s v="Outros"/>
  </r>
  <r>
    <x v="3"/>
    <s v="Cancelamento e Reemissão de Nota Fiscal"/>
    <n v="24647219"/>
    <n v="23958938"/>
    <n v="2619416309423"/>
    <s v="PRO SECULO"/>
    <s v="20.736.476/0001-00"/>
    <s v="Cancelamento de Nota Fiscal"/>
    <m/>
    <s v="Comercial"/>
    <x v="1"/>
    <s v="Médio"/>
    <s v="RES: Recebemos sua solicitação &quot;1018 Financeiro | Desejo falar com o setor financeiro | PRO SECULO LTDA | ariane.pasilva@cielo.com.br&quot;"/>
    <x v="82"/>
    <d v="2026-07-13T00:00:00"/>
    <x v="13"/>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s v="Médio"/>
    <s v="Substituição de NF"/>
    <x v="82"/>
    <d v="2026-07-13T00:00:00"/>
    <x v="13"/>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s v="Médio"/>
    <s v="cancelamento de NT"/>
    <x v="82"/>
    <d v="2026-07-13T00:00:00"/>
    <x v="13"/>
    <s v="ECOMMERCE BP SUPORTE FINANCEIRO N2"/>
    <s v=""/>
    <s v="XP FRANQUIAS LTDA"/>
    <s v="cancelamento de NT"/>
    <s v="cancelamento de NT"/>
  </r>
  <r>
    <x v="0"/>
    <s v="Cancelamento e Reemissão de Nota Fiscal"/>
    <n v="24643306"/>
    <n v="24429946"/>
    <n v="2619416306891"/>
    <s v=""/>
    <m/>
    <s v="Cancelamento de Nota Fiscal / Reemissão"/>
    <m/>
    <s v="Financeiro"/>
    <x v="1"/>
    <s v="Médio"/>
    <s v="Correção de NF"/>
    <x v="82"/>
    <d v="2026-07-13T00:00:00"/>
    <x v="13"/>
    <s v="ECOMMERCE BP SUPORTE FINANCEIRO N2"/>
    <s v=""/>
    <s v=""/>
    <s v="Correção de NF"/>
    <s v="Correção de NF"/>
  </r>
  <r>
    <x v="0"/>
    <s v="Cobrança e Contestação"/>
    <n v="24642439"/>
    <n v="24475189"/>
    <n v="2619415306333"/>
    <s v="POUSADA PORTO MARE"/>
    <m/>
    <s v="Duplicidade De Cobrança"/>
    <m/>
    <m/>
    <x v="1"/>
    <s v="Médio"/>
    <s v="Notas cobradas em duplicidade"/>
    <x v="82"/>
    <d v="2026-07-13T00:00:00"/>
    <x v="13"/>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s v="Médio"/>
    <s v="Alteração de boleto errado"/>
    <x v="82"/>
    <d v="2026-07-13T00:00:00"/>
    <x v="13"/>
    <s v="ECOMMERCE BP SUPORTE FINANCEIRO N2"/>
    <s v=""/>
    <s v="DROGARIAS NISSEI"/>
    <s v="Alteração de boleto errado"/>
    <s v="Alteração de boleto errado"/>
  </r>
  <r>
    <x v="3"/>
    <s v="Cobrança e Contestação"/>
    <n v="24641238"/>
    <n v="24477760"/>
    <n v="2619415305611"/>
    <s v=""/>
    <m/>
    <s v="Contestação de cobrança"/>
    <m/>
    <m/>
    <x v="1"/>
    <s v="Médio"/>
    <s v="RE: Recebemos sua solicitação &quot;1018 Financeiro | Desejo falar com o setor financeiro | Jessica | contastibrasil@assurant.com&quot;"/>
    <x v="82"/>
    <d v="2026-07-13T00:00:00"/>
    <x v="13"/>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s v="Médio"/>
    <s v="Substituição de NF"/>
    <x v="82"/>
    <d v="2026-07-13T00:00:00"/>
    <x v="13"/>
    <s v="ECOMMERCE BP SUPORTE FINANCEIRO N2"/>
    <s v=""/>
    <s v="PAGUE MENOS COMERCIO DE PRODUTOS"/>
    <s v="Substituição de NF"/>
    <s v="Substituição de NF"/>
  </r>
  <r>
    <x v="3"/>
    <s v="Cobrança e Contestação"/>
    <n v="24639267"/>
    <n v="24093861"/>
    <n v="0"/>
    <s v="UNIDADE DE EDUCACAO PROF A DIST"/>
    <m/>
    <s v="Contestação de cobrança"/>
    <m/>
    <m/>
    <x v="0"/>
    <s v="Médio"/>
    <s v="RE: Recebemos sua solicitação &quot;1018 Financeiro | Desejo falar com o setor financeiro | Mariane Oliveira dos Santos | mariane.santos@cielo.com.br&quot;"/>
    <x v="82"/>
    <d v="2026-07-13T00:00:00"/>
    <x v="13"/>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s v="Médio"/>
    <s v="Substituição de nota"/>
    <x v="82"/>
    <d v="2026-07-13T00:00:00"/>
    <x v="13"/>
    <s v="ECOMMERCE BP SUPORTE FINANCEIRO N2"/>
    <s v=""/>
    <s v=""/>
    <s v="Substituição de nota"/>
    <s v="Substituição de nota"/>
  </r>
  <r>
    <x v="0"/>
    <s v="Cancelamento e Reemissão de Nota Fiscal"/>
    <n v="24610762"/>
    <n v="0"/>
    <n v="2619410286276"/>
    <s v="FG DROGARIA LTDA"/>
    <s v="03.373.748/0001-28"/>
    <s v="Cancelamento de Nota Fiscal"/>
    <m/>
    <s v="Comercial"/>
    <x v="1"/>
    <s v="Médio"/>
    <s v="1018 Financeiro | Desejo falar com o setor financeiro | FG DROGARIA LTDA | ariane.pasilva@cielo.com.br"/>
    <x v="82"/>
    <d v="2026-07-15T00:00:00"/>
    <x v="13"/>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s v="Médio"/>
    <s v="1018 Financeiro | Desejo falar com o setor financeiro | COMERC FINANCIAL TRADING COMERCIALIZADORA DE ENERGIA LTDA | ariane.pasilva@cielo.com.br"/>
    <x v="83"/>
    <d v="2026-07-15T00:00:00"/>
    <x v="13"/>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s v="Médio"/>
    <s v="1018 Financeiro | Desejo falar com o setor financeiro | DBDC - DISTRIBUIDORA BRASILEIRA DE | ariane.pasilva@cielo.com.br"/>
    <x v="83"/>
    <d v="2026-07-15T00:00:00"/>
    <x v="13"/>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s v="Médio"/>
    <s v="1018 Financeiro | Desejo falar com o setor financeiro | Marcelo Manuel Quádrio Raposo | raposo@simonetti.com.br"/>
    <x v="84"/>
    <d v="2026-07-15T00:00:00"/>
    <x v="13"/>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s v="Médio"/>
    <s v="1018 Financeiro | Desejo falar com o setor financeiro | Suely Farias | suely@brnc.com.br"/>
    <x v="85"/>
    <d v="2026-07-15T00:00:00"/>
    <x v="13"/>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s v="Médio"/>
    <s v="1018 Financeiro | Desejo falar com o setor financeiro | Jessica | contastibrasil@assurant.com"/>
    <x v="85"/>
    <d v="2026-07-15T00:00:00"/>
    <x v="13"/>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s v="Médio"/>
    <s v="1018 Financeiro | Desejo falar com o setor financeiro | Mariane Oliveira dos Santos | mariane.santos@cielo.com.br"/>
    <x v="86"/>
    <d v="2026-07-15T00:00:00"/>
    <x v="13"/>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s v="Médio"/>
    <s v="1018 Financeiro | Desejo falar com o setor financeiro | Diogo Lach | diogo@appmesa.com.br"/>
    <x v="87"/>
    <d v="2026-07-15T00:00:00"/>
    <x v="13"/>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s v="Médio"/>
    <s v="1018 Financeiro | Desejo falar com o setor financeiro | DENTAL S. SEBASTIAO LTDA | ariane.pasilva@cielo.com.br"/>
    <x v="88"/>
    <d v="2026-07-15T00:00:00"/>
    <x v="13"/>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s v="Médio"/>
    <s v="1018 Financeiro | Desejo falar com o setor financeiro | LARISSA RODRIGUES DE MORAES | larissa.moraes@carapreta.com.br"/>
    <x v="89"/>
    <d v="2026-07-15T00:00:00"/>
    <x v="12"/>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s v="Médio"/>
    <s v="1018 Financeiro | Desejo falar com o setor financeiro | HAYRA RAMOS | hayra.vieira@skazi.com.br"/>
    <x v="89"/>
    <d v="2026-07-16T00:00:00"/>
    <x v="12"/>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s v="Médio"/>
    <s v="1018 Financeiro | Desejo falar com o setor financeiro | FISIA COMERCIO DE PRODUTOS ESPORTIV | bruno.bbarbosa@gruposbf.com.br"/>
    <x v="90"/>
    <d v="2026-07-15T00:00:00"/>
    <x v="12"/>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s v="Médio"/>
    <s v="1018 Financeiro | Desejo falar com o setor financeiro | SBF COMERCIO DE PRODUTOS ESPORTIVOS | bruno.bbarbosa@gruposbf.com.br"/>
    <x v="90"/>
    <d v="2026-07-15T00:00:00"/>
    <x v="12"/>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s v="Médio"/>
    <s v="1018 Financeiro | Desejo falar com o setor financeiro | Júlia Angelozzi | julia.djesus@cielo.com.br"/>
    <x v="91"/>
    <d v="2026-07-15T00:00:00"/>
    <x v="12"/>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s v="Médio"/>
    <s v="1018 Financeiro | Desejo falar com o setor financeiro | Ana Paula Barbosa | ana.barbosa@superfestval.com.br"/>
    <x v="92"/>
    <d v="2026-07-15T00:00:00"/>
    <x v="12"/>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s v="Médio"/>
    <s v="1018 Financeiro | Desejo falar com o setor financeiro | Giulia | giuliac@cielo.com.br"/>
    <x v="92"/>
    <d v="2026-07-15T00:00:00"/>
    <x v="12"/>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s v="Médio"/>
    <s v="1018 Financeiro | Desejo falar com o setor financeiro | Alessandro Dos santos pinheiro | Alessandro.pinheiro@grupoaldo.com.br"/>
    <x v="92"/>
    <d v="2026-07-15T00:00:00"/>
    <x v="12"/>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s v="Médio"/>
    <s v="1018 Financeiro | Desejo falar com o setor financeiro | Giovana Gonçalves Bello | giovana.gbello@marisa.com.br"/>
    <x v="92"/>
    <d v="2026-07-16T00:00:00"/>
    <x v="12"/>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s v="Médio"/>
    <s v="1018 Financeiro | Desejo falar com o setor financeiro | Sara Ordeno | sara.maozita@dasa.com.br"/>
    <x v="93"/>
    <d v="2026-07-15T00:00:00"/>
    <x v="12"/>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s v="Médio"/>
    <s v="1017 Comercial | Desejo falar com a área de vendas | Jessica Ferreira | jessica.ferreira@metlife.com"/>
    <x v="94"/>
    <d v="2026-07-15T00:00:00"/>
    <x v="12"/>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s v="Médio"/>
    <s v="1018 Financeiro | Desejo falar com o setor financeiro | Socorro Abreu | maria.abreu@sacavalcante.com.br"/>
    <x v="95"/>
    <d v="2026-07-15T00:00:00"/>
    <x v="12"/>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s v="Médio"/>
    <s v="1018 Financeiro | Desejo falar com o setor financeiro | Sayra | sayra.martins@odontoprev.com.br"/>
    <x v="95"/>
    <d v="2026-07-15T00:00:00"/>
    <x v="12"/>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s v="Médio"/>
    <s v="1018 Financeiro | Desejo falar com o setor financeiro | Diogo Lach | diogo@appmesa.com.br"/>
    <x v="96"/>
    <d v="2026-07-15T00:00:00"/>
    <x v="12"/>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s v="Alta"/>
    <s v="1018 Financeiro | Desejo falar com o setor financeiro | Fernanda Camarneira | fernanda.scamarneira@cielo.com.br"/>
    <x v="97"/>
    <d v="2026-07-15T00:00:00"/>
    <x v="12"/>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s v="Médio"/>
    <s v="1018 Financeiro | Desejo falar com o setor financeiro | Daniela Sato | daniela.sato@taniabulhoes.com.br"/>
    <x v="97"/>
    <d v="2026-07-15T00:00:00"/>
    <x v="12"/>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s v="Médio"/>
    <s v="1018 Financeiro | Desejo falar com o setor financeiro | Paula Maldonado Nishiwaki | paula.nishiwaki@amway.com"/>
    <x v="97"/>
    <d v="2026-07-15T00:00:00"/>
    <x v="12"/>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s v="Médio"/>
    <s v="1018 Financeiro | Desejo falar com o setor financeiro | Ana Carolina Da Silva | ana.barcellos@venancio.com.br"/>
    <x v="97"/>
    <d v="2026-07-15T00:00:00"/>
    <x v="12"/>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s v="Médio"/>
    <s v="1018 Financeiro | Desejo falar com o setor financeiro | AMERICANAS S.A - EM RECUPERACAO JUD | ariane.pasilva@cielo.com.br"/>
    <x v="97"/>
    <d v="2026-07-15T00:00:00"/>
    <x v="12"/>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s v="Médio"/>
    <s v="1018 Financeiro | Desejo falar com o setor financeiro | Alexandre Câmara | alexandre.camara@casaspedro.com.br"/>
    <x v="97"/>
    <d v="2026-07-15T00:00:00"/>
    <x v="12"/>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s v="Médio"/>
    <s v="1003 Gateway de Pagamento | Criação de loja (Gateway de Pagamento) | Rafael de Freitas Veloso | contasapagar@drogariaminasbrasil.com.br"/>
    <x v="97"/>
    <d v="2026-07-15T00:00:00"/>
    <x v="12"/>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s v="Médio"/>
    <s v="1018 Financeiro | Desejo falar com o setor financeiro | Mariane Oliveira dos Santos | mariane.santos@cielo.com.br"/>
    <x v="98"/>
    <d v="2026-07-15T00:00:00"/>
    <x v="12"/>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s v="Médio"/>
    <s v="1018 Financeiro | Desejo falar com o setor financeiro | Fernanda Camarneira | fernanda.scamarneira@cielo.com.br"/>
    <x v="98"/>
    <d v="2026-07-15T00:00:00"/>
    <x v="12"/>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s v="Médio"/>
    <s v="1001 Split de Pagamento | Portal Split | Kelly Rodrigues de Campos | kellyro@cielo.com.br"/>
    <x v="98"/>
    <d v="2026-07-15T00:00:00"/>
    <x v="12"/>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s v="Médio"/>
    <s v="1018 Financeiro | Desejo falar com o setor financeiro | Giulia | giuliac@cielo.com.br"/>
    <x v="98"/>
    <d v="2026-07-15T00:00:00"/>
    <x v="12"/>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s v="Médio"/>
    <s v="1018 Financeiro | Desejo falar com o setor financeiro | Nathalie Freitas | nathalie@febrafar.com.br"/>
    <x v="98"/>
    <d v="2026-07-15T00:00:00"/>
    <x v="12"/>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s v="Médio"/>
    <s v="1018 Financeiro | Desejo falar com o setor financeiro | Jéssica | jessica.abreu@bateriasmoura.com"/>
    <x v="98"/>
    <d v="2026-07-15T00:00:00"/>
    <x v="12"/>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s v="Médio"/>
    <s v="1018 Financeiro | Desejo falar com o setor financeiro | Marcio | msanpoli@payamigo.com"/>
    <x v="99"/>
    <d v="2026-07-15T00:00:00"/>
    <x v="12"/>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s v="Médio"/>
    <s v="1018 Financeiro | Desejo falar com o setor financeiro | MAITE VITÓRIA (PROMETEON) | maite.silva@prometeon.com"/>
    <x v="99"/>
    <d v="2026-07-15T00:00:00"/>
    <x v="12"/>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s v="Médio"/>
    <s v="1018 Financeiro | Desejo falar com o setor financeiro | Matheus Frade | matheus.frade@iter.com.br"/>
    <x v="99"/>
    <d v="2026-07-15T00:00:00"/>
    <x v="12"/>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s v="Médio"/>
    <s v="1002 Portais E-commerce | Estou com um problema em produção e preciso de ajuda | Nathiele Freitas | nathalie@febrafar.com.br"/>
    <x v="76"/>
    <d v="2026-07-15T00:00:00"/>
    <x v="12"/>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s v="Médio"/>
    <s v="1018 Financeiro | Desejo falar com o setor financeiro | Leonardo Meira | leonardomeira@madeiranit.com.br"/>
    <x v="100"/>
    <d v="2026-07-15T00:00:00"/>
    <x v="12"/>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s v="Médio"/>
    <s v="1018 Financeiro | Desejo falar com o setor financeiro | Amanda David | amanda.xavier@grupocapiau.com.br"/>
    <x v="101"/>
    <d v="2026-07-15T00:00:00"/>
    <x v="11"/>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s v="Médio"/>
    <s v="1018 Financeiro | Desejo falar com o setor financeiro | INOVE ONLINE LTDA | ariane.pasilva@cielo.com.br"/>
    <x v="101"/>
    <d v="2026-07-14T00:00:00"/>
    <x v="11"/>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s v="Médio"/>
    <s v="1018 Financeiro | Desejo falar com o setor financeiro | 18033552000161 | ariane.pasilva@gmail.com.br"/>
    <x v="101"/>
    <d v="2026-07-14T00:00:00"/>
    <x v="11"/>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s v="Alta"/>
    <s v="1018 Financeiro | Desejo falar com o setor financeiro | Damiana Barbosa | damiana.barbosa@sondadelivery.com.br"/>
    <x v="101"/>
    <d v="2026-07-14T00:00:00"/>
    <x v="11"/>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s v="Alta"/>
    <s v="1018 Financeiro | Desejo falar com o setor financeiro | felipe alvarez de carvalho sanches | felipe.sanches@supermercadospaguemenos.com.br"/>
    <x v="101"/>
    <d v="2026-07-14T00:00:00"/>
    <x v="11"/>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s v="Médio"/>
    <s v="1003 Gateway de Pagamento | Estou em produção e tenho uma dúvida | Ronierison Sena | ronierison.sena@ext-onfly.com"/>
    <x v="102"/>
    <d v="2026-07-15T00:00:00"/>
    <x v="11"/>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s v="Médio"/>
    <s v="1018 Financeiro | Desejo falar com o setor financeiro | Wesley | ecommerce3@engepecas.com.br"/>
    <x v="102"/>
    <d v="2026-07-15T00:00:00"/>
    <x v="11"/>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s v="Alta"/>
    <s v="1018 Financeiro | Desejo falar com o setor financeiro | André Menezes | andremenezes@bemol.com.br"/>
    <x v="102"/>
    <d v="2026-07-15T00:00:00"/>
    <x v="11"/>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s v="Médio"/>
    <s v="1003 Gateway de Pagamento | Estou com um problema em produção e preciso de ajuda | Graciliene Borges da Silva | graciliene.silva@mbrf.com"/>
    <x v="102"/>
    <d v="2026-07-15T00:00:00"/>
    <x v="11"/>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s v="Alta"/>
    <s v="1018 Financeiro | Desejo falar com o setor financeiro | Fabio Novais | fabiobn@bauducco.com.br"/>
    <x v="102"/>
    <d v="2026-07-14T00:00:00"/>
    <x v="11"/>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s v="Médio"/>
    <s v="1018 Financeiro | Desejo falar com o setor financeiro | Vanessa | vanessa@sixpel.com.br"/>
    <x v="102"/>
    <d v="2026-07-15T00:00:00"/>
    <x v="11"/>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s v="Médio"/>
    <s v="1018 Financeiro | Desejo falar com o setor financeiro | Mitchel | mitchel.lima92@gmail.com"/>
    <x v="103"/>
    <d v="2026-07-14T00:00:00"/>
    <x v="11"/>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s v="Médio"/>
    <s v="1018 Financeiro | Desejo falar com o setor financeiro | Francielle dos Santos Pereira | sac.millionspay@gmail.com"/>
    <x v="103"/>
    <d v="2026-07-15T00:00:00"/>
    <x v="11"/>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s v="Alta"/>
    <s v="1018 Financeiro | Desejo falar com o setor financeiro | Felipe Alvarez de Carvalho Sanches | felipe.sanches@supermercadospaguemenos.com.br"/>
    <x v="104"/>
    <d v="2026-07-14T00:00:00"/>
    <x v="11"/>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s v="Médio"/>
    <s v="1018 Financeiro | Desejo falar com o setor financeiro | MV INFORMATICA NORDESTE LTDA | bordini@cielo.com.br"/>
    <x v="104"/>
    <d v="2026-07-14T00:00:00"/>
    <x v="11"/>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s v="Médio"/>
    <s v="1018 Financeiro | Desejo falar com o setor financeiro | Matheus Frade | matheus.frade@iter.com.br"/>
    <x v="104"/>
    <d v="2026-07-13T00:00:00"/>
    <x v="11"/>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s v="Médio"/>
    <s v="1018 Financeiro | Desejo falar com o setor financeiro | Maria Eduarda Fernandes de Morais | igorramon_25@icloud.com"/>
    <x v="104"/>
    <d v="2026-07-16T00:00:00"/>
    <x v="11"/>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s v="Médio"/>
    <s v="1018 Financeiro | Desejo falar com o setor financeiro | ANA CAROLINA FERREIRA | afontebrands@gmail.com"/>
    <x v="105"/>
    <d v="2026-07-14T00:00:00"/>
    <x v="11"/>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s v="Médio"/>
    <s v="1018 Financeiro | Desejo falar com o setor financeiro | ATP TECNOLOGIA E PRODUTOS S/A | faturasgetec@datalinkbpo.com.br"/>
    <x v="74"/>
    <d v="2026-07-13T00:00:00"/>
    <x v="11"/>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s v="Médio"/>
    <s v="1018 Financeiro | Desejo falar com o setor financeiro | Jonas Mussa da Silva | jonas.silva@pluxeegroup.com"/>
    <x v="106"/>
    <d v="2026-07-23T00:00:00"/>
    <x v="13"/>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s v="Alta"/>
    <s v="1018 Financeiro | Desejo falar com o setor financeiro | Mariane Oliveira dos Santos | mariane.santos@cielo.com.br"/>
    <x v="107"/>
    <d v="2026-07-22T00:00:00"/>
    <x v="13"/>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s v="Médio"/>
    <s v="RES: Recebemos sua solicitação &quot;1018 Financeiro | Desejo falar com o setor financeiro | Joice Rosa | joice.dsilva@cielo.com.br&quot;"/>
    <x v="107"/>
    <d v="2026-07-22T00:00:00"/>
    <x v="13"/>
    <s v="ECOMMERCE BP SUPORTE FINANCEIRO N2"/>
    <s v="joice.dsilva@cielo.com.br"/>
    <s v=""/>
    <s v="Outros "/>
    <s v="Outros "/>
  </r>
  <r>
    <x v="0"/>
    <s v="Cancelamento e Reemissão de Nota Fiscal"/>
    <n v="25001569"/>
    <n v="0"/>
    <n v="2620215538552"/>
    <s v="BERTOLINI S/A"/>
    <s v="87.556.650/0015-00"/>
    <s v="Alterar data de emissão da NF"/>
    <m/>
    <m/>
    <x v="1"/>
    <s v="Médio"/>
    <s v="1018 Financeiro | Desejo falar com o setor financeiro | Suelen Thums | suelen.thums@bertolini.com.br"/>
    <x v="108"/>
    <d v="2026-07-21T00:00:00"/>
    <x v="13"/>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s v="Médio"/>
    <s v="1003 Gateway de Pagamento | Estou com um problema em produção e preciso de ajuda | Fernanda Labes | fernanda.labes@mbrf.com"/>
    <x v="108"/>
    <d v="2026-07-22T00:00:00"/>
    <x v="13"/>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s v="Médio"/>
    <s v="1018 Financeiro | Desejo falar com o setor financeiro | Monique Carvalho | monique.carvalho@minervafoods.com"/>
    <x v="108"/>
    <d v="2026-07-21T00:00:00"/>
    <x v="13"/>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s v="Médio"/>
    <s v="1018 Financeiro | Desejo falar com o setor financeiro | Joice Rosa | joice.dsilva@cielo.com.br"/>
    <x v="108"/>
    <d v="2026-07-21T00:00:00"/>
    <x v="13"/>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s v="Médio"/>
    <s v="1018 Financeiro | Desejo falar com o setor financeiro | DROGARIA SAO GONCALO LTDA | ariane.pasilva@cielo.com.br"/>
    <x v="108"/>
    <d v="2026-07-21T00:00:00"/>
    <x v="13"/>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s v="Médio"/>
    <s v="1018 Financeiro | Desejo falar com o setor financeiro | VIDA FARMACIAS COLINA SORRISO COMERCIO DE MEDICAMENTOS LTDA | ariane.pasilva@cielo.com.br"/>
    <x v="108"/>
    <d v="2026-07-21T00:00:00"/>
    <x v="13"/>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s v="Médio"/>
    <s v="1018 Financeiro | Desejo falar com o setor financeiro | APARECIDA SOARES BARBAIS | evertonbarbaismarques@yahoo.com.br"/>
    <x v="109"/>
    <d v="2026-07-20T00:00:00"/>
    <x v="13"/>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s v="Alta"/>
    <s v="1018 Financeiro | Desejo falar com o setor financeiro | GIORDANI TURISMO LTDA | ariane.pasilva@cielo.com.br"/>
    <x v="109"/>
    <d v="2026-07-20T00:00:00"/>
    <x v="13"/>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s v="Médio"/>
    <s v="1018 Financeiro | Desejo falar com o setor financeiro | Bruna Tatielli da Silva | contasapagar@giordaniturismo.com.br"/>
    <x v="78"/>
    <d v="2026-07-17T00:00:00"/>
    <x v="13"/>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s v="Médio"/>
    <s v="1018 Financeiro | Desejo falar com o setor financeiro | Robson Serafini | leonardo.bicca.roseira@gmail.com"/>
    <x v="110"/>
    <d v="2026-07-20T00:00:00"/>
    <x v="13"/>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s v="Médio"/>
    <s v="1018 Financeiro | Desejo falar com o setor financeiro | Júlia Angelozzi | julia.djesus@cielo.com.br"/>
    <x v="111"/>
    <d v="2026-07-20T00:00:00"/>
    <x v="12"/>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s v="Médio"/>
    <s v="1018 Financeiro | Desejo falar com o setor financeiro | Joice Rosa | joice.dsilva@cielo.com.br"/>
    <x v="112"/>
    <d v="2026-07-22T00:00:00"/>
    <x v="11"/>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s v="Médio"/>
    <s v="1018 Financeiro | Desejo falar com o setor financeiro | Giulia | giuliac@cielo.com.br"/>
    <x v="75"/>
    <d v="2026-07-22T00:00:00"/>
    <x v="11"/>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s v="Médio"/>
    <s v="1002 Portais E-commerce | Estou com um problema em produção e preciso de ajuda | Guilherme Libman | guilherme.libman@lojatres.com"/>
    <x v="75"/>
    <d v="2026-07-20T00:00:00"/>
    <x v="11"/>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s v="Médio"/>
    <s v="1018 Financeiro | Desejo falar com o setor financeiro | larissa | larissa.souza@quod.com.br"/>
    <x v="113"/>
    <d v="2026-07-22T00:00:00"/>
    <x v="14"/>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s v="Médio"/>
    <s v="1018 Financeiro | Desejo falar com o setor financeiro | Jelifer de Araujo Neves | jelifer.neves@jflrealty.com.br"/>
    <x v="114"/>
    <d v="2026-07-24T00:00:00"/>
    <x v="13"/>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s v="Médio"/>
    <s v="1018 Financeiro | Desejo falar com o setor financeiro | VENTUREPAV SISTEMAS LTDA | ariane.pasilva@cielo.com.br"/>
    <x v="114"/>
    <d v="2026-07-24T00:00:00"/>
    <x v="13"/>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s v="Médio"/>
    <s v="1018 Financeiro | Desejo falar com o setor financeiro | Sandra De Oliveira Ferreira | sandra.ferreira@bodytech.com.br"/>
    <x v="114"/>
    <d v="2026-07-24T00:00:00"/>
    <x v="13"/>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s v="Médio"/>
    <s v="1018 Financeiro | Desejo falar com o setor financeiro | HORTIFRUTI VILA DAS FRUTAS | ariane.pasilva@cielo.com.br"/>
    <x v="114"/>
    <d v="2026-07-24T00:00:00"/>
    <x v="13"/>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s v="Médio"/>
    <s v="1018 Financeiro | Desejo falar com o setor financeiro | Erick | erick.faraujo@gruposaga.com.br"/>
    <x v="106"/>
    <d v="2026-07-23T00:00:00"/>
    <x v="13"/>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s v="Médio"/>
    <s v="1003 Cancelamento de Contrato: COSTA CRUZEIROS"/>
    <x v="108"/>
    <d v="2026-07-24T00:00:00"/>
    <x v="13"/>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s v="Médio"/>
    <s v="1009 Checkout | Erro para finalização do pagamento do Checkout Cielo pelo portador | Lucas Chaves Ricarte | lucas.ricarte@beachpark.com.br"/>
    <x v="115"/>
    <d v="2026-07-27T00:00:00"/>
    <x v="13"/>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s v="Médio"/>
    <s v="1018 Financeiro | Desejo falar com o setor financeiro | GOODSTORAGE HOLDING PARTICIPACOES S | ariane.pasilva@cielo.com.br"/>
    <x v="115"/>
    <d v="2026-07-27T00:00:00"/>
    <x v="13"/>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s v="Médio"/>
    <s v="1018 Financeiro | Desejo falar com o setor financeiro | GOODSTORAGE HOLDING PARTICIPACOES S | ariane.pasilva@cielo.com.br"/>
    <x v="115"/>
    <d v="2026-07-27T00:00:00"/>
    <x v="13"/>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s v="Médio"/>
    <s v="1018 Financeiro | Desejo falar com o setor financeiro | LUX INVEST CAPITAL LTDA | ariane.pasilva@cielo.com.br"/>
    <x v="115"/>
    <d v="2026-07-27T00:00:00"/>
    <x v="13"/>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s v="Médio"/>
    <s v="1018 Financeiro | Desejo falar com o setor financeiro | NIMBI S.A. | ariane.pasilva@cielo.com.br"/>
    <x v="115"/>
    <d v="2026-07-27T00:00:00"/>
    <x v="13"/>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s v="Médio"/>
    <s v="1018 Financeiro | Desejo falar com o setor financeiro | FARMAVILAS COMERCIO DE MEDICAMENTOS | ariane.pasilva@cielo.com.br"/>
    <x v="116"/>
    <d v="2026-07-28T00:00:00"/>
    <x v="13"/>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s v="Médio"/>
    <s v="1018 Financeiro | Desejo falar com o setor financeiro | CONSTRUDECOR S/A | ariane.pasilva@cielo.com.br"/>
    <x v="116"/>
    <d v="2026-07-28T00:00:00"/>
    <x v="13"/>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s v="Médio"/>
    <s v="1018 Financeiro | Desejo falar com o setor financeiro | Rodrigo Rossi | rodrigomrossi@gmail.com"/>
    <x v="116"/>
    <d v="2026-07-28T00:00:00"/>
    <x v="13"/>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s v="Médio"/>
    <s v="1018 Financeiro | Desejo falar com o setor financeiro | Fernanda | fernanda.scamarneira@cielo.com.br"/>
    <x v="116"/>
    <d v="2026-07-28T00:00:00"/>
    <x v="13"/>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s v="Médio"/>
    <s v="1018 Financeiro | Desejo falar com o setor financeiro | João Paulo | adm.ecommerce@santuarionacional.com"/>
    <x v="116"/>
    <d v="2026-07-28T00:00:00"/>
    <x v="13"/>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s v="Médio"/>
    <s v="1018 Financeiro | Desejo falar com o setor financeiro | LUX INVEST CAPITAL LTDA | ariane.pasilva@cielo.com.br"/>
    <x v="116"/>
    <d v="2026-07-28T00:00:00"/>
    <x v="13"/>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s v="Médio"/>
    <s v="1003 Cancelamento de Contrato: AVATIM CHEIROS DA TERRA PATRIMONIAL E ROYALTIES LTDA"/>
    <x v="114"/>
    <d v="2026-07-28T00:00:00"/>
    <x v="13"/>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r>
    <x v="0"/>
    <s v="Contratos, Comercial e Cadastro"/>
    <n v="25445503"/>
    <n v="25445188"/>
    <s v="2621212821090"/>
    <s v=""/>
    <m/>
    <s v="Dúvidas sobre contrato / cobrança"/>
    <m/>
    <m/>
    <x v="0"/>
    <s v="Médio"/>
    <s v="ERRATA: 1018 Financeiro | Desejo falar com o setor financeiro | Danilo | danilo_nunes@carrefour.com"/>
    <x v="117"/>
    <d v="2026-07-31T00:00:00"/>
    <x v="13"/>
    <s v="ECOMMERCE BP SUPORTE FINANCEIRO N2"/>
    <s v="paloma.reis@atento.com"/>
    <s v=""/>
    <m/>
    <e v="#N/A"/>
  </r>
  <r>
    <x v="3"/>
    <s v="Contratos, Comercial e Cadastro"/>
    <n v="25425697"/>
    <n v="0"/>
    <s v="2621209808980"/>
    <s v="FRIGELAR COMERCIO E INDUSTRIA LTDA"/>
    <s v="92.660.406/0001-19"/>
    <s v="Atualização cadastral (email)"/>
    <m/>
    <m/>
    <x v="0"/>
    <s v="Médio"/>
    <s v="1018 Financeiro | Desejo falar com o setor financeiro | Marcelo Cunha | marcelocunha@frigelar.com.br"/>
    <x v="117"/>
    <d v="2026-07-31T00:00:00"/>
    <x v="13"/>
    <s v="ECOMMERCE BP SUPORTE FINANCEIRO N2"/>
    <s v="marcelocunha@frigelar.com.br"/>
    <s v=""/>
    <s v="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_x000a_Para recebimento de NF e Boleto para pagamento._x000a_FRIGELAR COMERCIO E INDUSTRIA LTDA&lt;/p&gt;&lt;p&gt;&lt;strong&gt;GA Client ID:&lt;/strong&gt; 1799915683.1785499788&lt;/p&gt;&lt;p&gt;&lt;strong&gt;Lead Hash ID:&lt;/strong&gt; c42d82075b1d072c5f6b5b9ad648249b72dd5beff3fc6fdab64266d2bdcefd96&lt;/p&gt;&lt;p&gt;&lt;strong&gt;Lead Form ID:&lt;/strong&gt; c42d82"/>
    <s v="&gt; alterar e-mail cadastrado: ecommerce@frigelar.com.br para midia@frigelar.com.br_x000a_Para recebimento de NF e Boleto para pagamento._x000a_FRIGELAR COMERCIO E INDUSTRIA LTDA"/>
  </r>
  <r>
    <x v="3"/>
    <s v="Contratos, Comercial e Cadastro"/>
    <n v="25371036"/>
    <n v="0"/>
    <s v="2621108774808"/>
    <s v="AQUABRAZIL OUTDOORS PESCA E NAUTICA LTDA"/>
    <s v="97.533.479/0001-63"/>
    <s v="Atualização cadastral (email)"/>
    <m/>
    <m/>
    <x v="0"/>
    <s v="Médio"/>
    <s v="1018 Financeiro | Desejo falar com o setor financeiro | JACKSON HENRIQUE ALVES CAETANO | jackson.caetano@jcesa.com.br"/>
    <x v="118"/>
    <d v="2026-07-30T00:00:00"/>
    <x v="13"/>
    <s v="ECOMMERCE BP SUPORTE FINANCEIRO N2"/>
    <s v="jackson.caetano@jcesa.com.br"/>
    <s v="AQUABRAZIL OUTDOORS PESCA E NAUT"/>
    <s v="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_x000a__x000a_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
    <s v="&gt; Bom dia, _x000a__x000a_Por gentileza retirar o e-mail do Renato Fiedler (rpfiedler@nordtech.com.br) de qualquer tratativa, notas e boletos, é o presidente da empresa. Direcionar somente para Pedido@toyama.com.br"/>
  </r>
  <r>
    <x v="2"/>
    <s v="Cobrança e Contestação"/>
    <n v="25363817"/>
    <n v="0"/>
    <s v="2621017770360"/>
    <s v=""/>
    <s v="064.940.011-90"/>
    <s v="Dúvidas sobre cobrança"/>
    <m/>
    <m/>
    <x v="1"/>
    <s v="Médio"/>
    <s v="1018 Financeiro | Desejo falar com o setor financeiro | Amanda Oliveira | amanda.coliveira@gruposaga.com.br"/>
    <x v="119"/>
    <d v="2026-07-29T00:00:00"/>
    <x v="13"/>
    <s v="ECOMMERCE BP SUPORTE FINANCEIRO N2"/>
    <s v="amanda.coliveira@gruposaga.com.br"/>
    <s v=""/>
    <s v="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r>
  <r>
    <x v="3"/>
    <s v="Contratos, Comercial e Cadastro"/>
    <n v="25362063"/>
    <n v="0"/>
    <s v="2621017769362"/>
    <s v=""/>
    <s v="390.731.268-60"/>
    <s v="Atualização cadastral (email)"/>
    <m/>
    <m/>
    <x v="0"/>
    <s v="Médio"/>
    <s v="1018 Financeiro | Desejo falar com o setor financeiro | Priscila | priscila.farias@momentum.com.br"/>
    <x v="119"/>
    <d v="2026-07-29T00:00:00"/>
    <x v="13"/>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r>
  <r>
    <x v="2"/>
    <s v="Cancelamento e Reemissão de Nota Fiscal"/>
    <n v="25319444"/>
    <n v="0"/>
    <s v="2621009742145"/>
    <s v="MAGALUPAY INSTITUICAO DE PAGAMENTO S.A."/>
    <s v="13.884.775/0001-19"/>
    <s v="Cancelamento de Nota Fiscal"/>
    <m/>
    <s v="Comercial"/>
    <x v="0"/>
    <s v="Médio"/>
    <s v="1018 Financeiro | Desejo falar com o setor financeiro | MAGALUPAY INSTITUICAO DE PAGAMENTO | ariane.pasilva@cielo.com.br"/>
    <x v="119"/>
    <d v="2026-07-29T00:00:00"/>
    <x v="13"/>
    <s v="ECOMMERCE BP SUPORTE FINANCEIRO N2"/>
    <s v="ariane.pasilva@cielo.com.br"/>
    <s v=""/>
    <s v="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_x000a_Favor realizar o cancelamento | baixa, da nota fiscal: 076229. _x000a_Sairá do centro de custo da comercial Stelo._x000a__x000a_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
    <s v="&gt; Time financeiro, bom dia. Tudo bem?_x000a_Favor realizar o cancelamento | baixa, da nota fiscal: 076229. _x000a_Sairá do centro de custo da comercial Stelo._x000a__x000a_DA do time de cobrança em anexo."/>
  </r>
  <r>
    <x v="0"/>
    <s v="Cobrança e Contestação"/>
    <n v="25318868"/>
    <n v="0"/>
    <s v="2621009741772"/>
    <s v="NUTRADO INDUSTRIA E COMERCIO DE COMPLEMENTOS ALIMENTARES S.A"/>
    <s v="40.161.679/0001-15"/>
    <s v="Negociação Inadimplência"/>
    <m/>
    <m/>
    <x v="0"/>
    <s v="Médio"/>
    <s v="1018 Financeiro | Desejo falar com o setor financeiro | Arthur Jacob | ajacob@nutrado.com.br"/>
    <x v="119"/>
    <d v="2026-07-29T00:00:00"/>
    <x v="13"/>
    <s v="ECOMMERCE BP SUPORTE FINANCEIRO N2"/>
    <s v="ajacob@nutrado.com.br"/>
    <s v="NUTRADO SA"/>
    <s v="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r>
  <r>
    <x v="4"/>
    <s v="Pagamentos, Boletos e Recebimentos"/>
    <n v="25591416"/>
    <n v="0"/>
    <s v="2621617915054"/>
    <s v="ESCOLAS BESA LTDA"/>
    <s v="26.643.740/0001-30"/>
    <s v="Alteração de vencimento / Prorrogação / Reenvio de boleto"/>
    <m/>
    <m/>
    <x v="1"/>
    <s v="Médio"/>
    <s v="1018 Financeiro | Desejo falar com o setor financeiro | Amanda Zabalza | amanda.zabalza@cfvila.com.br"/>
    <x v="120"/>
    <d v="2026-08-04T00:00:00"/>
    <x v="15"/>
    <s v="ECOMMERCE BP SUPORTE FINANCEIRO N2"/>
    <s v="amanda.zabalza@cfvila.com.br"/>
    <s v=""/>
    <s v="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r>
  <r>
    <x v="2"/>
    <s v="Cobrança e Contestação"/>
    <n v="25587767"/>
    <n v="0"/>
    <s v="2621616912823"/>
    <s v="VISA DO BRASIL EMPREENDIMENTOS LTDA"/>
    <s v="31.551.765/0001-43"/>
    <s v="Dúvidas sobre cobrança"/>
    <m/>
    <m/>
    <x v="1"/>
    <s v="Médio"/>
    <s v="1018 Financeiro | Desejo falar com o setor financeiro | VISA DO BRASIL EMPREENDIMENTOS LTDA | ariane.pasilva@cielo.com.br"/>
    <x v="120"/>
    <d v="2026-08-04T00:00:00"/>
    <x v="15"/>
    <s v="ECOMMERCE BP SUPORTE FINANCEIRO N2"/>
    <s v="ariane.pasilva@cielo.com.br"/>
    <s v=""/>
    <s v="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_x000a__x000a_Por favor, preciso saber se as transações que estamos cobrando das notas fiscais do cliente: 31551765000143_x000a__x000a_são relacionados ao MID:BBA85CEC-60E0-4E61-B105-A63B118ACA08?_x000a__x000a_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
    <s v="&gt; Time financeiro, boa tarde. Tudo bem?_x000a__x000a_Por favor, preciso saber se as transações que estamos cobrando das notas fiscais do cliente: 31551765000143_x000a__x000a_são relacionados ao MID:BBA85CEC-60E0-4E61-B105-A63B118ACA08?_x000a__x000a_Se não, a qual MID está relacionada?"/>
  </r>
  <r>
    <x v="5"/>
    <s v="Cancelamento e Reemissão de Nota Fiscal"/>
    <n v="25578004"/>
    <n v="0"/>
    <s v="2621615906618"/>
    <s v="CENTRO CULTURAL AFRORIO"/>
    <s v="11.697.918/0001-58"/>
    <s v="Cancelamento de Nota Fiscal"/>
    <m/>
    <s v="Comercial"/>
    <x v="2"/>
    <s v="Médio"/>
    <s v="1018 Financeiro | Desejo falar com o setor financeiro | CENTRO CULTURAL AFRORIO | ariane.pasilva@cielo.com.br"/>
    <x v="120"/>
    <d v="2026-08-04T00:00:00"/>
    <x v="15"/>
    <s v="ECOMMERCE BP SUPORTE FINANCEIRO N2"/>
    <s v="ariane.pasilva@cielo.com.br"/>
    <s v=""/>
    <s v="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_x000a__x000a_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
    <s v="&gt; Prezados, boa tarde. Favor realizar o cancelamento de todas as notas fiscais._x000a__x000a_Inclusive não emitir nota fiscal referente a multa, se emitirmos o DA já consta para cancelamento delas também."/>
  </r>
  <r>
    <x v="2"/>
    <s v="Cancelamento e Reemissão de Nota Fiscal"/>
    <n v="25577329"/>
    <n v="0"/>
    <s v="2621615906210"/>
    <s v="DBDCDISTRIBUIDORA BRASILEIRA DE COSMETICOS E PARTICIPACOES EIRELI"/>
    <s v="36.148.685/0001-65"/>
    <s v="Cancelamento de Nota Fiscal / Reemissão"/>
    <m/>
    <s v="Comercial"/>
    <x v="1"/>
    <s v="Médio"/>
    <s v="1018 Financeiro | Desejo falar com o setor financeiro | DBDC - Distribuidora Brasileira de Cosméticos e Participações LTDA | ariane.pasilva@cielo.com.br"/>
    <x v="120"/>
    <d v="2026-08-04T00:00:00"/>
    <x v="15"/>
    <s v="ECOMMERCE BP SUPORTE FINANCEIRO N2"/>
    <s v="ariane.pasilva@cielo.com.br"/>
    <s v="DBDCDISTRIBUIDORA BRASILEIRA DE COSMETICOS E PARTICIPACOES EIRELI"/>
    <s v="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
    <s v="&gt; Prezados, boa tarde. Favor cancelar a NF emitida para o cliente: DBDC - Distribuidora Brasileira de Cosméticos e Participações LTDA - CNPJ: 36.148.685/0001-65._x000a__x000a_DA comercial em anexo."/>
  </r>
  <r>
    <x v="0"/>
    <s v="Cobrança e Contestação"/>
    <n v="25551256"/>
    <n v="0"/>
    <s v="2621610889860"/>
    <s v=""/>
    <s v="97.755.177/0001-30"/>
    <s v="Dúvidas sobre cobrança"/>
    <m/>
    <m/>
    <x v="0"/>
    <s v="Médio"/>
    <s v="1018 Financeiro | Desejo falar com o setor financeiro | Eduardo Loesch | eloesch@piccadilly.com.br"/>
    <x v="120"/>
    <d v="2026-08-04T00:00:00"/>
    <x v="15"/>
    <s v="ECOMMERCE BP SUPORTE FINANCEIRO N2"/>
    <s v="eloesch@piccadilly.com.br"/>
    <s v=""/>
    <s v="Olá, segue formulário enviado para Cielo E-commerce:&lt;p&gt;&lt;strong&gt;Descrição do problema:&lt;/strong&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
    <s v="&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
  </r>
  <r>
    <x v="1"/>
    <s v="Pagamentos, Boletos e Recebimentos"/>
    <n v="25549020"/>
    <n v="0"/>
    <s v="2621610888473"/>
    <s v="MILLIONS PAY INTERMEDIADORA DE P"/>
    <s v="56.002.183/0001-39"/>
    <s v="Falha do repasse seller"/>
    <m/>
    <m/>
    <x v="1"/>
    <s v="Médio"/>
    <s v="1018 Financeiro | Desejo falar com o setor financeiro | Franciane dos Santos Pereira | contato@sejmillionspay.com"/>
    <x v="120"/>
    <d v="2026-08-04T00:00:00"/>
    <x v="15"/>
    <s v="ECOMMERCE BP SUPORTE FINANCEIRO N2"/>
    <s v="contato@sejmillionspay.com"/>
    <s v="MILLIONS PAY INTERMEDIADORA DE P"/>
    <s v="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
    <s v="&gt; Olá, preciso de ajuda com esse seller a transação de saque dele retornou assim. Porem as anteriores deram certo o repasse."/>
  </r>
  <r>
    <x v="3"/>
    <s v="Cobrança e Contestação"/>
    <n v="25507555"/>
    <n v="0"/>
    <s v="2621513861639"/>
    <s v=""/>
    <m/>
    <s v="Dúvidas sobre cobrança"/>
    <m/>
    <m/>
    <x v="1"/>
    <s v="Médio"/>
    <s v="1018 Financeiro | Desejo falar com o setor financeiro | Daiani Sopran | daiani.sopran@herval.com.br"/>
    <x v="121"/>
    <d v="2026-08-03T00:00:00"/>
    <x v="15"/>
    <s v="ECOMMERCE BP SUPORTE FINANCEIRO N2"/>
    <s v="daiani.sopran@herval.com.br"/>
    <s v=""/>
    <s v="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r>
  <r>
    <x v="4"/>
    <s v="Pagamentos, Boletos e Recebimentos"/>
    <n v="25499168"/>
    <n v="0"/>
    <s v="2621511856488"/>
    <s v=""/>
    <m/>
    <s v="Alteração de vencimento"/>
    <m/>
    <m/>
    <x v="1"/>
    <s v="Médio"/>
    <s v="1018 Financeiro | Desejo falar com o setor financeiro | Daiani Sopran | daiani.sopran@herval.com.br"/>
    <x v="121"/>
    <d v="2026-08-03T00:00:00"/>
    <x v="15"/>
    <s v="ECOMMERCE BP SUPORTE FINANCEIRO N2"/>
    <s v="daiani.sopran@herval.com.br"/>
    <s v=""/>
    <s v="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r>
  <r>
    <x v="0"/>
    <s v="Cancelamento e Reemissão de Nota Fiscal"/>
    <n v="25498504"/>
    <n v="0"/>
    <s v="2621511856088"/>
    <s v="EVENTPLACE SOLUCOES DIGITAIS LTDA"/>
    <s v="26.335.362/0001-27"/>
    <s v="Cancelamento de Nota Fiscal"/>
    <m/>
    <s v="Comercial"/>
    <x v="1"/>
    <s v="Médio"/>
    <s v="1018 Financeiro | Desejo falar com o setor financeiro | EVENTPLACE SOLUCOES DIGITAIS LTDA | bordini@cielo.com.br"/>
    <x v="121"/>
    <d v="2026-08-03T00:00:00"/>
    <x v="15"/>
    <s v="ECOMMERCE BP SUPORTE FINANCEIRO N2"/>
    <s v="bordini@cielo.com.br"/>
    <s v="EVENTPAY SOLUCOES"/>
    <s v="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r>
  <r>
    <x v="0"/>
    <s v="Cancelamento e Reemissão de Nota Fiscal"/>
    <n v="25480801"/>
    <n v="0"/>
    <s v="2621508844696"/>
    <s v="PAO DE ACUCAR 1302 BRIGADEIRO"/>
    <s v="47.508.411/0004-07"/>
    <s v="Cancelamento de Nota Fiscal"/>
    <m/>
    <s v="Financeiro"/>
    <x v="1"/>
    <s v="Médio"/>
    <s v="1018 Financeiro | Desejo falar com o setor financeiro | COMPANHIA BRASILEIRA DE DISTRIBUICAO | ariane.pasilva@cielo.com.br"/>
    <x v="121"/>
    <d v="2026-08-03T00:00:00"/>
    <x v="15"/>
    <s v="ECOMMERCE BP SUPORTE FINANCEIRO N2"/>
    <s v="ariane.pasilva@cielo.com.br"/>
    <s v="PAO DE ACUCAR 1302 BRIGADEIRO"/>
    <s v="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
    <s v="&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
  </r>
  <r>
    <x v="2"/>
    <s v="Cobrança e Contestação"/>
    <n v="25466908"/>
    <n v="0"/>
    <s v="2621217834489"/>
    <s v=""/>
    <s v="740.078.669-53"/>
    <s v="Dúvidas sobre cobrança"/>
    <m/>
    <m/>
    <x v="0"/>
    <s v="Médio"/>
    <s v="1018 Financeiro | Desejo falar com o setor financeiro | Rita de Cassia Tulchaski | rita.cassia@pr.senac.br"/>
    <x v="117"/>
    <d v="2026-07-31T00:00:00"/>
    <x v="13"/>
    <s v="ECOMMERCE BP SUPORTE FINANCEIRO N2"/>
    <s v="rita.cassia@pr.senac.br"/>
    <s v=""/>
    <s v="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
    <s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
  </r>
  <r>
    <x v="4"/>
    <s v="Cancelamento e Reemissão de Nota Fiscal"/>
    <n v="25461091"/>
    <n v="0"/>
    <s v="2621216831013"/>
    <s v="CASA UNICA MATERIAIS PARA CONSTRUCAO LTDA"/>
    <s v="25.618.174/0001-43"/>
    <s v="Cancelamento de Nota Fiscal / Reemissão"/>
    <m/>
    <s v="Financeiro"/>
    <x v="1"/>
    <s v="Médio"/>
    <s v="1018 Financeiro | Desejo falar com o setor financeiro | CASA UNICA MATERIAIS PARA CONSTRUCALTDA | ariane.pasilva@cielo.com.br"/>
    <x v="117"/>
    <d v="2026-07-31T00:00:00"/>
    <x v="13"/>
    <s v="ECOMMERCE BP SUPORTE FINANCEIRO N2"/>
    <s v="ariane.pasilva@cielo.com.br"/>
    <s v=""/>
    <s v="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_x000a__x000a_Por favor realizar o cancelamento das NFS emitidas em 29/07/2026, foi emitida de forma indevida._x000a__x000a_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
    <s v="&gt; Time financeiro, boa tarde. Tudo bem?_x000a__x000a_Por favor realizar o cancelamento das NFS emitidas em 29/07/2026, foi emitida de forma indevida._x000a__x000a_O contrato possui pacote de gateway, ou seja, é para emitir uma nota | boleto para os 3 serviços:"/>
  </r>
  <r>
    <x v="2"/>
    <s v="Cobrança e Contestação"/>
    <n v="25709607"/>
    <n v="0"/>
    <n v="2621816990566"/>
    <s v="EDITORA GLOBO S/A"/>
    <s v="04.067.191/0001-60"/>
    <s v="Contestação de cobrança"/>
    <m/>
    <m/>
    <x v="1"/>
    <s v="Médio"/>
    <s v="1018 Financeiro | Desejo falar com o setor financeiro | Fernanda | fernanda.scamarneira@cielo.com.br"/>
    <x v="122"/>
    <d v="2026-08-06T00:00:00"/>
    <x v="15"/>
    <s v="ECOMMERCE BP SUPORTE FINANCEIRO N2"/>
    <s v="fernanda.scamarneira@cielo.com.br"/>
    <s v="EDITORA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_x000a_Enviei na contestação da prévia mas estou abrindo essa chamado para formalizar conforme solicitado pelo time financeiro. 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
    <s v="&gt; O faturamento do pagador do mês da Editora Globo está errado, o valor está incorreto. _x000a_Enviei na contestação da prévia mas estou abrindo essa chamado para formalizar conforme solicitado pelo time financeiro. _x000a_Obrigada!"/>
  </r>
  <r>
    <x v="4"/>
    <s v="Cancelamento e Reemissão de Nota Fiscal"/>
    <n v="25704891"/>
    <n v="0"/>
    <n v="2621816987537"/>
    <s v="VOLTBRAS ELETROPOSTOS AGENCIAMENTO LTDA"/>
    <s v="32.150.686/0001-93"/>
    <s v="Cancelamento de Nota Fiscal"/>
    <m/>
    <s v="Comercial"/>
    <x v="1"/>
    <s v="Médio"/>
    <s v="1018 Financeiro | Desejo falar com o setor financeiro | VOLTBRAS ELETROPOSTOS AGENCIAMENTO LTDA | ariane.pasilva@cielo.com.br"/>
    <x v="122"/>
    <d v="2026-08-07T00:00:00"/>
    <x v="15"/>
    <s v="ECOMMERCE BP SUPORTE FINANCEIRO N2"/>
    <s v="ariane.pasilva@cielo.com.br"/>
    <s v="VOLTBRAS ELETROPOSTOS"/>
    <s v="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_x000a__x000a_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
    <s v="&gt; Prezado time financeiro._x000a__x000a_Favor cancelar a nota de SETUP do cliente. DA comercial em anexo."/>
  </r>
  <r>
    <x v="4"/>
    <s v="Pagamentos, Boletos e Recebimentos"/>
    <n v="25704610"/>
    <n v="0"/>
    <n v="2621816987369"/>
    <s v="MESTRE MARCENEIRO LTDA"/>
    <s v="12.878.141/0001-90"/>
    <s v="Mudança conta recebimento"/>
    <m/>
    <m/>
    <x v="1"/>
    <s v="Médio"/>
    <s v="1018 Financeiro | Desejo falar com o setor financeiro | Mario Henrique | mario.henrique@mestremarceneiro.com"/>
    <x v="122"/>
    <d v="2026-08-06T00:00:00"/>
    <x v="15"/>
    <s v="ECOMMERCE BP SUPORTE FINANCEIRO N2"/>
    <s v="mario.henrique@mestremarceneiro.com"/>
    <s v="MESTRE MARCENEIRO"/>
    <s v="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_x000a_Banco: Banco do Brasil_x000a_Agênica: 2857-6_x000a_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
    <s v="&gt; Preciso trocar o domicílio bancário do Master para a seguinte conta:_x000a_Banco: Banco do Brasil_x000a_Agênica: 2857-6_x000a_C/C: 82565-4"/>
  </r>
  <r>
    <x v="4"/>
    <s v="Cobrança e Contestação"/>
    <n v="25687981"/>
    <n v="0"/>
    <n v="2621813976658"/>
    <s v="DIMESUL LTDA"/>
    <s v="861.096.340-34"/>
    <s v="Contestação de cobrança"/>
    <m/>
    <m/>
    <x v="1"/>
    <s v="Médio"/>
    <s v="1018 Financeiro | Desejo falar com o setor financeiro | Matheus Alves Pereira | matheusp@grupopanvel.com.br"/>
    <x v="122"/>
    <d v="2026-08-06T00:00:00"/>
    <x v="15"/>
    <s v="ECOMMERCE BP SUPORTE FINANCEIRO N2"/>
    <s v="matheusp@grupopanvel.com.br"/>
    <s v="DIMESUL LTDA"/>
    <s v="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lt;/p&gt;&lt;p&gt;&lt;strong&gt;GA Client ID:&lt;/strong&gt; 368531649.1770310159&lt;/p&gt;&lt;p&gt;&lt;strong&gt;Lea"/>
    <s v="&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
  </r>
  <r>
    <x v="4"/>
    <s v="Cancelamento e Reemissão de Nota Fiscal"/>
    <n v="25679977"/>
    <n v="0"/>
    <n v="2621811971773"/>
    <s v="SAVEGNAGO-SUPERMERCADOS LTDA"/>
    <s v="71.322.150/0001-60"/>
    <s v="Alterar data de emissão da NF"/>
    <m/>
    <m/>
    <x v="1"/>
    <s v="Médio"/>
    <s v="1018 Financeiro | Desejo falar com o setor financeiro | Lenon Oliveira | lenon.oliveira@savegnago.com.br"/>
    <x v="122"/>
    <d v="2026-08-06T00:00:00"/>
    <x v="15"/>
    <s v="ECOMMERCE BP SUPORTE FINANCEIRO N2"/>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
    <s v="&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
  </r>
  <r>
    <x v="4"/>
    <s v="Cobrança e Contestação"/>
    <n v="25652435"/>
    <n v="0"/>
    <n v="2621717954072"/>
    <s v="INOVE ONLINE LTDA"/>
    <s v="59.515.022/0001-37"/>
    <s v="Contestação de cobrança"/>
    <m/>
    <m/>
    <x v="1"/>
    <s v="Médio"/>
    <s v="1018 Financeiro | Desejo falar com o setor financeiro | Inove Online | inoveonline0904@gmail.com"/>
    <x v="123"/>
    <d v="2026-08-05T00:00:00"/>
    <x v="15"/>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
    <s v="&gt; Recebi a cobrança de 699,24, sendo que o valor acordado em contrato sempre foi de 400 reais, gostaria de entender o motivo de ter aumentando quase 300 reais!"/>
  </r>
  <r>
    <x v="4"/>
    <s v="Pagamentos, Boletos e Recebimentos"/>
    <n v="25611580"/>
    <n v="0"/>
    <n v="2621710927926"/>
    <s v="BRASIF S/A EXPORTACAO IMPORTACAO"/>
    <s v="52.226.073/0001-08"/>
    <s v="Consulta prazo pagamento"/>
    <m/>
    <m/>
    <x v="1"/>
    <s v="Médio"/>
    <s v="1018 Financeiro | Desejo falar com o setor financeiro | Mariane Oliveira dos Santos | mariane.santos@cielo.com.br"/>
    <x v="123"/>
    <d v="2026-08-05T00:00:00"/>
    <x v="15"/>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lt;/p&gt;&lt;p&gt;&lt;strong&gt;ID da transação:&lt;/strong&gt; &lt;/p&gt;&lt;p&gt;&lt;strong&gt;Código do erro:&lt;/strong&gt; &lt;/p&gt;&lt;p&gt;&lt;strong&gt;Sobre qual produto ou área deseja falar?:&lt;/strong&gt; Financeiro&lt;/p&gt;&lt;p&gt;&lt;strong&gt;Como podemos te ajudar?:&lt;/strong&gt; Des"/>
    <s v="&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
  </r>
  <r>
    <x v="4"/>
    <s v="Cancelamento e Reemissão de Nota Fiscal"/>
    <n v="25587571"/>
    <n v="0"/>
    <n v="2621616912722"/>
    <s v="PAGSEGURO INTERNET INSTITUICAO DE PAGAMENTO S.A."/>
    <s v="08.561.701/0001-01"/>
    <s v="Mudança de código NF"/>
    <m/>
    <m/>
    <x v="1"/>
    <s v="Médio"/>
    <s v="1003 Gateway de Pagamento | Criação de loja (Gateway de Pagamento) | Guilherme Ribeiro | grribeiro@pagbank.com"/>
    <x v="120"/>
    <d v="2026-08-05T00:00:00"/>
    <x v="15"/>
    <s v="ECOMMERCE BP SUPORTE FINANCEIRO N2"/>
    <s v="grribeiro@pagbank.com"/>
    <s v=""/>
    <s v="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
    <s v="&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
  </r>
  <r>
    <x v="1"/>
    <s v="Cobrança e Contestação"/>
    <n v="25421213"/>
    <n v="0"/>
    <n v="2621120805751"/>
    <s v=""/>
    <m/>
    <s v="Contestação de cobrança"/>
    <m/>
    <m/>
    <x v="2"/>
    <s v="Médio"/>
    <s v="1018 Financeiro | Desejo falar com o setor financeiro | Danilo | danilo_nunes@carrefour.com"/>
    <x v="118"/>
    <d v="2026-08-05T00:00:00"/>
    <x v="13"/>
    <s v="ECOMMERCE BP SUPORTE FINANCEIRO N2"/>
    <s v="danilo_nunes@carrefour.com"/>
    <s v=""/>
    <s v="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r>
  <r>
    <x v="2"/>
    <s v="Cancelamento e Reemissão de Nota Fiscal"/>
    <n v="26015915"/>
    <s v="0"/>
    <s v="2622519186379"/>
    <s v="CINEMARK BRASIL S.A."/>
    <s v="00.779.721/0001-41"/>
    <s v="Inclusão de PO NF"/>
    <m/>
    <m/>
    <x v="0"/>
    <s v="Médio"/>
    <s v="1018 Financeiro | Desejo falar com o setor financeiro | Debora | cobrancati@cinemark.com.br"/>
    <x v="124"/>
    <d v="2026-08-14T00:00:00"/>
    <x v="15"/>
    <s v="ECOMMERCE BP SUPORTE FINANCEIRO N2"/>
    <s v="cobrancati@cinemark.com.br"/>
    <s v=""/>
    <s v="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_x000a_OC000777457 - Antifraude jun.26_x000a_OC000778663 - 3DS_x000a_OC000778818 - Cartão_x000a_OC000779006 - Pagador&lt;/p&gt;&lt;p&gt;&lt;strong&gt;GA Client ID:&lt;/strong&gt; 1764456801.1765984201&lt;/p&gt;&lt;p&gt;&lt;strong&gt;Lead Hash ID:&lt;/strong&gt; ae4e7ca904ec5ec8b89ceeb86ba8a422c0fbd84abebe218fe785dc0bd6b548d1&lt;/p&gt;&lt;p&gt;&lt;strong&gt;Lead Form ID:&lt;/strong&gt; ae4e7ca9"/>
    <s v="&gt; Inclusão da P.O nas NF Pagador, 3DS e Cartão Protegido_x000a_OC000777457 - Antifraude jun.26_x000a_OC000778663 - 3DS_x000a_OC000778818 - Cartão_x000a_OC000779006 - Pagador"/>
  </r>
  <r>
    <x v="4"/>
    <s v="Cancelamento e Reemissão de Nota Fiscal"/>
    <n v="26011491"/>
    <s v="0"/>
    <s v="2622517183903"/>
    <s v=""/>
    <s v="04.525.527/0001-90"/>
    <s v="Cancelamento de Nota fiscal"/>
    <m/>
    <s v="Financeiro"/>
    <x v="1"/>
    <s v="Médio"/>
    <s v="1018 Financeiro | Desejo falar com o setor financeiro | CHAT-TECH INFORMATICA E SERVICOS LT | ariane.pasilva@cielo.com.br"/>
    <x v="124"/>
    <d v="2026-08-14T00:00:00"/>
    <x v="15"/>
    <s v="ECOMMERCE BP SUPORTE FINANCEIRO N2"/>
    <s v="ariane.pasilva@cielo.com.br"/>
    <s v=""/>
    <s v="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_x000a__x000a_Conforme evidência a funcionária do financeiro em 2023 afirmou que a o serviço estava sendo bloqueado em30/05/2023._x000a__x000a_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
    <s v="&gt; Favor cancelar todas as notas do cliente._x000a__x000a_Conforme evidência a funcionária do financeiro em 2023 afirmou que a o serviço estava sendo bloqueado em30/05/2023._x000a__x000a_Desvio da antiga funcionária, pois continuamos faturando até março/2026 de forma indevida."/>
  </r>
  <r>
    <x v="4"/>
    <s v="Cancelamento e Reemissão de Nota Fiscal"/>
    <n v="26003147"/>
    <s v="0"/>
    <s v="2622516178899"/>
    <s v="PAGUE MENOS COMERCIO DE PRODUTOS ALIMENTICIOS LTDA"/>
    <s v="60.494.416/0033-12"/>
    <s v="Cancelamento de Nota Fiscal / Reemissão"/>
    <m/>
    <s v="Comercial"/>
    <x v="1"/>
    <s v="Médio"/>
    <s v="1018 Financeiro | Desejo falar com o setor financeiro | Super Mercado Pague Menos | ariane.pasilva@cielo.com.br"/>
    <x v="124"/>
    <d v="2026-08-13T00:00:00"/>
    <x v="15"/>
    <s v="ECOMMERCE BP SUPORTE FINANCEIRO N2"/>
    <s v="ariane.pasilva@cielo.com.br"/>
    <s v="PAGUE MENOS COMERCIO DE PRODUTOS"/>
    <s v="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_x000a__x000a_Em anexo, segue DA comercial para substituição das notas já emitidas. _x000a__x000a_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
    <s v="&gt; Prezados, boa tarde. Tudo bem?_x000a__x000a_Em anexo, segue DA comercial para substituição das notas já emitidas. _x000a__x000a_Emitindo no 1° dia útil de cada mês."/>
  </r>
  <r>
    <x v="4"/>
    <s v="Faturamento e Obrigações Fiscais"/>
    <n v="26000391"/>
    <s v="0"/>
    <s v="2622515177145"/>
    <s v="EDITORA GLOBO S/A"/>
    <s v="04.067.191/0001-60"/>
    <s v="Informações sobre faturamento"/>
    <m/>
    <s v="Cliente"/>
    <x v="1"/>
    <s v="Médio"/>
    <s v="1018 Financeiro | Desejo falar com o setor financeiro | Fernanda | fernanda.scamarneira@cielo.com.br"/>
    <x v="124"/>
    <d v="2026-08-13T00:00:00"/>
    <x v="15"/>
    <s v="ECOMMERCE BP SUPORTE FINANCEIRO N2"/>
    <s v="fernanda.scamarneira@cielo.com.br"/>
    <s v="EDITORA O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_x000a_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
    <s v="&gt; Preciso saber quais MIDs estão sendo puxado na cobrança do Cartão protegido do cliente Editora Globo: _x000a_CNPJ 04.067.191/0001-60"/>
  </r>
  <r>
    <x v="4"/>
    <s v="Pagamentos, Boletos e Recebimentos"/>
    <n v="25998980"/>
    <s v="0"/>
    <s v="2622515176301"/>
    <s v="KASA MOTORS LTDA"/>
    <s v="05.471.879/0001-73"/>
    <s v="Prorrogação de Boleto"/>
    <m/>
    <s v="Cliente"/>
    <x v="1"/>
    <s v="Médio"/>
    <s v="1002 Portais E-commerce | Estou em produção e tenho uma dúvida | Paulo César Martins de Souza | admpecastoygyn@gruposaga.com.br"/>
    <x v="124"/>
    <d v="2026-08-14T00:00:00"/>
    <x v="15"/>
    <s v="ECOMMERCE BP SUPORTE FINANCEIRO N2"/>
    <s v="admpecastoygyn@gruposaga.com.br"/>
    <s v="KASA MOTORS GYN"/>
    <s v="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
    <s v="&gt; Estamos com um boleto vencido, porém houve a troca de adm. e eu estou no lugar do antigo. Queria ver a possibilidade de prorrogação de boleto da NF0118075"/>
  </r>
  <r>
    <x v="4"/>
    <s v="Contratos, Comercial e Cadastro"/>
    <n v="25992473"/>
    <s v="0"/>
    <s v="2622514172257"/>
    <s v="COMPANHIA SULAMERICANA DE DISTRIBUICAO"/>
    <s v="11.517.841/0001-97"/>
    <s v="Atualização de Cadastro"/>
    <m/>
    <s v="Cliente"/>
    <x v="1"/>
    <s v="Médio"/>
    <s v="1018 Financeiro | Desejo falar com o setor financeiro | Fernando Macedo | fernando.macedo@plurix.com"/>
    <x v="124"/>
    <d v="2026-08-13T00:00:00"/>
    <x v="15"/>
    <s v="ECOMMERCE BP SUPORTE FINANCEIRO N2"/>
    <s v="fernando.macedo@plurix.com"/>
    <s v=""/>
    <s v="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_x000a__x000a_Favor retirar a valdirene.carniel@grupoamigao.com da lista de recebimento das faturas do Amigão (COMPANHIA SULAMERICANA DE DISTRIBUICAO) e inserir o diego.calefi@grupoamigao.com_x000a__x000a_Obrigado!&lt;/p&gt;&lt;p&gt;&lt;strong&gt;Data e hora do erro:&lt;/strong&gt; 13-08-2026 14:20&lt;/p&gt;&lt;p&gt;&lt;strong&gt;GA Client ID:&lt;/strong&gt; 315681571.1754943942&lt;/p&gt;&lt;p&gt;&lt;strong&gt;Lead Hash ID:&lt;/strong&gt; fce90bb775fd17d34a595625434849361c8355eab844"/>
    <s v="&gt; Boa tarde!_x000a__x000a_Favor retirar a valdirene.carniel@grupoamigao.com da lista de recebimento das faturas do Amigão (COMPANHIA SULAMERICANA DE DISTRIBUICAO) e inserir o diego.calefi@grupoamigao.com_x000a__x000a_Obrigado!"/>
  </r>
  <r>
    <x v="4"/>
    <s v="Faturamento e Obrigações Fiscais"/>
    <n v="25986550"/>
    <s v="0"/>
    <s v="2622513168542"/>
    <s v="A. P. A. COMERCIO DE MOVEIS LTDA"/>
    <s v="07.382.118/0001-70"/>
    <s v="Requisito fiscal do cliente"/>
    <m/>
    <s v="Cliente"/>
    <x v="1"/>
    <s v="Médio"/>
    <s v="1003 Gateway de Pagamento | Estou em produção e tenho uma dúvida | VICTOR HUGO LIMA DA SILVA | victor.hugo@apamoveis.com.br"/>
    <x v="124"/>
    <d v="2026-08-13T00:00:00"/>
    <x v="15"/>
    <s v="ECOMMERCE BP SUPORTE FINANCEIRO N2"/>
    <s v="victor.hugo@apamoveis.com.br"/>
    <s v="APA MOVEIS"/>
    <s v="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r>
  <r>
    <x v="4"/>
    <s v="Pagamentos, Boletos e Recebimentos"/>
    <n v="25976644"/>
    <s v="0"/>
    <s v="2622511162443"/>
    <s v="R11 TRAVEL VIAGENS E TURISMO LTDA."/>
    <s v="24.763.731/0001-57"/>
    <s v="Prorrogação de Boleto"/>
    <m/>
    <s v="Cliente"/>
    <x v="1"/>
    <s v="Médio"/>
    <s v="1018 Financeiro | Desejo falar com o setor financeiro | Leonardo | financeiro@r11travel.com.br"/>
    <x v="124"/>
    <d v="2026-08-13T00:00:00"/>
    <x v="15"/>
    <s v="ECOMMERCE BP SUPORTE FINANCEIRO N2"/>
    <s v="financeiro@r11travel.com.br"/>
    <s v=""/>
    <s v="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r>
  <r>
    <x v="4"/>
    <s v="Cobrança e Contestação"/>
    <n v="25974810"/>
    <s v="0"/>
    <s v="2622510161267"/>
    <s v="EDITORA E LIVRARIA SEFER LTDA"/>
    <s v="60.047.743/0001-49"/>
    <s v="Contestação de cobrança"/>
    <m/>
    <s v="Em análise"/>
    <x v="1"/>
    <s v="Médio"/>
    <s v="1018 Financeiro | Desejo falar com o setor financeiro | EDITORA E LIVRARIA SEFER LTDA | ariane.pasilva@cielo.com.br"/>
    <x v="124"/>
    <d v="2026-08-13T00:00:00"/>
    <x v="15"/>
    <s v="ECOMMERCE BP SUPORTE FINANCEIRO N2"/>
    <s v="ariane.pasilva@cielo.com.br"/>
    <s v=""/>
    <s v="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_x000a_Já cobramos o setup na nota:114015_x000a__x000a_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
    <s v="&gt; Prezados, favor cancelar a nota:116129_x000a_Já cobramos o setup na nota:114015_x000a__x000a_O contrato só prevê uma cobrança de setup."/>
  </r>
  <r>
    <x v="5"/>
    <s v="Cancelamento e Reemissão de Nota Fiscal"/>
    <n v="25929004"/>
    <s v="0"/>
    <s v="2622413132142"/>
    <s v=""/>
    <s v="58.119.199/0001-51"/>
    <s v="Cancelamento de Nota Fiscal / Reemissão"/>
    <m/>
    <s v="Em análise"/>
    <x v="0"/>
    <s v="Médio"/>
    <s v="1018 Financeiro | Desejo falar com o setor financeiro | Larissa Venancio | larissave@cielo.com.br"/>
    <x v="125"/>
    <d v="2026-08-12T00:00:00"/>
    <x v="15"/>
    <s v="ECOMMERCE BP SUPORTE FINANCEIRO N2"/>
    <s v="larissave@cielo.com.br"/>
    <s v=""/>
    <s v="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r>
  <r>
    <x v="4"/>
    <s v="Cobrança e Contestação"/>
    <n v="25927767"/>
    <s v="0"/>
    <s v="2622412131364"/>
    <s v="SONDA SUPERMERCADOS EXPORTACAO E IMPORTACAO S.A."/>
    <s v="01.937.635/0029-83"/>
    <s v="Cobrança de Chaves de Loja"/>
    <m/>
    <s v="Solicitação Comercial"/>
    <x v="1"/>
    <s v="Médio"/>
    <s v="1018 Financeiro | Desejo falar com o setor financeiro | Larissa Venancio | larissave@cielo.com.br"/>
    <x v="125"/>
    <d v="2026-08-12T00:00:00"/>
    <x v="15"/>
    <s v="ECOMMERCE BP SUPORTE FINANCEIRO N2"/>
    <s v="larissave@cielo.com.br"/>
    <s v="SONDA DELIVERY"/>
    <s v="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lt;/p&gt;&lt;p&gt;&lt;strong&gt;GA Client ID:&lt;/strong&gt; 2039273388.1743804731&lt;/p&gt;&lt;p&gt;&lt;strong&gt;Lead "/>
    <s v="&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
  </r>
  <r>
    <x v="4"/>
    <s v="Pagamentos, Boletos e Recebimentos"/>
    <n v="25914441"/>
    <s v="0"/>
    <s v="2622410122956"/>
    <s v="BLUMAR/BRAZIL NUTS RIO TURISMO LTDA"/>
    <s v="40.339.657/0001-00"/>
    <s v="Solicitação de Boleto"/>
    <m/>
    <s v="Cliente"/>
    <x v="1"/>
    <s v="Médio"/>
    <s v="1018 Financeiro | Desejo falar com o setor financeiro | welton sousa de melo | weltonsousa@blumar.com.br"/>
    <x v="125"/>
    <d v="2026-08-12T00:00:00"/>
    <x v="15"/>
    <s v="ECOMMERCE BP SUPORTE FINANCEIRO N2"/>
    <s v="weltonsousa@blumar.com.br"/>
    <s v="BLUMAR CONGRESS"/>
    <s v="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_x000a__x000a_Preciso do boleto para pagamento que vence dia 14/08_x000a__x000a_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
    <s v="&gt; Bom dia _x000a__x000a_Preciso do boleto para pagamento que vence dia 14/08_x000a__x000a_cnpj 40339657000100"/>
  </r>
  <r>
    <x v="4"/>
    <s v="Contratos, Comercial e Cadastro"/>
    <n v="25910090"/>
    <s v="0"/>
    <s v="2622410120195"/>
    <s v="NERIA ENERGIA E SOLUCOES LTDA"/>
    <s v="11.844.665/0001-06"/>
    <s v="Atualização de Cadastro"/>
    <m/>
    <s v="Comercial"/>
    <x v="1"/>
    <s v="Médio"/>
    <s v="1018 Financeiro | Desejo falar com o setor financeiro | Raphael Felipe Palmeira | raphael.palmeira@cielo.com.br"/>
    <x v="125"/>
    <d v="2026-08-14T00:00:00"/>
    <x v="15"/>
    <s v="ECOMMERCE BP SUPORTE FINANCEIRO N2"/>
    <s v="raphael.palmeira@cielo.com.br"/>
    <s v="NERIA COMERCIALIZADORA VAREJISTA DE ENERGIA LTDA"/>
    <s v="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r>
  <r>
    <x v="4"/>
    <s v="Contratos, Comercial e Cadastro"/>
    <n v="25860869"/>
    <s v="0"/>
    <s v="2622311088706"/>
    <s v="SOCIEDADE BIBLICA DO BRASIL"/>
    <s v="33.579.376/0001-51"/>
    <s v="Atualização de Cadastro"/>
    <m/>
    <s v="Cliente"/>
    <x v="1"/>
    <s v="Médio"/>
    <s v="1018 Financeiro | Desejo falar com o setor financeiro | Daniela Alves | daniela.alves@sbb.org.br"/>
    <x v="126"/>
    <d v="2026-08-11T00:00:00"/>
    <x v="15"/>
    <s v="ECOMMERCE BP SUPORTE FINANCEIRO N2"/>
    <s v="daniela.alves@sbb.org.br"/>
    <s v=""/>
    <s v="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lt;/p&gt;&lt;p&gt;&lt;strong&gt;Como podemos te ajudar?:&lt;/strong&gt; Desejo falar com o setor financeiro"/>
    <s v="&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
  </r>
  <r>
    <x v="4"/>
    <s v="Pagamentos, Boletos e Recebimentos"/>
    <n v="25793618"/>
    <s v="0"/>
    <s v="2622210046249"/>
    <s v="MYPLACE INDUSTRIA"/>
    <m/>
    <s v="Prorrogação de Boleto"/>
    <m/>
    <s v="Cliente"/>
    <x v="1"/>
    <s v="Médio"/>
    <s v="Prorrogação myPLACE - Setup"/>
    <x v="127"/>
    <d v="2026-08-11T00:00:00"/>
    <x v="15"/>
    <s v="ECOMMERCE BP SUPORTE FINANCEIRO N2"/>
    <s v="gerencia.ecommerce@myplace.com.br"/>
    <s v="MYPLACE INDUSTRI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_x000a_Bom dia,_x000a__x000a__x000a_Tivemos alguns imprevistos e, por isso, ainda não conseguimos avançar com a implantação._x000a__x000a_Como seguimos analisando todos os pontos necessários para concluir essa etapa, gostaria de verificar se é possível prorrogar o vencimento do boleto referente ao setup por mais 15 dias._x000a__x000a_Esse prazo já seria suficiente para nos organizarmos._x000a__x000a__x000a_Obrigada!_x000a__x000a_--_x000a_Att,_x000a__x000a_[https://ci3.googleusercontent.com/mail-sig/AIorK4zkE066u-Yp0MiEgALiSNIECadUOIhu_M5wAsj5LuGtUp6UU3HXQtyJrN1ZDNkFYUuOnKpoQUvDNlh2][X]"/>
    <e v="#N/A"/>
  </r>
  <r>
    <x v="4"/>
    <s v="Cobrança e Contestação"/>
    <n v="25792655"/>
    <s v="0"/>
    <s v="2622210045738"/>
    <s v="E-PECA DESENVOLVIMENTO DE SISTEMAS LTDA"/>
    <s v="25.382.893/0001-08"/>
    <s v="Cobrança Setup"/>
    <m/>
    <s v="Solicitação Comercial"/>
    <x v="1"/>
    <s v="Médio"/>
    <s v="1018 Financeiro | Desejo falar com o setor financeiro | Júlia Angelozzi | julia.djesus@cielo.com.br"/>
    <x v="127"/>
    <d v="2026-08-10T00:00:00"/>
    <x v="15"/>
    <s v="ECOMMERCE BP SUPORTE FINANCEIRO N2"/>
    <s v="julia.djesus@cielo.com.br"/>
    <s v="E-PECA"/>
    <s v="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_x000a_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
    <s v="&gt; Bom dia, pessoal!_x000a_Sou a gerente comercial da E-PECA DESENVOLVIMENTO DE SISTEMAS LTDA, CNPJ 25.382.893/0001-08. Preciso que realizem a geração da cobrança de um setup para o cliente devido a geração de uma nova chave na solução de Split de Pagamentos."/>
  </r>
  <r>
    <x v="2"/>
    <s v="Atendimento Administrativo e Suporte"/>
    <n v="26187138"/>
    <s v="0"/>
    <s v="2623015294461"/>
    <s v="TERRA FORTE DO NORDESTE COMERCIO DE VEICULOS LTDA"/>
    <s v="46.401.065/0001-40"/>
    <s v="Informações geral"/>
    <m/>
    <m/>
    <x v="0"/>
    <s v="Médio"/>
    <s v="1018 Financeiro | Desejo falar com o setor financeiro | lainia | lainiasantos@terramaceio.com.br"/>
    <x v="128"/>
    <d v="2026-08-18T00:00:00"/>
    <x v="15"/>
    <s v="ECOMMERCE BP SUPORTE FINANCEIRO N2"/>
    <s v="lainiasantos@terramaceio.com.br"/>
    <s v="TERRA MACEIO"/>
    <s v="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_x000a_Poderia confirmar?_x000a_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
    <s v="&gt; Dia 27-07-26, fizemos o cancelando do pedido: 21931 através do portal Rede Toyota_x000a_Poderia confirmar?_x000a_Identificação do pagamento:"/>
  </r>
  <r>
    <x v="2"/>
    <s v="Pagamentos, Boletos e Recebimentos"/>
    <n v="26186115"/>
    <s v="0"/>
    <s v="2623015293826"/>
    <s v="PAYAMIGO BRASIL MEIOS DE PAGAMENTO LTDA"/>
    <s v="26.183.032/0001-63"/>
    <s v="Troca de conta para depósito"/>
    <m/>
    <m/>
    <x v="1"/>
    <s v="Médio"/>
    <s v="1018 Financeiro | Desejo falar com o setor financeiro | Marcio dos Santos | msantos@payamigo.com"/>
    <x v="128"/>
    <d v="2026-08-18T00:00:00"/>
    <x v="15"/>
    <s v="ECOMMERCE BP SUPORTE FINANCEIRO N2"/>
    <s v="msantos@payamigo.com"/>
    <s v="PAYAMIGO STERRAMEDIA"/>
    <s v="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_x000a_Agência: 0001_x000a_Número da conta: 80065820-5_x000a_Tipo: Conta de pagamento_x000a_CNPJ: 26.183.032/0001-63_x000a_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
    <s v="&gt; Banco: 290 - PagSeguro Internet Instituição de Pagamento S.A._x000a_Agência: 0001_x000a_Número da conta: 80065820-5_x000a_Tipo: Conta de pagamento_x000a_CNPJ: 26.183.032/0001-63_x000a_Nome: PAYAMIGO BRASIL MEIOS DE PAGAMENTO LTDA"/>
  </r>
  <r>
    <x v="3"/>
    <s v="Cobrança e Contestação"/>
    <n v="26158573"/>
    <s v="0"/>
    <s v="2623010276710"/>
    <s v="BERTOLINI S/A"/>
    <s v="87.556.650/0015-00"/>
    <s v="Contestação de cobrança"/>
    <m/>
    <m/>
    <x v="1"/>
    <s v="Médio"/>
    <s v="1018 Financeiro | Desejo falar com o setor financeiro | Suelen Thums | suelen.thums@bertolini.com.br"/>
    <x v="128"/>
    <d v="2026-08-18T00:00:00"/>
    <x v="15"/>
    <s v="ECOMMERCE BP SUPORTE FINANCEIRO N2"/>
    <s v="suelen.thums@bertolini.com.br"/>
    <s v="BERTOLINI SA"/>
    <s v="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_x000a_Foi por conta do aumento de transações no período? _x000a_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 v="&gt; Quero entender o motivo do valor do antifraude ter mais que dobrado de um mês para o outro. No mês passado pagamos R$ 259,15, e neste mês a nota (119956) foi emitida no valor de 601,73._x000a_Foi por conta do aumento de transações no período? _x000a_Aguardo."/>
  </r>
  <r>
    <x v="3"/>
    <s v="Contratos, Comercial e Cadastro"/>
    <n v="26158420"/>
    <s v="0"/>
    <s v="2623010276608"/>
    <s v="PROPARTS COMERCIO DE ARTIGOS ESPORTIVOS E TECNOLOGIA LTDA"/>
    <s v="68.365.501/0001-05"/>
    <s v="Informação sobre contrato"/>
    <m/>
    <m/>
    <x v="1"/>
    <s v="Médio"/>
    <s v="1018 Financeiro | Desejo falar com o setor financeiro | Caroline Mendes | carolineal@cielo.com.br"/>
    <x v="128"/>
    <d v="2026-08-18T00:00:00"/>
    <x v="15"/>
    <s v="ECOMMERCE BP SUPORTE FINANCEIRO N2"/>
    <s v="carolineal@cielo.com.br"/>
    <s v="Garmin  Loja Moema 01 POS2 Fisic"/>
    <s v="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r>
  <r>
    <x v="3"/>
    <s v="Cancelamento e Reemissão de Nota Fiscal"/>
    <n v="26123054"/>
    <s v="0"/>
    <s v="2622915254208"/>
    <s v="ALFA  AGENCIA DE VIAGENS LTDA"/>
    <s v="07.141.168/0001-66"/>
    <s v="Cancelamento de NF"/>
    <m/>
    <m/>
    <x v="1"/>
    <s v="Médio"/>
    <s v="1018 Financeiro | Desejo falar com o setor financeiro | ALFA AGENCIA DE VIAGENS LTDA | ariane.pasilva@cielo.com.br"/>
    <x v="129"/>
    <d v="2026-08-17T00:00:00"/>
    <x v="15"/>
    <s v="ECOMMERCE BP SUPORTE FINANCEIRO N2"/>
    <s v="ariane.pasilva@cielo.com.br"/>
    <s v="ALFA TRAVEL TURISMO"/>
    <s v="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_x000a__x000a_Será necessário novamente cancelar as notas fiscais emitidas para o cliente desde julho:_x000a_117864_x000a_120138_x000a_120190_x000a__x000a_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
    <s v="&gt; Prezado time financeiro, boa tarde. Tudo bem?_x000a__x000a_Será necessário novamente cancelar as notas fiscais emitidas para o cliente desde julho:_x000a_117864_x000a_120138_x000a_120190_x000a__x000a_O serviço foi cancelado. Segue chamado no SF: CANCELAMENTO# 00001839"/>
  </r>
  <r>
    <x v="3"/>
    <s v="Faturamento e Obrigações Fiscais"/>
    <n v="26120128"/>
    <s v="0"/>
    <s v="2622915252385"/>
    <s v="ECORI ENERGIA SOLAR LTDA"/>
    <s v="13.329.758/0001-10"/>
    <s v="Dúvida sobre faturamento"/>
    <m/>
    <m/>
    <x v="1"/>
    <s v="Médio"/>
    <s v="1004 Gestão de Risco (Antifraude) | Estou em produção e tenho uma dúvida | Marcelo | mparo.sjp@ecori.com.br"/>
    <x v="129"/>
    <d v="2026-08-18T00:00:00"/>
    <x v="15"/>
    <s v="ECOMMERCE BP SUPORTE FINANCEIRO N2"/>
    <s v="mparo.sjp@ecori.com.br"/>
    <s v="ECORI  PISOS E REVESTIMENTOS EC"/>
    <s v="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lt;/p&gt;&lt;p&gt;&lt;strong&gt;GA Client ID:&lt;/strong&gt; 1027059026.1786989"/>
    <s v="&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
  </r>
  <r>
    <x v="2"/>
    <s v="Contratos, Comercial e Cadastro"/>
    <n v="26091612"/>
    <s v="0"/>
    <s v="2622910234580"/>
    <s v="LIDER INDUSTRIA E COMERCIO DE ESTOFADOS S/A"/>
    <s v="64.422.892/0001-00"/>
    <s v="Alteração de cadastro (e-mail)"/>
    <m/>
    <m/>
    <x v="1"/>
    <s v="Médio"/>
    <s v="1018 Financeiro | Desejo falar com o setor financeiro | Sara | sara@lider.design"/>
    <x v="129"/>
    <d v="2026-08-17T00:00:00"/>
    <x v="15"/>
    <s v="ECOMMERCE BP SUPORTE FINANCEIRO N2"/>
    <s v="sara@lider.design"/>
    <s v="LIDER INTERIORES"/>
    <s v="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_x000a_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_x000a_    &quot;infoClientes&quot;: [_x000a_        {_x000a_            "/>
    <s v="&gt; Favor encaminhar as faturas referentes a estes dados para_x000a_contasacadastrar@lider.design"/>
  </r>
  <r>
    <x v="2"/>
    <s v="Pagamentos, Boletos e Recebimentos"/>
    <n v="26087997"/>
    <s v="0"/>
    <s v="2622909232285"/>
    <s v="VENANCIO PRODUTOS FARMACEUTICOS LTDA."/>
    <s v="00.285.753/0001-90"/>
    <s v="Prorrogação de Boleto"/>
    <m/>
    <m/>
    <x v="1"/>
    <s v="Médio"/>
    <s v="1018 Financeiro | Desejo falar com o setor financeiro | Ana Carolina Lopes | ana.barcellos@venancio.com.br"/>
    <x v="129"/>
    <d v="2026-08-17T00:00:00"/>
    <x v="15"/>
    <s v="ECOMMERCE BP SUPORTE FINANCEIRO N2"/>
    <s v="ana.barcellos@venancio.com.br"/>
    <s v="DROGARIA VENANCIO"/>
    <s v="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
    <s v="&gt; Bom dia, Solicitamos, por gentileza, a prorrogação do boleto com vencimento para 14/08/2026, nf.119860, para o dia 24/08."/>
  </r>
  <r>
    <x v="3"/>
    <s v="Faturamento e Obrigações Fiscais"/>
    <n v="26053298"/>
    <s v="0"/>
    <s v="2622615209868"/>
    <s v="BRAVIUM S.A"/>
    <s v="01.336.140/0001-06"/>
    <s v="Dúvida sobre faturamento"/>
    <m/>
    <m/>
    <x v="1"/>
    <s v="Médio"/>
    <s v="1018 Financeiro | Desejo falar com o setor financeiro | DIEGO GOMES | Diego.gomes@bravium.com.br"/>
    <x v="130"/>
    <d v="2026-08-14T00:00:00"/>
    <x v="15"/>
    <s v="ECOMMERCE BP SUPORTE FINANCEIRO N2"/>
    <s v="diego.gomes@bravium.com.br"/>
    <s v="MC SURPREENDA"/>
    <s v="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_x000a_NF 86398  R$ 7.613,57_x000a_NF 86413  R$ 7.613,57_x000a__x000a_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
    <s v="&gt; Recebemos duas notas ambas com o mesmo valor _x000a_NF 86398  R$ 7.613,57_x000a_NF 86413  R$ 7.613,57_x000a__x000a_Precisamos da confirmação qual é a nota valida e o comprovante de cancelamento por gentileza."/>
  </r>
  <r>
    <x v="2"/>
    <s v="Contratos, Comercial e Cadastro"/>
    <n v="26038292"/>
    <s v="0"/>
    <s v="2622611200489"/>
    <s v="HSYSTEM TECNOLOGIA LTDA"/>
    <s v="16.991.645/0001-73"/>
    <s v="Cadastro de MIDs"/>
    <m/>
    <m/>
    <x v="1"/>
    <s v="Médio"/>
    <s v="1018 Financeiro | Desejo falar com o setor financeiro | Mariane | mariane.santos@cielo.com.br"/>
    <x v="130"/>
    <d v="2026-08-14T00:00:00"/>
    <x v="15"/>
    <s v="ECOMMERCE BP SUPORTE FINANCEIRO N2"/>
    <s v="mariane.santos@cielo.com.br"/>
    <s v=""/>
    <s v="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
    <s v="&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
  </r>
  <r>
    <x v="2"/>
    <s v="Cobrança e Contestação"/>
    <n v="26091331"/>
    <s v="0"/>
    <s v="2622910234394"/>
    <s v="INBRANDS S.A"/>
    <s v="09.054.385/0001-44"/>
    <s v="Contestação de cobrança"/>
    <m/>
    <m/>
    <x v="1"/>
    <s v="Médio"/>
    <s v="1020 Estratégia Antifraude | Analises | Leonardo Gonçalves de Noronha | leonardo.noronha@inbrands.com.br"/>
    <x v="129"/>
    <d v="2026-08-19T00:00:00"/>
    <x v="15"/>
    <s v="ECOMMERCE BP SUPORTE FINANCEIRO N2"/>
    <s v="leonardo.noronha@inbrands.com.br"/>
    <s v="ELLUS FABRICA PE"/>
    <s v="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r>
  <r>
    <x v="2"/>
    <s v="Pagamentos, Boletos e Recebimentos"/>
    <n v="26197883"/>
    <s v="0"/>
    <s v="2623017301047"/>
    <s v="FENG - FAN ENGAGEMENT MARKETING E INTELIGENCIA LTDA."/>
    <s v="29.815.956/0001-23"/>
    <s v="Informação conta para depósito"/>
    <m/>
    <m/>
    <x v="1"/>
    <s v="Médio"/>
    <s v="1018 Financeiro | Desejo falar com o setor financeiro | Marcos Paulo | marcos.paulo@fengbrasil.com.br"/>
    <x v="128"/>
    <d v="2026-08-19T00:00:00"/>
    <x v="15"/>
    <s v="ECOMMERCE BP SUPORTE FINANCEIRO N2"/>
    <s v="marcos.paulo@fengbrasil.com.br"/>
    <s v="Botafogo Camisa 7"/>
    <s v="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
    <s v="&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
  </r>
  <r>
    <x v="2"/>
    <s v="Contratos, Comercial e Cadastro"/>
    <n v="26205622"/>
    <s v="0"/>
    <s v="2623108306151"/>
    <s v="QUANTITY SERVICOS E COMERCIO DE PRODUTOS PARA SAUDE S.A."/>
    <s v="13.612.214/0001-60"/>
    <s v="Atualização de Cadastro"/>
    <m/>
    <m/>
    <x v="1"/>
    <s v="Médio"/>
    <s v="1018 Financeiro | Desejo falar com o setor financeiro | Francielly R S Buchele | francielly.silva@dentalspeed.com"/>
    <x v="131"/>
    <d v="2026-08-19T00:00:00"/>
    <x v="15"/>
    <s v="ECOMMERCE BP SUPORTE FINANCEIRO N2"/>
    <s v="francielly.silva@dentalspeed.com"/>
    <s v="DENTAL SPEED GRAPH"/>
    <s v="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_x000a_Gentileza incluir o e-mail abaixo para recebimentos das notas fiscais e boletos e manter os que já existem:_x000a__x000a_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
    <s v="&gt; Bom dia!_x000a_Gentileza incluir o e-mail abaixo para recebimentos das notas fiscais e boletos e manter os que já existem:_x000a__x000a_camila.medeiros@dentalspeed.com"/>
  </r>
  <r>
    <x v="3"/>
    <s v="Pagamentos, Boletos e Recebimentos"/>
    <n v="26218687"/>
    <s v="0"/>
    <s v="2623110314547"/>
    <s v="MAX FERRAMENTAS LTDA"/>
    <m/>
    <s v="Informações sobre pagamento"/>
    <m/>
    <m/>
    <x v="1"/>
    <s v="Médio"/>
    <s v="Enc.: POXA, SEU BOLETO ESTÁ VENCIDO!"/>
    <x v="131"/>
    <d v="2026-08-19T00:00:00"/>
    <x v="15"/>
    <s v="ECOMMERCE BP SUPORTE FINANCEIRO N2"/>
    <s v="rita.barboza@ogrupomaxi.com.br"/>
    <s v="MAX FERRAMENTAS LTD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Preciso de um contato para tratar a situação abaixo._x000a__x000a__x000a_[Cópia de Cópia de Assinatura Maxi 2026.png]_x000a__x000a__x000a__x000a__x000a_============ Mensagem encaminhada ============_x000a_De: &lt;cobranca.ecommerce@cielo.com.br&gt;_x000a_Para: &lt;rita.barboza@maxiferramentas.com.br&gt;, &lt;thiago.rolim@maxiferramentas.com.br&gt;, &lt;alexrolim@maxiferramentas.com.br&gt;_x000a_Data: sex., 24 jul. 2026 10:20:18 -0300_x000a_Assunto: POXA, SEU BOLETO ESTÁ VENCIDO!_x000a_============ Mensagem encaminhada ============_x000a__x000a_[braspag]_x000a_Poxa, seu boleto está_x000a_vencido!_x000a_ _x000a_[braspag]_x000a_ _x000a_Olá, cliente Braspag!_x000a__x000a_Estamos acompanhando MA"/>
    <e v="#N/A"/>
  </r>
  <r>
    <x v="3"/>
    <s v="Atendimento Administrativo e Suporte"/>
    <n v="26243275"/>
    <s v="0"/>
    <s v="2623115330650"/>
    <s v="INSIDE SISTEMAS LTDA"/>
    <s v="05.623.256/0001-79"/>
    <s v="Acesso admin"/>
    <m/>
    <m/>
    <x v="1"/>
    <s v="Médio"/>
    <s v="1003 Gateway de Pagamento | Configurações da loja | Ricardo | faturamento@insidesistemas.com.br"/>
    <x v="131"/>
    <d v="2026-08-20T00:00:00"/>
    <x v="15"/>
    <s v="ECOMMERCE BP SUPORTE FINANCEIRO N2"/>
    <s v="faturamento@insidesistemas.com.br"/>
    <s v="INSIDE SISTEMAS"/>
    <s v="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_x000a_    &quot;infoClientes"/>
    <s v="&gt; Preciso entender sobre a cobrança mensal para o CNPJ 05.623.256/0001-79"/>
  </r>
  <r>
    <x v="3"/>
    <s v="Contratos, Comercial e Cadastro"/>
    <n v="26288802"/>
    <s v="0"/>
    <s v="2623212359359"/>
    <s v="WHITE MARTINS GASES INDUSTRIAIS LTDA"/>
    <s v="35.820.448/0001-36"/>
    <s v="Congelamento de contrato"/>
    <m/>
    <m/>
    <x v="1"/>
    <s v="Médio"/>
    <s v="1018 Financeiro | Desejo falar com o setor financeiro | Mariane Oliveira dos Santos | mariane.santos@cielo.com.br"/>
    <x v="132"/>
    <d v="2026-08-20T00:00:00"/>
    <x v="15"/>
    <s v="ECOMMERCE BP SUPORTE FINANCEIRO N2"/>
    <s v="mariane.santos@cielo.com.br"/>
    <s v="WHITE MARTINS GILDA"/>
    <s v="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r>
  <r>
    <x v="3"/>
    <s v="Faturamento e Obrigações Fiscais"/>
    <n v="26395526"/>
    <s v="0"/>
    <s v="2623609429491"/>
    <s v="LAMARK E-COMMERCE SOLUTIONS LTDA"/>
    <s v="63.321.008/0001-70"/>
    <s v="Dúvida sobre faturamento"/>
    <m/>
    <m/>
    <x v="1"/>
    <s v="Médio"/>
    <s v="1018 Financeiro | Desejo falar com o setor financeiro | Rafael Roque | rafael.silva@tbfg.com.br"/>
    <x v="133"/>
    <d v="2026-08-24T00:00:00"/>
    <x v="15"/>
    <s v="ECOMMERCE BP SUPORTE FINANCEIRO N2"/>
    <s v="rafael.silva@tbfg.com.br"/>
    <m/>
    <s v="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lt;/p&gt;&lt;p&gt;&lt;strong&gt;Como podemos te ajudar"/>
    <s v="&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
  </r>
  <r>
    <x v="5"/>
    <s v="Cancelamento e Reemissão de Nota Fiscal"/>
    <n v="26346273"/>
    <s v="0"/>
    <s v="2623312396077"/>
    <s v="N. R. BENNESBY COMERCIO DE UTENSILI"/>
    <s v="37.882.316/0001-64"/>
    <s v="Cancelamento de NF"/>
    <m/>
    <m/>
    <x v="2"/>
    <s v="Médio"/>
    <s v="1018 Financeiro | Desejo falar com o setor financeiro | N. R. BENNESBY COMERCIO DE UTENSILI | ariane.pasilva@cielo.com.br"/>
    <x v="134"/>
    <d v="2026-08-21T00:00:00"/>
    <x v="15"/>
    <s v="ECOMMERCE BP SUPORTE FINANCEIRO N2"/>
    <s v="ariane.pasilva@cielo.com.br"/>
    <m/>
    <s v="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_x000a__x000a_Favor seguir com o cancelamento das notas (todas)._x000a__x000a_Em anexo, DA comercial.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
    <s v="&gt; Time financeiro, boa tarde. Tudo bem?_x000a__x000a_Favor seguir com o cancelamento das notas (todas)._x000a__x000a_Em anexo, DA comercial._x000a__x000a_Obrigada."/>
  </r>
  <r>
    <x v="5"/>
    <s v="Cancelamento e Reemissão de Nota Fiscal"/>
    <n v="26341250"/>
    <s v="0"/>
    <s v="2623311392729"/>
    <s v="UNINTER EDUCACIONAL S/A"/>
    <s v="02.261.854/0001-57"/>
    <s v="Cancelamento de NF"/>
    <m/>
    <m/>
    <x v="2"/>
    <s v="Médio"/>
    <s v="1018 Financeiro | Desejo falar com o setor financeiro | UNINTER EDUCACIONAL S/A | ariane.pasilva@cielo.com.br"/>
    <x v="134"/>
    <d v="2026-08-21T00:00:00"/>
    <x v="15"/>
    <s v="ECOMMERCE BP SUPORTE FINANCEIRO N2"/>
    <s v="ariane.pasilva@cielo.com.br"/>
    <m/>
    <s v="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_x000a__x000a_Poderia, por favor cancelar todas as notas desse cliente?_x000a__x000a_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
    <s v="&gt; Time financeiro, bom dia. Tudo bem?_x000a__x000a_Poderia, por favor cancelar todas as notas desse cliente?_x000a__x000a_Em anexo DA comercial."/>
  </r>
  <r>
    <x v="2"/>
    <s v="Pagamentos, Boletos e Recebimentos"/>
    <n v="26503309"/>
    <s v="0"/>
    <s v="2623717497663"/>
    <s v="INOVE ONLINE LTDA"/>
    <s v="59.515.022/0001-37"/>
    <s v="Informações cobrança"/>
    <m/>
    <m/>
    <x v="0"/>
    <s v="Médio"/>
    <s v="1018 Financeiro | Desejo falar com o setor financeiro | Inove Online | inoveonline0904@gmail.com"/>
    <x v="135"/>
    <d v="2026-08-26T00:00:00"/>
    <x v="15"/>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
    <s v="&gt; Quero saber se tenho alguma pendencia financeira com voces! se puderem me encaminhar as guias com os descritivos por email caso tenha por gentileza"/>
  </r>
  <r>
    <x v="5"/>
    <s v="Cancelamento e Reemissão de Nota Fiscal"/>
    <n v="26476108"/>
    <s v="0"/>
    <s v="2623712480655"/>
    <s v="SMILES VIAGENS E TURISMO S.A."/>
    <s v="27.413.812/0001-15"/>
    <s v="Cancelamento de NF / reemissão"/>
    <m/>
    <m/>
    <x v="1"/>
    <s v="Médio"/>
    <s v="1018 Financeiro | Desejo falar com o setor financeiro | SMILES VIAGENS E TURISMO S.A. | ariane.pasilva@cielo.com.br"/>
    <x v="135"/>
    <d v="2026-08-25T00:00:00"/>
    <x v="15"/>
    <s v="ECOMMERCE BP SUPORTE FINANCEIRO N2"/>
    <s v="ariane.pasilva@cielo.com.br"/>
    <s v="SMILES VIAGENS E TURISMO SA"/>
    <s v="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r>
  <r>
    <x v="5"/>
    <s v="Atendimento Administrativo e Suporte"/>
    <n v="26448888"/>
    <s v="26404867"/>
    <s v="2623620463112"/>
    <s v="BRISANET SERVIOS DE TELECOMUNICACOES S.A."/>
    <s v="04.601.397/0001-28"/>
    <s v="Informações geral"/>
    <m/>
    <m/>
    <x v="1"/>
    <s v="Médio"/>
    <s v="Re: Solicitação de detalhamento de transações e identificação de créditos"/>
    <x v="133"/>
    <d v="2026-08-25T00:00:00"/>
    <x v="15"/>
    <s v="ECOMMERCE BP SUPORTE FINANCEIRO N2"/>
    <s v="patricianogueira@grupobrisanet.com.br"/>
    <s v=""/>
    <m/>
    <e v="#N/A"/>
  </r>
  <r>
    <x v="5"/>
    <s v="Contratos, Comercial e Cadastro"/>
    <n v="26446053"/>
    <s v="0"/>
    <s v="2623618461443"/>
    <s v="BRASILSEG COMPANHIA DE SEGUROS"/>
    <s v="28.196.889/0001-43"/>
    <s v="Atualização cadastral reajuste contrato"/>
    <m/>
    <m/>
    <x v="1"/>
    <s v="Médio"/>
    <s v="1018 Financeiro | Desejo falar com o setor financeiro | Larissa Venancio Nascimento Araujo | larissave@cielo.com.br"/>
    <x v="133"/>
    <d v="2026-08-25T00:00:00"/>
    <x v="15"/>
    <s v="ECOMMERCE BP SUPORTE FINANCEIRO N2"/>
    <s v="larissave@cielo.com.br"/>
    <s v="BB SEGUROS ALIANCA BR"/>
    <s v="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r>
  <r>
    <x v="5"/>
    <s v="Pagamentos, Boletos e Recebimentos"/>
    <n v="26443578"/>
    <s v="0"/>
    <s v="2623617460010"/>
    <s v="CENTER MEGA COMERCIO DE MATERIAIS PARA CONSTRUCAO LTDA"/>
    <s v="05.164.667/0001-43"/>
    <s v="Informações cobrança"/>
    <m/>
    <m/>
    <x v="1"/>
    <s v="Médio"/>
    <s v="1018 Financeiro | Desejo falar com o setor financeiro | Maria Eduarda | marketing01@centermega.com.br"/>
    <x v="133"/>
    <d v="2026-08-25T00:00:00"/>
    <x v="15"/>
    <s v="ECOMMERCE BP SUPORTE FINANCEIRO N2"/>
    <s v="marketing01@centermega.com.br"/>
    <s v="CENTER MEGA C M CONSTR"/>
    <s v="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_x000a__x000a_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
    <s v="&gt; Estamos com uma cobrança duplcada em nosso banco. _x000a__x000a_Nós recebemos por email a 119965 a qual realizamos o incluimento do pagamento porém o nosso financeiro contastou a cobrança duplicada da nota 2119965 e precisamos que ela seja retirada do banco"/>
  </r>
  <r>
    <x v="5"/>
    <s v="Cobrança e Contestação"/>
    <n v="26431641"/>
    <s v="0"/>
    <s v="2623615452431"/>
    <s v="PNEUBRAS COMERCIO DE PNEUS LTDA"/>
    <s v="08.678.386/0001-05"/>
    <s v="Contestação de cobrança"/>
    <m/>
    <m/>
    <x v="1"/>
    <s v="Médio"/>
    <s v="1018 Financeiro | Desejo falar com o setor financeiro | José Deyfeson Fernandes Ribeiro | jose.ribeiro@pneubras.com"/>
    <x v="133"/>
    <d v="2026-08-24T00:00:00"/>
    <x v="15"/>
    <s v="ECOMMERCE BP SUPORTE FINANCEIRO N2"/>
    <s v="jose.ribeiro@pneubras.com"/>
    <s v="PNEUBRAS"/>
    <s v="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r>
  <r>
    <x v="5"/>
    <s v="Cancelamento e Reemissão de Nota Fiscal"/>
    <n v="26428781"/>
    <s v="0"/>
    <s v="2623615450589"/>
    <s v="EVENTPLACE SOLUCOES DIGITAIS LTDA"/>
    <s v="26.335.362/0001-27"/>
    <s v="Cancelamento de NF"/>
    <m/>
    <m/>
    <x v="1"/>
    <s v="Médio"/>
    <s v="1018 Financeiro | Desejo falar com o setor financeiro | EVENTPLACE SOLUCOES DIGITAIS LTDA | ariane.pasilva@cielo.com.br"/>
    <x v="133"/>
    <d v="2026-08-24T00:00:00"/>
    <x v="15"/>
    <s v="ECOMMERCE BP SUPORTE FINANCEIRO N2"/>
    <s v="ariane.pasilva@cielo.com.br"/>
    <s v=""/>
    <s v="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
    <s v="&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
  </r>
  <r>
    <x v="5"/>
    <s v="Faturamento e Obrigações Fiscais"/>
    <n v="26416830"/>
    <s v="0"/>
    <s v="2623612442746"/>
    <s v="PAGUEVELOZ INSTITUICAO DE PAGAMENTO LTDA"/>
    <s v="03.816.413/0001-37"/>
    <s v="Correção descritivo nota fiscal"/>
    <m/>
    <m/>
    <x v="1"/>
    <s v="Médio"/>
    <s v="1018 Financeiro | Desejo falar com o setor financeiro | PAGUEVELOZ INSTITUICAO DE PAGAMENTO | ariane.pasilva@cielo.com.br"/>
    <x v="133"/>
    <d v="2026-08-24T00:00:00"/>
    <x v="15"/>
    <s v="ECOMMERCE BP SUPORTE FINANCEIRO N2"/>
    <s v="ariane.pasilva@cielo.com.br"/>
    <s v=""/>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_x000a__x000a_O cliente precisa que na nota fiscal:63191_x000a_Conste o NR° DA PO:97873921 _x000a__x000a_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
    <s v="&gt; Pessoal, boa tarde._x000a__x000a_O cliente precisa que na nota fiscal:63191_x000a_Conste o NR° DA PO:97873921 _x000a__x000a_Por favor, podem corrigir?"/>
  </r>
  <r>
    <x v="5"/>
    <s v="Cancelamento e Reemissão de Nota Fiscal"/>
    <n v="26415900"/>
    <s v="0"/>
    <s v="2623612442177"/>
    <s v="MV INFORMATICA NORDESTE LTDA"/>
    <s v="92.306.257/0007-80"/>
    <s v="Cancelamento de NF"/>
    <m/>
    <m/>
    <x v="0"/>
    <s v="Médio"/>
    <s v="1018 Financeiro | Desejo falar com o setor financeiro | MV INFORMATICA NORDESTE LTDA | ariane.pasilva@cielo.com.br"/>
    <x v="133"/>
    <d v="2026-08-24T00:00:00"/>
    <x v="15"/>
    <s v="ECOMMERCE BP SUPORTE FINANCEIRO N2"/>
    <s v="ariane.pasilva@cielo.com.br"/>
    <s v=""/>
    <s v="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_x000a__x000a_Por favor cancelar as notas emitidas para esse cliente._x000a__x000a_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
    <s v="&gt; Prezados, boa tarde. Tudo bem?_x000a__x000a_Por favor cancelar as notas emitidas para esse cliente._x000a__x000a_Conforme firmado em contrato, o vencimento era para 90 dias após assinatura."/>
  </r>
  <r>
    <x v="5"/>
    <s v="Cancelamento e Reemissão de Nota Fiscal"/>
    <n v="26412747"/>
    <s v="0"/>
    <s v="2623612440280"/>
    <s v="SYNAPCOM COMERCIO ELETRONICO"/>
    <s v="27.932.734/0001-65"/>
    <s v="Cancelamento de NF"/>
    <m/>
    <m/>
    <x v="2"/>
    <s v="Médio"/>
    <s v="1018 Financeiro | Desejo falar com o setor financeiro | INFRACOMMERCE SYNAPCOM COMERCIO ELE | arianede@cielo.com.br"/>
    <x v="133"/>
    <d v="2026-08-24T00:00:00"/>
    <x v="15"/>
    <s v="ECOMMERCE BP SUPORTE FINANCEIRO N2"/>
    <s v="arianede@cielo.com.br"/>
    <s v="SYNAPCOM COMERCIO ELETRONICO"/>
    <s v="Olá, segue formulário enviado para Cielo E-commerce:&lt;p&gt;&lt;strong&gt;Descrição do problema:&lt;/strong&gt; Time financeiro, boa tarde. Tudo bem?_x000a__x000a_Favor cancelar toas as notas fiscais desse cliente. _x000a__x000a_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
    <s v="&gt; Time financeiro, boa tarde. Tudo bem?_x000a__x000a_Favor cancelar toas as notas fiscais desse cliente. _x000a__x000a_Em anexo DA comercial."/>
  </r>
  <r>
    <x v="5"/>
    <s v="Cancelamento e Reemissão de Nota Fiscal"/>
    <n v="26412296"/>
    <s v="0"/>
    <s v="2623612439987"/>
    <s v="SYNAPCOM COMERCIO ELETRONICO"/>
    <s v="27.932.734/0001-65"/>
    <s v="Cancelamento de NF"/>
    <s v="Duplicidade de abertura"/>
    <m/>
    <x v="0"/>
    <s v="Médio"/>
    <s v="1018 Financeiro | Desejo falar com o setor financeiro | INFRACOMMERCE SYNAPCOM COMERCIO ELE | ariane.pasilva@cielo.com.br"/>
    <x v="133"/>
    <d v="2026-08-24T00:00:00"/>
    <x v="15"/>
    <s v="ECOMMERCE BP SUPORTE FINANCEIRO N2"/>
    <s v="ariane.pasilva@cielo.com.br"/>
    <s v="SYNAPCOM COMERCIO ELETRONICO"/>
    <s v="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_x000a__x000a_Favor cancelar toas as notas fiscais desse cliente. _x000a__x000a_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
    <s v="&gt; Time financeiro, boa tarde. Tudo bem?_x000a__x000a_Favor cancelar toas as notas fiscais desse cliente. _x000a__x000a_Em anexo DA comercial."/>
  </r>
  <r>
    <x v="5"/>
    <s v="Faturamento e Obrigações Fiscais"/>
    <n v="26742015"/>
    <s v="0"/>
    <s v="2624410647554"/>
    <s v="GUEDES &amp; PAIXAO LTDA"/>
    <s v="16.928.871/0036-30"/>
    <s v="Informações sobre faturamento"/>
    <m/>
    <m/>
    <x v="0"/>
    <s v="Médio"/>
    <s v="1003 Gateway de Pagamento | Estou em produção e tenho uma dúvida | Rafael de Freitas Veloso | contasapagar@drogariaminasbrasil.com.br"/>
    <x v="136"/>
    <d v="2026-09-01T00:00:00"/>
    <x v="1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
    <s v="&gt; Gentileza solicito o envio da nota fiscal da qual o boleto venceu dia 28/08/2026 e não recebemos por e-mail,consegue me ajudar?"/>
  </r>
  <r>
    <x v="0"/>
    <s v="Contratos, Comercial e Cadastro"/>
    <n v="26731758"/>
    <s v="0"/>
    <s v="2624407640926"/>
    <s v="TELEXPERTS TELECOMUNICACOES S.A"/>
    <s v="07.625.852/0001-13"/>
    <s v="Congelamento de contrato"/>
    <m/>
    <m/>
    <x v="1"/>
    <s v="Médio"/>
    <s v="1018 Financeiro | Desejo falar com o setor financeiro | Raphael Felipe Palmeira | raphael.palmeira@cielo.com.br"/>
    <x v="136"/>
    <d v="2026-09-01T00:00:00"/>
    <x v="16"/>
    <s v="ECOMMERCE BP SUPORTE FINANCEIRO N2"/>
    <s v="raphael.palmeira@cielo.com.br"/>
    <s v="TELECALL"/>
    <s v="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_x000a__x000a_Contrato de congelamento está em anexo.&lt;/p&gt;&lt;p&gt;&lt;strong&gt;GA Client ID:&lt;/strong&gt; 1129026650.1776880361&lt;/p&gt;&lt;p&gt;&lt;strong&gt;Lead Hash ID:&lt;/strong&gt; 654a4c7ca2026bcbc95880a2d287c298f308e2f60d1edb738fdc9f171b5ec4b2&lt;/p&gt;&lt;p&gt;&lt;strong&gt;Lead Form ID:&lt;"/>
    <s v="&gt; Favor efetuar o congelamento por 90 dias dos boletos emitidos e qualquer serviço do cliente TELEXPERTS TELECOMUNICACOES S.A. _x000a__x000a_Contrato de congelamento está em anexo."/>
  </r>
  <r>
    <x v="2"/>
    <s v="Atendimento Administrativo e Suporte"/>
    <n v="26710998"/>
    <s v="0"/>
    <s v="2624314628043"/>
    <s v="INOVE ONLINE LTDA"/>
    <s v="59.515.022/0001-37"/>
    <s v="Informações geral"/>
    <m/>
    <m/>
    <x v="1"/>
    <s v="Médio"/>
    <s v="1018 Financeiro | Desejo falar com o setor financeiro | Inove Online | inoveonline0904@gmail.com"/>
    <x v="137"/>
    <d v="2026-08-31T00:00:00"/>
    <x v="15"/>
    <s v="ECOMMERCE BP SUPORTE FINANCEIRO N2"/>
    <s v="inoveonline0904@gmail.com"/>
    <s v="INOVE ONLINE LTDA"/>
    <s v="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r>
  <r>
    <x v="0"/>
    <s v="Contratos, Comercial e Cadastro"/>
    <n v="26697827"/>
    <s v="0"/>
    <s v="2624311619790"/>
    <s v="SDM COMERCIALIZADORA DE PRODUTOS ORGANICOS LTDA"/>
    <s v="15.428.902/0001-09"/>
    <s v="Cancelamento de contrato"/>
    <m/>
    <m/>
    <x v="1"/>
    <s v="Médio"/>
    <s v="1018 Financeiro | Desejo falar com o setor financeiro | THAYSA MORAES | financeiro@sitiodomoinho.com"/>
    <x v="137"/>
    <d v="2026-08-31T00:00:00"/>
    <x v="15"/>
    <s v="ECOMMERCE BP SUPORTE FINANCEIRO N2"/>
    <s v="financeiro@sitiodomoinho.com"/>
    <s v="SITIO DO MOINHO"/>
    <s v="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r>
  <r>
    <x v="5"/>
    <s v="Pagamentos, Boletos e Recebimentos"/>
    <n v="26691392"/>
    <s v="0"/>
    <s v="2624310615918"/>
    <s v="EMBRACON ADMINISTRADORA DE CONSORCIO LTDA"/>
    <s v="58.113.812/0001-23"/>
    <s v="Reenvio de boleto / NF"/>
    <m/>
    <m/>
    <x v="0"/>
    <s v="Médio"/>
    <s v="1003 Gateway de Pagamento | Minha operação está parada e preciso de uma ajuda urgente | Patrícia Teodoro | patricia.teodoro@embracon.com.br"/>
    <x v="137"/>
    <d v="2026-08-31T00:00:00"/>
    <x v="15"/>
    <s v="ECOMMERCE BP SUPORTE FINANCEIRO N2"/>
    <s v="patricia.teodoro@embracon.com.br"/>
    <s v="EMBRACON MATRIZ"/>
    <s v="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_x000a_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
    <s v="&gt; Não recebemos, nota fiscal e boleto para pagamento Braspag vencimento 12/09/2026_x000a_Tomador Embracon CNPJ:58.113.812/0001-23"/>
  </r>
  <r>
    <x v="3"/>
    <s v="Cobrança e Contestação"/>
    <n v="26665865"/>
    <s v="0"/>
    <s v="2624017598984"/>
    <s v="CLAUDINO S A LOJAS DE DEPARTAMENTOS"/>
    <s v="06.862.627/0001-38"/>
    <s v="Contestação de cobrança"/>
    <m/>
    <m/>
    <x v="1"/>
    <s v="Médio"/>
    <s v="1018 Financeiro | Desejo falar com o setor financeiro | Antônio Marcos | antonio.marcos@claudino.com"/>
    <x v="138"/>
    <d v="2026-08-31T00:00:00"/>
    <x v="15"/>
    <s v="ECOMMERCE BP SUPORTE FINANCEIRO N2"/>
    <s v="antonio.marcos@claudino.com"/>
    <s v="ARMAZEM PARAIBA"/>
    <s v="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
    <s v="&gt; Gostaria que fosse revisado a fatura do 03 DS, pois em nossos registros existem apenas 3.129 registros, na nota fiscal existe um registro de 3.929, gerando assim uma diferença de 800 registros a mais na fatura."/>
  </r>
  <r>
    <x v="2"/>
    <s v="Cobrança e Contestação"/>
    <n v="26664094"/>
    <s v="0"/>
    <s v="2624016597883"/>
    <s v="PRUDENTIAL DO BRASIL SEGUROS S.A."/>
    <s v="21.986.074/0001-19"/>
    <s v="Contestação de cobrança"/>
    <m/>
    <m/>
    <x v="1"/>
    <s v="Médio"/>
    <s v="1018 Financeiro | Desejo falar com o setor financeiro | Mariane Oliveira dos Santos | mariane.santos@cielo.com.br"/>
    <x v="138"/>
    <d v="2026-08-28T00:00:00"/>
    <x v="15"/>
    <s v="ECOMMERCE BP SUPORTE FINANCEIRO N2"/>
    <s v="mariane.santos@cielo.com.br"/>
    <s v="PRUDENTIAL DO BRASIL"/>
    <s v="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r>
  <r>
    <x v="0"/>
    <s v="Contratos, Comercial e Cadastro"/>
    <n v="26657987"/>
    <s v="0"/>
    <s v="2624015594187"/>
    <s v="MAZZAROPI HOTEIS E SERVICOS LTDA"/>
    <s v="55.395.735/0001-53"/>
    <s v="Congelamento de contrato"/>
    <m/>
    <m/>
    <x v="1"/>
    <s v="Médio"/>
    <s v="1018 Financeiro | Desejo falar com o setor financeiro | Patricia Lara de Lima | patriciala@cielo.com.br"/>
    <x v="138"/>
    <d v="2026-08-28T00:00:00"/>
    <x v="15"/>
    <s v="ECOMMERCE BP SUPORTE FINANCEIRO N2"/>
    <s v="patriciala@cielo.com.br"/>
    <s v="HOTEL FAZENDA MAZZAROPI"/>
    <s v="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_x000a_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
    <s v="&gt; Time, boa tarde. Tudo bem?_x000a_Abrindo este chamado para seguir com o congelamento de cobranças do antifraude Cybersource (plano Advanced), nos meses de Julho, Agosto e Setembro, conforme acordado previamente com o cliente. Podem providenciar, por gentileza? Obrigada."/>
  </r>
  <r>
    <x v="2"/>
    <s v="Pagamentos, Boletos e Recebimentos"/>
    <n v="26647622"/>
    <s v="0"/>
    <s v="2624013587764"/>
    <s v="BEACH PARK HOTEIS E TURISMO S/A"/>
    <s v="11.805.397/0001-05"/>
    <s v="Mudança conta recebimento"/>
    <m/>
    <m/>
    <x v="1"/>
    <s v="Médio"/>
    <s v="1018 Financeiro | Desejo falar com o setor financeiro | Janderson dos Santos | cartao@beachpark.com.br"/>
    <x v="138"/>
    <d v="2026-08-28T00:00:00"/>
    <x v="15"/>
    <s v="ECOMMERCE BP SUPORTE FINANCEIRO N2"/>
    <s v="cartao@beachpark.com.br"/>
    <s v="BEACH PARK HOTEIS"/>
    <s v="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lt;/p&gt;&lt;p&gt;&lt;strong&gt;GA Client ID:&lt;/strong&gt; 1890"/>
    <s v="&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
  </r>
  <r>
    <x v="5"/>
    <s v="Faturamento e Obrigações Fiscais"/>
    <n v="26634599"/>
    <s v="0"/>
    <s v="2624010579947"/>
    <s v="GUEDES &amp; PAIXAO LTDA"/>
    <s v="16.928.871/0036-30"/>
    <s v="Informações sobre faturamento"/>
    <m/>
    <m/>
    <x v="0"/>
    <s v="Médio"/>
    <s v="1003 Gateway de Pagamento | Criação de loja (Gateway de Pagamento) | Guedes e Paixão LTDA | contasapagar@drogariaminasbrasil.com.br"/>
    <x v="138"/>
    <d v="2026-08-28T00:00:00"/>
    <x v="15"/>
    <s v="ECOMMERCE BP SUPORTE FINANCEIRO N2"/>
    <s v="contasapagar@drogariaminasbrasil.com.br"/>
    <s v="DROGARIA MINAS BRASIL"/>
    <s v="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
    <s v="&gt; Bom dia! Tenho um boleto de número 1120428 no valor de R$6.224,74 vencendo hoje 28/08/2026 que não recebi a NF por e-mail. Poderia me encaminhar a segunda via da NF e informar do que se refere esse serviço?"/>
  </r>
  <r>
    <x v="3"/>
    <s v="Pagamentos, Boletos e Recebimentos"/>
    <n v="26580429"/>
    <s v="0"/>
    <s v="2623910546399"/>
    <s v="MOMENTUM EMPREENDIMENTOS IMOBILIARIOS LTDA"/>
    <s v="47.686.555/0001-00"/>
    <s v="Reenvio de boleto / NF"/>
    <m/>
    <m/>
    <x v="1"/>
    <s v="Médio"/>
    <s v="1018 Financeiro | Desejo falar com o setor financeiro | Priscila | priscila.farias@momentum.com.br"/>
    <x v="139"/>
    <d v="2026-08-27T00:00:00"/>
    <x v="15"/>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
    <s v="&gt; Gostaria de saber se a nota fiscal referente ao mes de agosto foi enviado para pagamento, visto que o e-mail priscila.farias@momentum.com.br, nao recebeu ate o momento."/>
  </r>
  <r>
    <x v="0"/>
    <s v="Cancelamento e Reemissão de Nota Fiscal"/>
    <n v="26577703"/>
    <s v="0"/>
    <s v="2623910544685"/>
    <s v="DBDC - DISTRIBUIDORA BRASILEIRA"/>
    <s v="36.148.685/0001-65"/>
    <s v="Cessão contratual"/>
    <m/>
    <m/>
    <x v="1"/>
    <s v="Médio"/>
    <s v="1018 Financeiro | Desejo falar com o setor financeiro | DBDC - DISTRIBUIDORA BRASILEIRA | rebecca.angelo@cielo.com"/>
    <x v="139"/>
    <d v="2026-08-27T00:00:00"/>
    <x v="15"/>
    <s v="ECOMMERCE BP SUPORTE FINANCEIRO N2"/>
    <s v="rebecca.angelo@cielo.com"/>
    <s v="DBDCDISTRIBUIDORA BRASILEIRA DE COSMETICOS E PARTICIPACOES EIRELI"/>
    <s v="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
    <s v="&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
  </r>
  <r>
    <x v="0"/>
    <s v="Contratos, Comercial e Cadastro"/>
    <n v="26564108"/>
    <s v="0"/>
    <s v="2623818535748"/>
    <s v="METROPOLITAN LIFE SEGUROS E PREVIDENCIA PRIVADA SA"/>
    <s v="02.102.498/0001-29"/>
    <s v="Atualização cadastral reajuste contrato"/>
    <m/>
    <m/>
    <x v="1"/>
    <s v="Médio"/>
    <s v="1018 Financeiro | Desejo falar com o setor financeiro | Larissa Venancio | larissave@cielo.com.br"/>
    <x v="140"/>
    <d v="2026-08-27T00:00:00"/>
    <x v="15"/>
    <s v="ECOMMERCE BP SUPORTE FINANCEIRO N2"/>
    <s v="larissave@cielo.com.br"/>
    <s v="METLIFE SEGUROS"/>
    <s v="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lt;/p&gt;&lt;p&gt;&lt;strong&gt;GA Client ID:&lt;/strong&gt; 2039"/>
    <s v="&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
  </r>
  <r>
    <x v="3"/>
    <s v="Pagamentos, Boletos e Recebimentos"/>
    <n v="26564013"/>
    <s v="0"/>
    <s v="2623818535693"/>
    <s v="BELENUS LTDA"/>
    <s v="05.151.518/0001-40"/>
    <s v="Informações cobrança"/>
    <m/>
    <m/>
    <x v="1"/>
    <s v="Médio"/>
    <s v="1018 Financeiro | Desejo falar com o setor financeiro | Rogério Favari | carolineal@cielo.com.br"/>
    <x v="140"/>
    <d v="2026-08-27T00:00:00"/>
    <x v="15"/>
    <s v="ECOMMERCE BP SUPORTE FINANCEIRO N2"/>
    <s v="carolineal@cielo.com.br"/>
    <s v="BELENUS LTDA"/>
    <s v="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
  </r>
  <r>
    <x v="3"/>
    <s v="Cancelamento e Reemissão de Nota Fiscal"/>
    <n v="26550195"/>
    <s v="23313315"/>
    <s v="2623815527394"/>
    <s v="ASSOCIACAO DOS REGISTRADORES DAS PE SSOAS NATURAIS DO ESTADO"/>
    <s v="00.679.163/0001-42"/>
    <s v="Cancelamento de nf"/>
    <m/>
    <m/>
    <x v="1"/>
    <s v="Médio"/>
    <s v="1018 Financeiro | Desejo falar com o setor financeiro | ASSOCIACAO DOS REGISTRADORES DAS PE SSOAS NATURAIS DO ESTADO | ariane.pasilva@cielo.com.br"/>
    <x v="140"/>
    <d v="2026-08-26T00:00:00"/>
    <x v="15"/>
    <s v="ECOMMERCE BP SUPORTE FINANCEIRO N2"/>
    <s v="sitemarketing@cielo.com.br"/>
    <s v=""/>
    <m/>
    <e v="#N/A"/>
  </r>
  <r>
    <x v="5"/>
    <s v="Pagamentos, Boletos e Recebimentos"/>
    <n v="26540518"/>
    <s v="0"/>
    <s v="2623814521211"/>
    <s v="BRASILPLAST EMBALAGENS E DESCARTAVEIS LTDA"/>
    <s v="02.771.903/0001-00"/>
    <s v="Reenvio de boleto"/>
    <m/>
    <m/>
    <x v="0"/>
    <s v="Médio"/>
    <s v="1020 Estratégia Antifraude | Analises | FLÁVIO JUNIOR | marketing1@embol.com.br"/>
    <x v="140"/>
    <d v="2026-08-28T00:00:00"/>
    <x v="15"/>
    <s v="Amanda Alves Silva"/>
    <s v="marketing1@embol.com.br"/>
    <s v="EMBOL"/>
    <s v="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_x000a_    &quot;infoClientes&quot;: [_x000a_        {_x000a_            &quot;nomeCliente&quot;: &quot;FL\u00c1VIO JUNIOR&quot;,_x000a_          "/>
    <s v="&gt; boleto duplicado da NF 0119985"/>
  </r>
  <r>
    <x v="5"/>
    <s v="Pagamentos, Boletos e Recebimentos"/>
    <n v="26533107"/>
    <s v="0"/>
    <s v="2623812516578"/>
    <s v="VIVA GESTAO E ADMINISTRACAO DE PROPRIEDADES IMOBILIARIAS S.A."/>
    <s v="49.944.686/0001-68"/>
    <s v="Reenvio de boleto"/>
    <m/>
    <m/>
    <x v="0"/>
    <s v="Médio"/>
    <s v="1018 Financeiro | Desejo falar com o setor financeiro | Felipe Nichols | felipe@vivastays.co"/>
    <x v="140"/>
    <d v="2026-08-26T00:00:00"/>
    <x v="15"/>
    <s v="ECOMMERCE BP SUPORTE FINANCEIRO N2"/>
    <s v="felipe@vivastays.co"/>
    <s v="VIVA GESTAO E ADMINISTRACAO DE PROPRIEDADES IMOBILIARIAS SA"/>
    <s v="Olá, segue formulário enviado para Cielo E-commerce:&lt;p&gt;&lt;strong&gt;Sobre qual produto ou área deseja falar?:&lt;/strong&gt; Financeiro&lt;/p&gt;&lt;p&gt;&lt;strong&gt;Como podemos te ajudar?:&lt;/strong&gt; Desejo falar com o setor financeiro&lt;/p&gt;&lt;p&gt;&lt;strong&gt;Descrição do problema:&lt;/strong&gt; ola!_x000a__x000a_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
    <s v="&gt; ola!_x000a__x000a_gostaria de todos os boletos pendentes atualizados para pagamento, principalmente referente a NF 117684"/>
  </r>
  <r>
    <x v="0"/>
    <s v="Faturamento e Obrigações Fiscais"/>
    <n v="26532404"/>
    <s v="0"/>
    <s v="2623812516166"/>
    <s v="99 TECNOLOGIA LTDA"/>
    <s v="18.033.552/0001-61"/>
    <s v="Incluir PO NF"/>
    <m/>
    <m/>
    <x v="1"/>
    <s v="Médio"/>
    <s v="1018 Financeiro | Desejo falar com o setor financeiro | 99 TECNOLOGIA LTDA | ariane.pasilva@cielo.com.br"/>
    <x v="140"/>
    <d v="2026-08-26T00:00:00"/>
    <x v="15"/>
    <s v="ECOMMERCE BP SUPORTE FINANCEIRO N2"/>
    <s v="ariane.pasilva@cielo.com.br"/>
    <s v="99 TAXIS DESENVOLVIMENTO DE SOFT"/>
    <s v="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lt;/p&gt;&lt;p&gt;&lt;strong&gt;GA Client ID:&lt;/strong&gt; 1525925276.1786460073&lt;/p&gt;&lt;p&gt;&lt;strong&gt;Lead Hash ID:&lt;/strong&gt; 2a07344672c93c9ca782cc07cf9dc37d0cd4c270e817a8"/>
    <s v="&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
  </r>
  <r>
    <x v="5"/>
    <s v="Pagamentos, Boletos e Recebimentos"/>
    <n v="26529756"/>
    <s v="0"/>
    <s v="2623811514524"/>
    <s v="COVABRA SUPERMERCADOS LTDA"/>
    <s v="61.233.151/0005-08"/>
    <s v="Informações cobrança"/>
    <m/>
    <m/>
    <x v="1"/>
    <s v="Médio"/>
    <s v="1018 Financeiro | Desejo falar com o setor financeiro | COVABRA SUPERMERCADOS LTDA | ariane.pasilva@cielo.com.br"/>
    <x v="140"/>
    <d v="2026-08-26T00:00:00"/>
    <x v="15"/>
    <s v="ECOMMERCE BP SUPORTE FINANCEIRO N2"/>
    <s v="ariane.pasilva@cielo.com.br"/>
    <s v="COVABRA SUPERMERCADOS LTDA"/>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lt;/p&gt;&lt;p&gt;&lt;s"/>
    <s v="&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
  </r>
  <r>
    <x v="2"/>
    <s v="Pagamentos, Boletos e Recebimentos"/>
    <n v="26528907"/>
    <s v="0"/>
    <s v="2623811514049"/>
    <s v="DENTAL MACEIO LTDA"/>
    <s v="24.166.332/0001-09"/>
    <s v="Informações cobrança"/>
    <m/>
    <m/>
    <x v="1"/>
    <s v="Médio"/>
    <s v="1018 Financeiro | Desejo falar com o setor financeiro | DENTAL MACEIÓ LTDA | financeiro@dentalmac.com.br"/>
    <x v="140"/>
    <d v="2026-08-26T00:00:00"/>
    <x v="15"/>
    <s v="ECOMMERCE BP SUPORTE FINANCEIRO N2"/>
    <s v="financeiro@dentalmac.com.br"/>
    <s v="DENTAL MAC"/>
    <s v="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r>
  <r>
    <x v="5"/>
    <s v="Pagamentos, Boletos e Recebimentos"/>
    <n v="26520449"/>
    <s v="0"/>
    <s v="2623810508780"/>
    <s v="CENTER MEGA COMERCIO DE MATERIAIS PARA CONSTRUCAO LTDA"/>
    <s v="05.164.667/0001-43"/>
    <s v="Informações cobrança"/>
    <m/>
    <m/>
    <x v="1"/>
    <s v="Médio"/>
    <s v="1018 Financeiro | Desejo falar com o setor financeiro | Dayane Mendes dos Santos | carolineal@cielo.com"/>
    <x v="140"/>
    <d v="2026-08-26T00:00:00"/>
    <x v="15"/>
    <s v="ECOMMERCE BP SUPORTE FINANCEIRO N2"/>
    <s v="carolineal@cielo.com"/>
    <s v=""/>
    <s v="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
    <s v="&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
  </r>
  <r>
    <x v="0"/>
    <s v="Faturamento e Obrigações Fiscais"/>
    <n v="26519885"/>
    <s v="0"/>
    <s v="2623810508421"/>
    <s v="CENTER MEGA COMERCIO DE MATERIAIS PARA CONSTRUCAO LTDA"/>
    <s v="05.164.667/0007-39"/>
    <s v="Correção descritivo nota fiscal"/>
    <m/>
    <m/>
    <x v="1"/>
    <s v="Médio"/>
    <s v="1018 Financeiro | Desejo falar com o setor financeiro | Dayane Mendes dos Santos | carolineal@cielo.com.br"/>
    <x v="140"/>
    <d v="2026-08-26T00:00:00"/>
    <x v="15"/>
    <s v="ECOMMERCE BP SUPORTE FINANCEIRO N2"/>
    <s v="carolineal@cielo.com.br"/>
    <s v="MEGAmAXX"/>
    <s v="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r>
  <r>
    <x v="2"/>
    <s v="Pagamentos, Boletos e Recebimentos"/>
    <n v="26518139"/>
    <s v="0"/>
    <s v="2623810507318"/>
    <s v="CENTERSPORT ARTIGOS ESPORTIVOS LTDA"/>
    <s v="30.685.695/0001-53"/>
    <s v="Informações cobrança"/>
    <m/>
    <m/>
    <x v="1"/>
    <s v="Médio"/>
    <s v="1018 Financeiro | Desejo falar com o setor financeiro | Vanderlei | financeiro01@centersport.com.br"/>
    <x v="140"/>
    <d v="2026-08-26T00:00:00"/>
    <x v="15"/>
    <s v="ECOMMERCE BP SUPORTE FINANCEIRO N2"/>
    <s v="financeiro01@centersport.com.br"/>
    <s v="CENTERSPORT ARTIGOS ESPORTIVOS LTDA"/>
    <s v="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r>
  <r>
    <x v="5"/>
    <s v="Contratos, Comercial e Cadastro"/>
    <n v="26819219"/>
    <s v="0"/>
    <s v="2624514697706"/>
    <s v="ZION MOVELARIA LTDA"/>
    <s v="62.422.232/0001-95"/>
    <s v="Alteração cadastral"/>
    <m/>
    <m/>
    <x v="0"/>
    <s v="Médio"/>
    <s v="1018 Financeiro | Desejo falar com o setor financeiro | Alex | financeiro@cadeirabossanova.com.br"/>
    <x v="141"/>
    <s v="02/09/2026"/>
    <x v="16"/>
    <s v="ECOMMERCE BP SUPORTE FINANCEIRO N2"/>
    <s v="financeiro@cadeirabossanova.com.br"/>
    <s v="ZION MOVELARIA LTDA"/>
    <s v="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lt;/p&gt;&lt;p&gt;&lt;strong&gt;Data e hora do erro:&lt;/strong&gt; 02-09-2026 14:37&lt;/p&gt;&lt;p&gt;&lt;str"/>
    <s v="&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
  </r>
  <r>
    <x v="5"/>
    <s v="Cancelamento e Reemissão de Nota Fiscal"/>
    <n v="26797359"/>
    <s v="0"/>
    <s v="2624510683019"/>
    <s v="LUCAS CARVALHO DE MANCILHA"/>
    <s v="42.927.255/0001-44"/>
    <s v="Cancelamento de nf"/>
    <m/>
    <m/>
    <x v="1"/>
    <s v="Médio"/>
    <s v="1018 Financeiro | Desejo falar com o setor financeiro | LUCAS CARVALHO DE MANCILHA | ariane.pasilva@cielo.com.br"/>
    <x v="141"/>
    <s v="02/09/2026"/>
    <x v="16"/>
    <s v="ECOMMERCE BP SUPORTE FINANCEIRO N2"/>
    <s v="ariane.pasilva@cielo.com.br"/>
    <s v="TAKE ME THERE"/>
    <s v="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lt;/p&gt;&lt;p&gt;&lt;strong&gt;GA Client ID:&lt;/strong&gt; 9342157.1788180899&lt;/p&gt;&lt;p&gt;&lt;strong&gt;Lea"/>
    <s v="&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
  </r>
  <r>
    <x v="6"/>
    <m/>
    <m/>
    <m/>
    <m/>
    <m/>
    <m/>
    <m/>
    <m/>
    <m/>
    <x v="5"/>
    <m/>
    <m/>
    <x v="142"/>
    <m/>
    <x v="17"/>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
  <r>
    <x v="0"/>
    <x v="0"/>
    <n v="12555846"/>
    <n v="0"/>
    <n v="2512611298969"/>
    <s v="SUPERMERCADOS BOA LJ01"/>
    <m/>
    <s v="Ajuste de cobrança / faturamento"/>
    <m/>
    <m/>
    <x v="0"/>
    <s v="Médio"/>
    <s v="Análise e Ajuste Condições | Boa Supermercado e Superpão | 1018 | 213299"/>
    <d v="2025-05-06T00:00:0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s v="125558460"/>
    <x v="0"/>
    <s v="Encerrado"/>
    <n v="462"/>
    <s v=""/>
  </r>
  <r>
    <x v="0"/>
    <x v="0"/>
    <n v="13696702"/>
    <n v="0"/>
    <n v="2517719314576"/>
    <s v="www soares com br"/>
    <m/>
    <s v="Ajuste de cobrança / faturamento"/>
    <m/>
    <m/>
    <x v="0"/>
    <s v="Médio"/>
    <s v="1018 Financeiro | Desejo falar com o setor financeiro | Fernanda Camarneira | fernanda.scamarneira@cielo.com.br"/>
    <d v="2025-06-26T00:00:00"/>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136967020"/>
    <x v="0"/>
    <s v="Encerrado"/>
    <n v="411"/>
    <s v=""/>
  </r>
  <r>
    <x v="0"/>
    <x v="0"/>
    <n v="13768449"/>
    <n v="0"/>
    <n v="2518211378652"/>
    <s v="CIELO SAINSTITUICAO DE PAGAMENTO"/>
    <m/>
    <s v="Ajuste de cobrança / faturamento"/>
    <m/>
    <m/>
    <x v="0"/>
    <s v="Médio"/>
    <s v="1018 Financeiro | Desejo falar com o setor financeiro | Danilo | danilo_nunes@carrefour.com"/>
    <d v="2025-07-01T00:00:00"/>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137684490"/>
    <x v="0"/>
    <s v="Encerrado"/>
    <n v="406"/>
    <s v=""/>
  </r>
  <r>
    <x v="1"/>
    <x v="1"/>
    <n v="13810507"/>
    <n v="0"/>
    <n v="2518315414788"/>
    <s v="CIELO SAINSTITUICAO DE PAGAMENTO"/>
    <m/>
    <s v="Cancelamento de contrato"/>
    <m/>
    <m/>
    <x v="0"/>
    <s v="Médio"/>
    <s v="1003 Cancelamento de Contrato: Contábil Hub"/>
    <d v="2025-07-02T00:00:00"/>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138105070"/>
    <x v="1"/>
    <s v="Encerrado"/>
    <n v="387"/>
    <s v=""/>
  </r>
  <r>
    <x v="0"/>
    <x v="0"/>
    <n v="15816740"/>
    <n v="0"/>
    <n v="2526910101742"/>
    <s v="HOSTGATOR BRASIL LTDA."/>
    <s v="15.754.475/0001-40"/>
    <s v="Dúvidas sobre cobrança"/>
    <m/>
    <m/>
    <x v="0"/>
    <s v="Médio"/>
    <s v="1011 Velocity Check | Estou em produção e tenho uma dúvida | Monica Murer | monica.murer@newfold.com"/>
    <d v="2025-09-26T00:00:00"/>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158167400"/>
    <x v="0"/>
    <s v="Encerrado"/>
    <n v="319"/>
    <s v=""/>
  </r>
  <r>
    <x v="0"/>
    <x v="2"/>
    <n v="16424808"/>
    <n v="0"/>
    <n v="2529414584699"/>
    <s v="OBRAS SOCIAIS DA ARQUIDIOCESE DE APARECIDA"/>
    <s v="45.201.019/0001-34"/>
    <s v="Cancelamento de NF"/>
    <m/>
    <m/>
    <x v="0"/>
    <s v="Médio"/>
    <s v="1018 Financeiro | Desejo falar com o setor financeiro | Pâmela | pamela.cristina@santuarionacional.com"/>
    <d v="2025-10-21T00:00:00"/>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s v="164248080"/>
    <x v="2"/>
    <s v="Encerrado"/>
    <n v="295"/>
    <s v=""/>
  </r>
  <r>
    <x v="0"/>
    <x v="0"/>
    <n v="17076598"/>
    <n v="0"/>
    <n v="2531710061695"/>
    <s v="COVABRA SUPERMERCADOS LTDA"/>
    <s v="61.233.151/0016-60"/>
    <s v="Cobrança retroativa"/>
    <m/>
    <m/>
    <x v="0"/>
    <s v="Médio"/>
    <s v="1018 Financeiro | Desejo falar com o setor financeiro | Caroline Mendes | carolineal@cielo.com.br"/>
    <d v="2025-11-13T00:00:00"/>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170765980"/>
    <x v="2"/>
    <s v="Encerrado"/>
    <n v="272"/>
    <s v=""/>
  </r>
  <r>
    <x v="1"/>
    <x v="3"/>
    <n v="17118848"/>
    <n v="0"/>
    <n v="2531812093794"/>
    <s v="MAFE ACESSORIOS SEMIJOIAS LTDA"/>
    <s v="38.356.562/0001-45"/>
    <s v="Reenvio de boleto / NF"/>
    <m/>
    <m/>
    <x v="0"/>
    <s v="Médio"/>
    <s v="1018 Financeiro | Desejo falar com o setor financeiro | Giulia | giuliac@cielo.com.br"/>
    <d v="2025-11-14T00:00:00"/>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s v="171188480"/>
    <x v="3"/>
    <s v="Encerrado"/>
    <n v="256"/>
    <s v=""/>
  </r>
  <r>
    <x v="2"/>
    <x v="1"/>
    <n v="17218498"/>
    <n v="0"/>
    <n v="2532215161936"/>
    <s v="STYLO FARMA CURITIBA"/>
    <m/>
    <s v="Cancelamento de contrato"/>
    <m/>
    <m/>
    <x v="0"/>
    <s v="Médio"/>
    <s v="Cancelamento Braspag"/>
    <d v="2025-11-18T00:00:00"/>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s v="172184980"/>
    <x v="4"/>
    <s v="Encerrado"/>
    <n v="255"/>
    <s v=""/>
  </r>
  <r>
    <x v="0"/>
    <x v="2"/>
    <n v="17351325"/>
    <n v="0"/>
    <n v="2532815256004"/>
    <s v="PMZ DISTRIBUIDORA S.A"/>
    <s v="22.763.502/0017-74"/>
    <s v="Cancelamento de NF"/>
    <m/>
    <m/>
    <x v="0"/>
    <s v="Médio"/>
    <s v="1018 Financeiro | Desejo falar com o setor financeiro | Clarissa Rissi | clarissa.rissi@cielo.com.br"/>
    <d v="2025-11-24T00:00:00"/>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s v="173513250"/>
    <x v="2"/>
    <s v="Encerrado"/>
    <n v="261"/>
    <s v=""/>
  </r>
  <r>
    <x v="0"/>
    <x v="0"/>
    <n v="17584342"/>
    <n v="0"/>
    <n v="2533610419559"/>
    <s v="MOMENTUM EMPREENDIMENTOS IMOBILIARIOS LTDA"/>
    <s v="47.686.555/0001-00"/>
    <s v="Contestação de cobrança"/>
    <m/>
    <m/>
    <x v="0"/>
    <s v="Médio"/>
    <s v="1018 Financeiro | Desejo falar com o setor financeiro | GIOVANNA | giovannabellotto@momentum.com.br"/>
    <d v="2025-12-02T00:00:0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175843420"/>
    <x v="2"/>
    <s v="Encerrado"/>
    <n v="253"/>
    <s v=""/>
  </r>
  <r>
    <x v="0"/>
    <x v="1"/>
    <n v="17677815"/>
    <n v="0"/>
    <n v="2533814485145"/>
    <s v="WHITE MARTINS GASES INDUSTRIAIS LTDA"/>
    <s v="35.820.448/0001-36"/>
    <s v="Renegociação contrato"/>
    <m/>
    <m/>
    <x v="0"/>
    <s v="Médio"/>
    <s v="1018 Financeiro | Desejo falar com o setor financeiro | Caroline Mendes | carolineal@cielo.com.br"/>
    <d v="2025-12-04T00:00:00"/>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s v="176778150"/>
    <x v="2"/>
    <s v="Encerrado"/>
    <n v="251"/>
    <s v=""/>
  </r>
  <r>
    <x v="1"/>
    <x v="4"/>
    <n v="17839281"/>
    <n v="0"/>
    <n v="2534413598590"/>
    <s v="PROPARTS COMERCIO DE ARTIGOS ESPORTIVOS E TECNOLOGIA LTDA"/>
    <s v="68.365.501/0001-05"/>
    <s v="Verificação Faturamento"/>
    <m/>
    <m/>
    <x v="0"/>
    <s v="Médio"/>
    <s v="1018 Financeiro | Desejo falar com o setor financeiro | Larissa Venancio | larissave@cielo.com.br"/>
    <d v="2025-12-10T00:00:00"/>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178392810"/>
    <x v="5"/>
    <s v="Encerrado"/>
    <n v="282"/>
    <s v=""/>
  </r>
  <r>
    <x v="1"/>
    <x v="2"/>
    <n v="18039556"/>
    <n v="0"/>
    <n v="2535111741853"/>
    <s v="PASSARELA CALCADOS VIRTUAL"/>
    <s v="45.512.555/0024-47"/>
    <s v="Cancelamento de NF"/>
    <m/>
    <m/>
    <x v="0"/>
    <s v="Médio"/>
    <s v="1018 Financeiro | Desejo falar com o setor financeiro | PASSARELA MODAS LTDA EM RECUPERACAO | ariane.pasilva@cielo.com.br"/>
    <d v="2025-12-17T00:00:00"/>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s v="180395560"/>
    <x v="6"/>
    <s v="Encerrado"/>
    <n v="252"/>
    <s v=""/>
  </r>
  <r>
    <x v="3"/>
    <x v="0"/>
    <n v="18108887"/>
    <n v="0"/>
    <n v="2535310790641"/>
    <s v="TAM LINHAS AEREAS S/A."/>
    <s v="02.012.862/0001-60"/>
    <s v="Dúvidas sobre cobrança"/>
    <m/>
    <m/>
    <x v="0"/>
    <s v="Alta"/>
    <s v="1018 Financeiro | Desejo falar com o setor financeiro | Mariane Oliveira dos Santos | mariane.santos@cielo.com.br"/>
    <d v="2025-12-19T00:00:00"/>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181088870"/>
    <x v="7"/>
    <s v="Encerrado"/>
    <n v="277"/>
    <s v=""/>
  </r>
  <r>
    <x v="0"/>
    <x v="0"/>
    <n v="18167620"/>
    <n v="0"/>
    <n v="2535616833624"/>
    <s v="LIMFI COMERCIO DE MODA FEMININA"/>
    <s v="08.518.361/0001-36"/>
    <s v="Contestação de cobrança"/>
    <s v="Resolvido "/>
    <m/>
    <x v="0"/>
    <s v="Alta"/>
    <s v="1018 Financeiro | Desejo falar com o setor financeiro | Aria | ariane.pasilva@cielo.com.br"/>
    <d v="2025-12-22T00:00:00"/>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s v="181676200"/>
    <x v="8"/>
    <s v="Encerrado"/>
    <n v="275"/>
    <s v=""/>
  </r>
  <r>
    <x v="1"/>
    <x v="3"/>
    <n v="18201926"/>
    <n v="0"/>
    <n v="2535717858088"/>
    <s v="REBORN TECNOLOGIA E SERVICOS LTDA"/>
    <s v="59.627.567/0001-35"/>
    <s v="Prorrogação / Reenvio de boleto"/>
    <m/>
    <m/>
    <x v="0"/>
    <s v="Médio"/>
    <s v="1018 Financeiro | Desejo falar com o setor financeiro | Giulia | giuliac@cielo.com.br"/>
    <d v="2025-12-23T00:00:00"/>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s v="182019260"/>
    <x v="9"/>
    <s v="Encerrado"/>
    <n v="230"/>
    <s v=""/>
  </r>
  <r>
    <x v="2"/>
    <x v="1"/>
    <n v="18271042"/>
    <n v="0"/>
    <n v="2536318908852"/>
    <s v="4 BIO MEDICAMENTOS S.A."/>
    <s v="07.015.691/0001-46"/>
    <s v="Atualização Condições Comerciais"/>
    <m/>
    <m/>
    <x v="0"/>
    <s v="Alta"/>
    <s v="1018 Financeiro | Desejo falar com o setor financeiro | Mariane Oliveira dos Santos | mariane.santos@cielo.com.br"/>
    <d v="2025-12-29T00:00:00"/>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s v="182710420"/>
    <x v="7"/>
    <s v="Encerrado"/>
    <n v="267"/>
    <s v=""/>
  </r>
  <r>
    <x v="0"/>
    <x v="2"/>
    <n v="18252534"/>
    <n v="0"/>
    <n v="2536311895901"/>
    <s v="AFINZ INSTITUICAO DE PAGAMENTO S.A."/>
    <s v="60.114.865/0001-00"/>
    <s v="Cancelamento de NF"/>
    <s v="Aguardando o Gerente comercial ajustar com o time de salesforce o cadastro do cliente no sap"/>
    <m/>
    <x v="1"/>
    <s v="Alta"/>
    <s v="1018 Financeiro | Desejo falar com o setor financeiro | Joice Rosa | joice.dsilva@cielo.com.br"/>
    <d v="2025-12-29T00:00:00"/>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s v="182525340"/>
    <x v="10"/>
    <s v="Aberto"/>
    <n v="270"/>
    <n v="270.00022999999999"/>
  </r>
  <r>
    <x v="1"/>
    <x v="2"/>
    <n v="18250972"/>
    <n v="0"/>
    <n v="0"/>
    <s v="PRODUTO SH"/>
    <s v="19.112.842/0002-44"/>
    <s v="Cancelamento de NF / reemissão"/>
    <m/>
    <m/>
    <x v="0"/>
    <s v="Médio"/>
    <s v="1018 Financeiro | Desejo falar com o setor financeiro | INFRACOMMERCE TATIX COMERCIO E PARTICIPACOES LTDA | ariane.pasilva@cielo.com.br"/>
    <d v="2025-12-29T00:00:00"/>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s v="182509720"/>
    <x v="11"/>
    <s v="Encerrado"/>
    <n v="194"/>
    <s v=""/>
  </r>
  <r>
    <x v="3"/>
    <x v="2"/>
    <n v="18250214"/>
    <n v="0"/>
    <n v="2536310894312"/>
    <s v=""/>
    <s v="19.112.842/0002-44"/>
    <s v="Cancelamento de NF"/>
    <m/>
    <m/>
    <x v="0"/>
    <s v="Alta"/>
    <s v="1018 Financeiro | Desejo falar com o setor financeiro | INFRACOMMERCE TATIX COMERCIO E PARTICIPACOES LTDA | ariane.pasilva@cielo.com.br"/>
    <d v="2025-12-29T00:00:00"/>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s v="182502140"/>
    <x v="12"/>
    <s v="Encerrado"/>
    <n v="269"/>
    <s v=""/>
  </r>
  <r>
    <x v="0"/>
    <x v="2"/>
    <n v="18245555"/>
    <n v="0"/>
    <n v="2536309891162"/>
    <s v="PARDO SERVICOS IMOBILIARIOS E ADMINISTRACAO HOTELEIRA S/A"/>
    <s v="30.050.246/0001-39"/>
    <s v="Cancelamento de NF"/>
    <s v="Aguardando a verificação do Everton ou da Vanessa se já enviamos o DA para o Calil"/>
    <m/>
    <x v="1"/>
    <s v="Alta"/>
    <s v="1018 Financeiro | Desejo falar com o setor financeiro | Ariane de Paula Silva | ariane.pasilva@cielo.com.br"/>
    <d v="2025-12-29T00:00:00"/>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s v="182455550"/>
    <x v="10"/>
    <s v="Aberto"/>
    <n v="270"/>
    <n v="270.00026000000003"/>
  </r>
  <r>
    <x v="2"/>
    <x v="2"/>
    <n v="18245159"/>
    <n v="0"/>
    <n v="2536308890842"/>
    <s v=""/>
    <s v="09.509.776/0001-06"/>
    <s v="Cancelamento de NF"/>
    <m/>
    <m/>
    <x v="0"/>
    <s v="Alta"/>
    <s v="1018 Financeiro | Desejo falar com o setor financeiro | Ariane de Paula Silva | ariane.pasilva@cielo.com.br"/>
    <d v="2025-12-29T00:00:00"/>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s v="182451590"/>
    <x v="7"/>
    <s v="Encerrado"/>
    <n v="267"/>
    <s v=""/>
  </r>
  <r>
    <x v="4"/>
    <x v="2"/>
    <n v="18244519"/>
    <n v="0"/>
    <n v="2536308890373"/>
    <s v="EDITORA SANAR"/>
    <s v="18.990.682/0001-92"/>
    <s v="Cancelamento de NF"/>
    <m/>
    <m/>
    <x v="1"/>
    <s v="Alta"/>
    <s v="1018 Financeiro | Desejo falar com o setor financeiro | Ariane de Paula Silva | ariane.pasilva@cielo.com.br"/>
    <d v="2025-12-29T00:00:00"/>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s v="182445190"/>
    <x v="10"/>
    <s v="Aberto"/>
    <n v="270"/>
    <n v="270.00027999999998"/>
  </r>
  <r>
    <x v="3"/>
    <x v="2"/>
    <n v="18273616"/>
    <n v="0"/>
    <n v="2536408910812"/>
    <s v="COVABRA SUPERMERCADOS LTDA"/>
    <s v="61.233.151/0005-08"/>
    <s v="Cancelamento de NF"/>
    <m/>
    <m/>
    <x v="0"/>
    <s v="Alta"/>
    <s v="1018 Financeiro | Desejo falar com o setor financeiro | COVABRA SUPERMERCADOS LTDA | ariane.pasilva@cielo.com.br"/>
    <d v="2025-12-30T00:00:00"/>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s v="182736160"/>
    <x v="8"/>
    <s v="Encerrado"/>
    <n v="267"/>
    <s v=""/>
  </r>
  <r>
    <x v="0"/>
    <x v="2"/>
    <n v="18345627"/>
    <n v="0"/>
    <n v="0"/>
    <s v="SOLEAH"/>
    <s v="18.539.846/0001-60"/>
    <s v="Cancelamento de NF / reemissão"/>
    <m/>
    <m/>
    <x v="0"/>
    <s v="Médio"/>
    <s v="1018 Financeiro | Desejo falar com o setor financeiro | M.P. IDALGO INDUSTRIA E COMERCIO DE ACESSORIOS DE MODA LTDA | ariane.pasilva@cielo.com.br"/>
    <d v="2026-01-05T00:00:00"/>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183456270"/>
    <x v="13"/>
    <s v="Encerrado"/>
    <n v="197"/>
    <s v=""/>
  </r>
  <r>
    <x v="4"/>
    <x v="5"/>
    <n v="18438855"/>
    <n v="0"/>
    <n v="2600717028611"/>
    <s v="GLOBO COMUNICACAO E PARTICIPACOES S/A"/>
    <s v="27.865.757/0069-92"/>
    <s v="Sem solicitação encerrar"/>
    <m/>
    <m/>
    <x v="0"/>
    <s v="Médio"/>
    <s v="1018 Financeiro | Desejo falar com o setor financeiro | Fernanda Santana Camarneira | fernanda.scamarneira@cielo.com.br"/>
    <d v="2026-01-07T00:00:0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184388550"/>
    <x v="14"/>
    <s v="Encerrado"/>
    <n v="213"/>
    <s v=""/>
  </r>
  <r>
    <x v="2"/>
    <x v="5"/>
    <n v="18470317"/>
    <n v="0"/>
    <n v="2600815050333"/>
    <s v="KALUNGA SA"/>
    <s v="43.283.811/0001-50"/>
    <s v="Sem solicitação encerrar"/>
    <m/>
    <m/>
    <x v="0"/>
    <s v="Médio"/>
    <s v="1018 Financeiro | Desejo falar com o setor financeiro | KALUNGA SA | ariane.pasilva@cielo.com.br"/>
    <d v="2026-01-08T00:00:00"/>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184703170"/>
    <x v="15"/>
    <s v="Encerrado"/>
    <n v="210"/>
    <s v=""/>
  </r>
  <r>
    <x v="2"/>
    <x v="5"/>
    <n v="18507331"/>
    <n v="0"/>
    <n v="2600916075566"/>
    <s v="COVABRA SUPERMERCADOS LTDA"/>
    <s v="61.233.151/0005-08"/>
    <s v="Outros"/>
    <m/>
    <m/>
    <x v="0"/>
    <s v="Médio"/>
    <s v="1018 Financeiro | Desejo falar com o setor financeiro | Caroline Mendes | carolineal@cielo.com.br"/>
    <d v="2026-01-09T00:00:00"/>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185073310"/>
    <x v="15"/>
    <s v="Encerrado"/>
    <n v="209"/>
    <s v=""/>
  </r>
  <r>
    <x v="0"/>
    <x v="2"/>
    <n v="18493953"/>
    <n v="0"/>
    <n v="2600911066390"/>
    <s v="BLOMME LTDA"/>
    <s v="50.998.581/0001-70"/>
    <s v="Cancelamento de NF"/>
    <m/>
    <s v="Comercial"/>
    <x v="0"/>
    <s v="Médio"/>
    <s v="1018 Financeiro | Desejo falar com o setor financeiro | BLOMME LTDA | ariane.pasilva@cielo.com.br"/>
    <d v="2026-01-09T00:00:00"/>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s v="184939530"/>
    <x v="16"/>
    <s v="Encerrado"/>
    <n v="0"/>
    <s v=""/>
  </r>
  <r>
    <x v="0"/>
    <x v="0"/>
    <n v="18597237"/>
    <n v="0"/>
    <n v="2601317140800"/>
    <s v="SAVEGNAGO-SUPERMERCADOS LTDA"/>
    <s v="71.322.150/0001-60"/>
    <s v="Contestação de cobrança"/>
    <m/>
    <m/>
    <x v="0"/>
    <s v="Médio"/>
    <s v="1018 Financeiro | Desejo falar com o setor financeiro | Lenon Oliveira | lenon.oliveira@savegnago.com.br"/>
    <d v="2026-01-13T00:00:00"/>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s v="185972370"/>
    <x v="17"/>
    <s v="Encerrado"/>
    <n v="204"/>
    <s v=""/>
  </r>
  <r>
    <x v="0"/>
    <x v="1"/>
    <n v="18623547"/>
    <n v="0"/>
    <n v="2601414159330"/>
    <s v="ESCOLAWEB LTDA"/>
    <s v="11.615.383/0001-29"/>
    <s v="Congelamento de contrato"/>
    <m/>
    <m/>
    <x v="0"/>
    <s v="Médio"/>
    <s v="1018 Financeiro | Desejo falar com o setor financeiro | Isabella | isabella.lestingi@cielo.com.br"/>
    <d v="2026-01-14T00:00:00"/>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s v="186235470"/>
    <x v="4"/>
    <s v="Encerrado"/>
    <n v="198"/>
    <s v=""/>
  </r>
  <r>
    <x v="0"/>
    <x v="2"/>
    <n v="18604102"/>
    <n v="0"/>
    <n v="2601409145692"/>
    <s v="GUEDES &amp; PAIXAO LTDA"/>
    <s v="16.928.871/0036-30"/>
    <s v="Cancelamento de Nota Fiscal"/>
    <s v="Aguardando DA"/>
    <m/>
    <x v="0"/>
    <s v="Alta"/>
    <s v="1018 Financeiro | Desejo falar com o setor financeiro | Raphael Palmeira | raphael.palmeira@cielo.com.br"/>
    <d v="2026-01-14T00:00:00"/>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s v="186041020"/>
    <x v="7"/>
    <s v="Encerrado"/>
    <n v="251"/>
    <s v=""/>
  </r>
  <r>
    <x v="4"/>
    <x v="1"/>
    <n v="18762416"/>
    <n v="0"/>
    <n v="2601918257712"/>
    <s v="ZAPPING DO BRASIL LTDA"/>
    <s v="34.308.177/0001-71"/>
    <s v="Pendente Retorno Comercial"/>
    <m/>
    <m/>
    <x v="0"/>
    <s v="Médio"/>
    <s v="1018 Financeiro | Desejo falar com o setor financeiro | Clarissa Rissi | clarissa.rissi@cielo.com.br"/>
    <d v="2026-01-19T00:00:00"/>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s v="187624160"/>
    <x v="14"/>
    <s v="Encerrado"/>
    <n v="201"/>
    <s v=""/>
  </r>
  <r>
    <x v="2"/>
    <x v="1"/>
    <n v="18751902"/>
    <n v="0"/>
    <n v="2601915250536"/>
    <s v="EMPORIO CHAP"/>
    <m/>
    <s v="Pendente Retorno Comercial"/>
    <m/>
    <m/>
    <x v="0"/>
    <s v="Médio"/>
    <s v="1002 Portais E-commerce | Estou com um problema em produção e preciso de ajuda | Raquel Bencini | raquel.bencini@mbrf.com"/>
    <d v="2026-01-19T00:00:00"/>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s v="187519020"/>
    <x v="0"/>
    <s v="Encerrado"/>
    <n v="204"/>
    <s v=""/>
  </r>
  <r>
    <x v="2"/>
    <x v="2"/>
    <n v="18831004"/>
    <n v="0"/>
    <n v="2602114306856"/>
    <s v="REDE RECORD DE TELEVISAO EOU RECORD TV"/>
    <s v="60.628.369/0001-75"/>
    <s v="Cancelamento de NF / reemissão"/>
    <m/>
    <m/>
    <x v="1"/>
    <s v="Médio"/>
    <s v="1018 Financeiro | Desejo falar com o setor financeiro | vinicius ferraz | vferraz@recordtv.com.br"/>
    <d v="2026-01-21T00:00:00"/>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s v="188310040"/>
    <x v="10"/>
    <s v="Aberto"/>
    <n v="247"/>
    <n v="247.00040000000001"/>
  </r>
  <r>
    <x v="0"/>
    <x v="2"/>
    <n v="18823102"/>
    <n v="0"/>
    <n v="2602112300919"/>
    <s v="COMERCIAL E IMPORTADORA DE PNEUS LTDA"/>
    <s v="61.234.985/0001-04"/>
    <s v="Cancelamento de NF"/>
    <m/>
    <m/>
    <x v="0"/>
    <s v="Médio"/>
    <s v="1018 Financeiro | Desejo falar com o setor financeiro | COMERCIAL E IMPORTADORA DE PNEUS LTDA | ariane.pasilva@cielo.com.br"/>
    <d v="2026-01-21T00:00:00"/>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s v="188231020"/>
    <x v="18"/>
    <s v="Encerrado"/>
    <n v="224"/>
    <s v=""/>
  </r>
  <r>
    <x v="2"/>
    <x v="2"/>
    <n v="18822614"/>
    <n v="0"/>
    <n v="2602112300585"/>
    <s v=""/>
    <s v="22.675.768/0001-06"/>
    <s v="Cancelamento de NF / reemissão"/>
    <m/>
    <m/>
    <x v="0"/>
    <s v="Médio"/>
    <s v="1018 Financeiro | Desejo falar com o setor financeiro | GSE COMERCIO DE ROUPAS LTDA | ariane.pasilva@cielo.com.br"/>
    <d v="2026-01-21T00:00:00"/>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s v="188226140"/>
    <x v="0"/>
    <s v="Encerrado"/>
    <n v="202"/>
    <s v=""/>
  </r>
  <r>
    <x v="4"/>
    <x v="5"/>
    <n v="18890788"/>
    <n v="0"/>
    <n v="2602222348735"/>
    <s v=""/>
    <m/>
    <s v="Sem solicitação encerrar"/>
    <m/>
    <m/>
    <x v="0"/>
    <s v="Médio"/>
    <s v="1018 Financeiro | Desejo falar com o setor financeiro | Daiani | daiani.sopran@herval.com.br"/>
    <d v="2026-01-22T00:00:00"/>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s v="188907880"/>
    <x v="14"/>
    <s v="Encerrado"/>
    <n v="198"/>
    <s v=""/>
  </r>
  <r>
    <x v="0"/>
    <x v="2"/>
    <n v="18863113"/>
    <n v="0"/>
    <n v="2602211329882"/>
    <s v="NEWLAND VEICULOS LTDA"/>
    <s v="41.597.303/0001-10"/>
    <s v="Cancelamento de NF"/>
    <m/>
    <m/>
    <x v="0"/>
    <s v="Médio"/>
    <s v="1018 Financeiro | Desejo falar com o setor financeiro | Emiliana Lima | emiliana.lima@newland.com.br"/>
    <d v="2026-01-22T00:00:00"/>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s v="188631130"/>
    <x v="19"/>
    <s v="Encerrado"/>
    <n v="197"/>
    <s v=""/>
  </r>
  <r>
    <x v="0"/>
    <x v="2"/>
    <n v="18915650"/>
    <n v="0"/>
    <n v="2602314366053"/>
    <s v=""/>
    <s v="55.213.538/0001-76"/>
    <s v="Cancelamento de NF / reemissão"/>
    <m/>
    <m/>
    <x v="0"/>
    <s v="Alta"/>
    <s v="1018 Financeiro | Desejo falar com o setor financeiro | WISHPAG LTDA | ariane.pasilva@cielo.com.br"/>
    <d v="2026-01-23T00:00:00"/>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s v="189156500"/>
    <x v="20"/>
    <s v="Encerrado"/>
    <n v="209"/>
    <s v=""/>
  </r>
  <r>
    <x v="2"/>
    <x v="2"/>
    <n v="18899169"/>
    <n v="0"/>
    <n v="2602310354728"/>
    <s v="CINEMARK BRASIL S.A."/>
    <s v="00.779.721/0001-41"/>
    <s v="Cancelamento de NF / reemissão"/>
    <m/>
    <m/>
    <x v="0"/>
    <s v="Médio"/>
    <s v="1018 Financeiro | Desejo falar com o setor financeiro | CINEMARK BRASIL S.A. | ariane.pasilva@cielo.com.br"/>
    <d v="2026-01-23T00:00:00"/>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s v="188991690"/>
    <x v="15"/>
    <s v="Encerrado"/>
    <n v="195"/>
    <s v=""/>
  </r>
  <r>
    <x v="2"/>
    <x v="2"/>
    <n v="18973729"/>
    <n v="0"/>
    <n v="2602617408016"/>
    <s v="BERTOLINI S/A"/>
    <s v="87.556.650/0015-00"/>
    <s v="Cancelamento de NF / reemissão"/>
    <m/>
    <m/>
    <x v="0"/>
    <s v="Médio"/>
    <s v="1018 Financeiro | Desejo falar com o setor financeiro | BERTOLINI S/A | bordini@cielo.com.br"/>
    <d v="2026-01-26T00:00:00"/>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s v="189737290"/>
    <x v="21"/>
    <s v="Encerrado"/>
    <n v="60"/>
    <s v=""/>
  </r>
  <r>
    <x v="4"/>
    <x v="0"/>
    <n v="18967500"/>
    <n v="0"/>
    <n v="2602615403575"/>
    <s v=""/>
    <s v="61.763.443/0001-29"/>
    <s v="Contestação de cobrança"/>
    <m/>
    <m/>
    <x v="1"/>
    <s v="Médio"/>
    <s v="1018 Financeiro | Desejo falar com o setor financeiro | Pedro Sales Queiroz Martins | pedro.martins@bateriasmoura.com"/>
    <d v="2026-01-26T00:00:00"/>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s v="189675000"/>
    <x v="10"/>
    <s v="Aberto"/>
    <n v="242"/>
    <n v="242.00048000000001"/>
  </r>
  <r>
    <x v="2"/>
    <x v="2"/>
    <n v="18983285"/>
    <n v="0"/>
    <n v="2602709414783"/>
    <s v="ECOFILLER LTDA"/>
    <s v="63.936.441/0001-10"/>
    <s v="Cancelamento de NF / reemissão"/>
    <m/>
    <m/>
    <x v="0"/>
    <s v="Médio"/>
    <s v="1018 Financeiro | Desejo falar com o setor financeiro | Matheus Paulielo | matheus.psilva@cielo.com.br"/>
    <d v="2026-01-27T00:00:0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189832850"/>
    <x v="22"/>
    <s v="Encerrado"/>
    <n v="220"/>
    <s v=""/>
  </r>
  <r>
    <x v="2"/>
    <x v="2"/>
    <n v="19094173"/>
    <n v="0"/>
    <n v="2602914494650"/>
    <s v="AGRO-COMERCIAL AFUBRA LTDA"/>
    <s v="74.072.513/0001-44"/>
    <s v="Cancelamento de NF / reemissão"/>
    <m/>
    <m/>
    <x v="0"/>
    <s v="Médio"/>
    <s v="1018 Financeiro | Desejo falar com o setor financeiro | AGRO-COMERCIAL AFUBRA LTDA | ariane.pasilva@cielo.com.br"/>
    <d v="2026-01-29T00:00:00"/>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s v="190941730"/>
    <x v="15"/>
    <s v="Encerrado"/>
    <n v="189"/>
    <s v=""/>
  </r>
  <r>
    <x v="4"/>
    <x v="3"/>
    <n v="19076026"/>
    <n v="0"/>
    <n v="2602910481963"/>
    <s v="CLARO S.A."/>
    <s v="40.432.544/0062-69"/>
    <s v="Alteração de vencimento / prorrogação"/>
    <m/>
    <m/>
    <x v="0"/>
    <s v="Médio"/>
    <s v="1018 Financeiro | Desejo falar com o setor financeiro | CLARO S.A. | ariane.pasilva@cielo.com.br"/>
    <d v="2026-01-29T00:00:00"/>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s v="190760260"/>
    <x v="4"/>
    <s v="Encerrado"/>
    <n v="183"/>
    <s v=""/>
  </r>
  <r>
    <x v="0"/>
    <x v="2"/>
    <n v="19068976"/>
    <n v="0"/>
    <n v="0"/>
    <s v="CINEMARK BRASIL S.A."/>
    <s v="00.779.721/0001-41"/>
    <s v="Cancelamento de NF / reemissão"/>
    <m/>
    <m/>
    <x v="0"/>
    <s v="Médio"/>
    <s v="1018 Financeiro | Desejo falar com o setor financeiro | CINEMARK BRASIL S.A. | ariane.pasilva@cielo.com.br"/>
    <d v="2026-01-29T00:00:00"/>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s v="190689760"/>
    <x v="23"/>
    <s v="Encerrado"/>
    <n v="181"/>
    <s v=""/>
  </r>
  <r>
    <x v="1"/>
    <x v="3"/>
    <n v="19318187"/>
    <n v="0"/>
    <n v="2603615657622"/>
    <s v="PNEUBRAS COMERCIO DE PNEUS LTDA"/>
    <s v="08.678.386/0001-05"/>
    <s v="Alteração de vencimento / prorrogação"/>
    <m/>
    <m/>
    <x v="0"/>
    <s v="Médio"/>
    <s v="1018 Financeiro | Desejo falar com o setor financeiro | Yasmin Melo | yasmin.melo@pneubras.com"/>
    <d v="2026-02-05T00:00:00"/>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s v="193181870"/>
    <x v="24"/>
    <s v="Encerrado"/>
    <n v="175"/>
    <s v=""/>
  </r>
  <r>
    <x v="0"/>
    <x v="2"/>
    <n v="19294254"/>
    <n v="0"/>
    <n v="2603610640508"/>
    <s v="ASSOCIACAO ESCOLA SUPERIOR DE PROPAGANDA E MARKETING"/>
    <s v="61.825.675/0001-64"/>
    <s v="Cancelamento de NF / reemissão"/>
    <m/>
    <m/>
    <x v="0"/>
    <s v="Médio"/>
    <s v="1018 Financeiro | Desejo falar com o setor financeiro | Elaine Nascimento | elaine.nascimento@espm.br"/>
    <d v="2026-02-05T00:00:00"/>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192942540"/>
    <x v="12"/>
    <s v="Encerrado"/>
    <n v="231"/>
    <s v=""/>
  </r>
  <r>
    <x v="4"/>
    <x v="1"/>
    <n v="19334708"/>
    <n v="0"/>
    <n v="2603709669813"/>
    <s v="MASTER CARGAS BRASIL LTDA"/>
    <s v="03.537.589/0001-50"/>
    <s v="Cancelamento contrato (produto) / NF"/>
    <m/>
    <m/>
    <x v="0"/>
    <s v="Médio"/>
    <s v="1018 Financeiro | Desejo falar com o setor financeiro | Giulia | giuliac@cielo.com.br"/>
    <d v="2026-02-06T00:00:00"/>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s v="193347080"/>
    <x v="24"/>
    <s v="Encerrado"/>
    <n v="174"/>
    <s v=""/>
  </r>
  <r>
    <x v="0"/>
    <x v="2"/>
    <n v="19332816"/>
    <n v="0"/>
    <n v="2603709668429"/>
    <s v="SERASA SA"/>
    <s v="62.173.620/0093-06"/>
    <s v="Cancelamento de NF / reemissão"/>
    <m/>
    <m/>
    <x v="0"/>
    <s v="Médio"/>
    <s v="1018 Financeiro | Desejo falar com o setor financeiro | SERASA S.A. | ariane.pasilva@cielo.com.br"/>
    <d v="2026-02-06T00:00:00"/>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s v="193328160"/>
    <x v="24"/>
    <s v="Encerrado"/>
    <n v="174"/>
    <s v=""/>
  </r>
  <r>
    <x v="2"/>
    <x v="2"/>
    <n v="19467621"/>
    <n v="0"/>
    <n v="2604118768702"/>
    <s v=""/>
    <s v="02.916.265/0298-18"/>
    <s v="Cancelamento de NF / reemissão"/>
    <m/>
    <m/>
    <x v="0"/>
    <s v="Médio"/>
    <s v="1018 Financeiro | Desejo falar com o setor financeiro | Mariane Oliveira dos Santos | marianeodossantos@gmail.com"/>
    <d v="2026-02-10T00:00:00"/>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s v="194676210"/>
    <x v="24"/>
    <s v="Encerrado"/>
    <n v="170"/>
    <s v=""/>
  </r>
  <r>
    <x v="2"/>
    <x v="1"/>
    <n v="19467525"/>
    <n v="0"/>
    <n v="2604118768638"/>
    <s v="ALFA  AGENCIA DE VIAGENS LTDA"/>
    <s v="07.141.168/0001-66"/>
    <s v="Congelamento de contrato"/>
    <m/>
    <m/>
    <x v="0"/>
    <s v="Médio"/>
    <s v="1018 Financeiro | Desejo falar com o setor financeiro | ALFA AGENCIA DE VIAGENS LTDA | bordini@cielo.com.br"/>
    <d v="2026-02-10T00:00:00"/>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s v="194675250"/>
    <x v="24"/>
    <s v="Encerrado"/>
    <n v="170"/>
    <s v=""/>
  </r>
  <r>
    <x v="2"/>
    <x v="0"/>
    <n v="19443812"/>
    <n v="0"/>
    <n v="2604112751267"/>
    <s v="ASSOCIACAO ESCOLA SUPERIOR DE PROPAGANDA E MARKETING"/>
    <s v="61.825.675/0001-64"/>
    <s v="Contestação de cobrança"/>
    <m/>
    <m/>
    <x v="0"/>
    <s v="Médio"/>
    <s v="1001 Split de Pagamento | Carta de cancelamento Split | Elaine Nascimento | elaine.nascimento@espm.br"/>
    <d v="2026-02-10T00:00:00"/>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194438120"/>
    <x v="22"/>
    <s v="Encerrado"/>
    <n v="206"/>
    <s v=""/>
  </r>
  <r>
    <x v="4"/>
    <x v="6"/>
    <n v="19555123"/>
    <n v="0"/>
    <n v="2604317832446"/>
    <s v="BRF S.A."/>
    <s v="01.838.723/0001-27"/>
    <s v="questionar a volumetria cobrada referente ao produto 3DS"/>
    <m/>
    <m/>
    <x v="1"/>
    <s v="Alta"/>
    <s v="1018 Financeiro | Desejo falar com o setor financeiro | Mariane Oliveira dos Santos | mariane.santos@cielo.com.br"/>
    <d v="2026-02-12T00:00:00"/>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195551230"/>
    <x v="10"/>
    <s v="Aberto"/>
    <n v="225"/>
    <n v="225.00059999999999"/>
  </r>
  <r>
    <x v="4"/>
    <x v="0"/>
    <n v="19575216"/>
    <n v="0"/>
    <n v="2604411846581"/>
    <s v="CENTER MEGA COMERCIO DE MATERIAIS PARA CONSTRUCAO LTDA"/>
    <s v="05.164.667/0007-39"/>
    <s v="Contestação de cobrança"/>
    <m/>
    <m/>
    <x v="1"/>
    <s v="Alta"/>
    <s v="1018 Financeiro | Desejo falar com o setor financeiro | Caroline Mendes | carolineal@cielo.com.br"/>
    <d v="2026-02-13T00:00:00"/>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195752160"/>
    <x v="10"/>
    <s v="Aberto"/>
    <n v="224"/>
    <n v="224.00060999999999"/>
  </r>
  <r>
    <x v="0"/>
    <x v="1"/>
    <n v="19754719"/>
    <n v="0"/>
    <n v="2605409978915"/>
    <s v="CENTRAL DO CARNAVAL PRODUCOES ARTISTICAS LTDA"/>
    <s v="03.951.956/0001-67"/>
    <s v="Congelamento de contrato"/>
    <m/>
    <m/>
    <x v="0"/>
    <s v="Médio"/>
    <s v="1018 Financeiro | Desejo falar com o setor financeiro | Clarissa | clarissa.rissi@cielo.com.br"/>
    <d v="2026-02-23T00:00:00"/>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s v="197547190"/>
    <x v="23"/>
    <s v="Encerrado"/>
    <n v="156"/>
    <s v=""/>
  </r>
  <r>
    <x v="2"/>
    <x v="1"/>
    <n v="19754066"/>
    <n v="0"/>
    <n v="2605409978402"/>
    <s v="DSC PRODUCOES E EVENTOS LTDA"/>
    <s v="34.546.535/0001-84"/>
    <s v="Congelamento de contrato"/>
    <m/>
    <m/>
    <x v="0"/>
    <s v="Médio"/>
    <s v="1018 Financeiro | Desejo falar com o setor financeiro | Clarissa | clarissa.rissi@cielo.com.br"/>
    <d v="2026-02-23T00:00:00"/>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197540660"/>
    <x v="25"/>
    <s v="Encerrado"/>
    <n v="162"/>
    <s v=""/>
  </r>
  <r>
    <x v="2"/>
    <x v="2"/>
    <n v="19809905"/>
    <n v="0"/>
    <n v="2605511021859"/>
    <s v=""/>
    <s v="21.570.535/0001-78"/>
    <s v="Cancelamento de NF"/>
    <m/>
    <m/>
    <x v="0"/>
    <s v="Médio"/>
    <s v="1018 Financeiro | Desejo falar com o setor financeiro | Júlia Angelolozzi | julia.djesus@cielo.com.br"/>
    <d v="2026-02-24T00:00:00"/>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s v="198099050"/>
    <x v="26"/>
    <s v="Encerrado"/>
    <n v="170"/>
    <s v=""/>
  </r>
  <r>
    <x v="4"/>
    <x v="5"/>
    <n v="20009201"/>
    <n v="0"/>
    <n v="2606116169975"/>
    <s v="DROGARIA VITORIA LTDA"/>
    <s v="12.471.470/0005-46"/>
    <s v="Outros"/>
    <m/>
    <m/>
    <x v="0"/>
    <s v="Médio"/>
    <s v="1018 Financeiro | Desejo falar com o setor financeiro | Joice Rosa | joice.dsilva@cielo.com.br"/>
    <d v="2026-03-02T00:00:00"/>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s v="200092010"/>
    <x v="24"/>
    <s v="Encerrado"/>
    <n v="150"/>
    <s v=""/>
  </r>
  <r>
    <x v="0"/>
    <x v="2"/>
    <n v="20000723"/>
    <n v="0"/>
    <n v="2606114163429"/>
    <s v="LACLO INDUSTRIA E COMERCIO DE MO"/>
    <s v="55.012.418/0001-00"/>
    <s v="Cancelamento de NF / reemissão"/>
    <m/>
    <m/>
    <x v="0"/>
    <s v="Médio"/>
    <s v="1018 Financeiro | Desejo falar com o setor financeiro | Clarissa | clarissa.rissi@cielo.com.br"/>
    <d v="2026-03-02T00:00:00"/>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s v="200007230"/>
    <x v="24"/>
    <s v="Encerrado"/>
    <n v="150"/>
    <s v=""/>
  </r>
  <r>
    <x v="2"/>
    <x v="2"/>
    <n v="20000132"/>
    <n v="0"/>
    <n v="2606114162959"/>
    <s v="AUTOPASS S.A."/>
    <s v="07.140.538/0001-40"/>
    <s v="Cancelamento de NF / reemissão"/>
    <m/>
    <m/>
    <x v="0"/>
    <s v="Médio"/>
    <s v="1018 Financeiro | Desejo falar com o setor financeiro | Renata Sombra | renata.sombra@autopass.com.br"/>
    <d v="2026-03-02T00:00:00"/>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s v="200001320"/>
    <x v="24"/>
    <s v="Encerrado"/>
    <n v="150"/>
    <s v=""/>
  </r>
  <r>
    <x v="5"/>
    <x v="3"/>
    <n v="19985861"/>
    <n v="0"/>
    <n v="2606110151971"/>
    <s v="ZAPAY SERVICOS DE PAGAMENTOS S.A."/>
    <s v="28.593.387/0001-56"/>
    <s v="Reenvio de boleto / NF"/>
    <m/>
    <m/>
    <x v="0"/>
    <s v="Médio"/>
    <s v="1018 Financeiro | Desejo falar com o setor financeiro | Bianca dos Santos | bianca.lourdes@corpay.com.br"/>
    <d v="2026-03-02T00:00:00"/>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s v="199858610"/>
    <x v="27"/>
    <s v="Encerrado"/>
    <n v="147"/>
    <s v=""/>
  </r>
  <r>
    <x v="2"/>
    <x v="2"/>
    <n v="19985167"/>
    <n v="0"/>
    <n v="2606110151454"/>
    <s v="ART MED MANIPULACAO E HOMEOPATIA LTDA"/>
    <s v="03.090.536/0001-33"/>
    <s v="Cancelamento de NF"/>
    <m/>
    <m/>
    <x v="0"/>
    <s v="Médio"/>
    <s v="1018 Financeiro | Desejo falar com o setor financeiro | Oza Selvino | financeiro@farmaciaartmed.com.br"/>
    <d v="2026-03-02T00:00:00"/>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199851670"/>
    <x v="7"/>
    <s v="Encerrado"/>
    <n v="204"/>
    <s v=""/>
  </r>
  <r>
    <x v="2"/>
    <x v="2"/>
    <n v="20046202"/>
    <n v="0"/>
    <n v="2606215197400"/>
    <s v="BRAMEX COMERCIO E SERVICOS LTDA"/>
    <s v="07.173.309/0001-22"/>
    <s v="Cancelamento de NF / reemissão"/>
    <m/>
    <m/>
    <x v="0"/>
    <s v="Médio"/>
    <s v="1018 Financeiro | Desejo falar com o setor financeiro | Larissa Venancio Nascimento Araujo | larissave@cielo.com.br"/>
    <d v="2026-03-03T00:00:0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s v="200462020"/>
    <x v="24"/>
    <s v="Encerrado"/>
    <n v="149"/>
    <s v=""/>
  </r>
  <r>
    <x v="2"/>
    <x v="0"/>
    <n v="20025827"/>
    <s v="admin"/>
    <n v="2606210182305"/>
    <s v="GALLICA MANIPULACAO FARMACEUTICA LTDA"/>
    <s v="05.515.179/0001-33"/>
    <s v="Contestação de cobrança"/>
    <s v="Contestação de quantidades de transações "/>
    <m/>
    <x v="1"/>
    <s v="Alta"/>
    <s v="1018 Financeiro | Desejo falar com o setor financeiro | Gállica Manipulação Farmacêutica Ltda. | rachel@gallica.com.br"/>
    <d v="2026-03-03T00:00:0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s v="20025827admin"/>
    <x v="10"/>
    <s v="Aberto"/>
    <n v="206"/>
    <n v="206.00071"/>
  </r>
  <r>
    <x v="0"/>
    <x v="1"/>
    <n v="20063251"/>
    <n v="0"/>
    <n v="2606309209615"/>
    <s v="MINERAUX BEAUTY LTDA"/>
    <s v="41.889.603/0001-73"/>
    <s v="Cancelamento de contrato"/>
    <m/>
    <m/>
    <x v="0"/>
    <s v="Médio"/>
    <s v="1018 Financeiro | Desejo falar com o setor financeiro | MINERAUX BEAUTY LTDA | ariane.pasilva@cielo.com.br"/>
    <d v="2026-03-04T00:00:00"/>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s v="200632510"/>
    <x v="23"/>
    <s v="Encerrado"/>
    <n v="147"/>
    <s v=""/>
  </r>
  <r>
    <x v="2"/>
    <x v="2"/>
    <n v="20119729"/>
    <n v="0"/>
    <n v="2606412250783"/>
    <s v="PAYTRACK TECNOLOGIA LTDA"/>
    <s v="14.073.438/0001-04"/>
    <s v="Cancelamento de NF / reemissão"/>
    <m/>
    <m/>
    <x v="0"/>
    <s v="Médio"/>
    <s v="1018 Financeiro | Desejo falar com o setor financeiro | patrick Arlenn Rodrigues Cruz | patrick.cruz@paytrack.com.br"/>
    <d v="2026-03-05T00:00:00"/>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s v="201197290"/>
    <x v="24"/>
    <s v="Encerrado"/>
    <n v="147"/>
    <s v=""/>
  </r>
  <r>
    <x v="0"/>
    <x v="5"/>
    <n v="20102962"/>
    <n v="0"/>
    <n v="2606407238435"/>
    <s v=""/>
    <s v="03.541.088/0001-47"/>
    <s v="Sem solicitação encerrar"/>
    <m/>
    <m/>
    <x v="0"/>
    <s v="Médio"/>
    <s v="1018 Financeiro | Desejo falar com o setor financeiro | Mariane Oliveira dos Santos | mariane.santos@cielo.com.br"/>
    <d v="2026-03-05T00:00:00"/>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s v="201029620"/>
    <x v="19"/>
    <s v="Encerrado"/>
    <n v="155"/>
    <s v=""/>
  </r>
  <r>
    <x v="0"/>
    <x v="3"/>
    <n v="20192438"/>
    <n v="0"/>
    <n v="2606808304368"/>
    <s v="MOITINHO AUTOMOVEIS LTDA"/>
    <s v="22.134.988/0001-14"/>
    <s v="Reenvio de boleto / NF"/>
    <s v="Análise de nf foi emitida com desconto - cliente nunca efetuou o pagamento e quer desconto no pgto. Em torno de 20nfs"/>
    <m/>
    <x v="1"/>
    <s v="Alta"/>
    <s v="1018 Financeiro | Desejo falar com o setor financeiro | Silvio Cesar | silviocesar@riozen.com.br"/>
    <d v="2026-03-09T00:00:00"/>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s v="201924380"/>
    <x v="10"/>
    <s v="Aberto"/>
    <n v="200"/>
    <n v="200.00075000000001"/>
  </r>
  <r>
    <x v="2"/>
    <x v="2"/>
    <n v="20258333"/>
    <n v="0"/>
    <n v="2606914352685"/>
    <s v="PANDORA"/>
    <s v="11.023.174/0010-87"/>
    <s v="Cancelamento de NF / reemissão"/>
    <m/>
    <m/>
    <x v="0"/>
    <s v="Médio"/>
    <s v="1018 Financeiro | Desejo falar com o setor financeiro | Larissa Venancio Nascimento Araujo | larissa.naraujo@cielo.com.br"/>
    <d v="2026-03-10T00:00:00"/>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202583330"/>
    <x v="24"/>
    <s v="Encerrado"/>
    <n v="142"/>
    <s v=""/>
  </r>
  <r>
    <x v="4"/>
    <x v="5"/>
    <n v="20248313"/>
    <n v="0"/>
    <n v="2606911345076"/>
    <s v="TECIDOS E ARMARINHOS MIGUEL BARTOLOMEU S/A"/>
    <s v="17.359.233/0001-88"/>
    <s v="Outros"/>
    <m/>
    <m/>
    <x v="0"/>
    <s v="Médio"/>
    <s v="1018 Financeiro | Desejo falar com o setor financeiro | Fernanda Camarneira | fernanda.scamarneira@cielo.com.br"/>
    <d v="2026-03-10T00:00:00"/>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s v="202483130"/>
    <x v="3"/>
    <s v="Encerrado"/>
    <n v="140"/>
    <s v=""/>
  </r>
  <r>
    <x v="4"/>
    <x v="5"/>
    <n v="20236835"/>
    <n v="0"/>
    <n v="0"/>
    <s v="IBM BRASIL-INDUSTRIA MAQUINAS E SERVICOS LIMITADA"/>
    <s v="33.372.251/0062-78"/>
    <s v="Solicitação de documentos (contrato, NF, histórico)"/>
    <m/>
    <m/>
    <x v="0"/>
    <s v="Médio"/>
    <s v="1002 Portais E-commerce | Estou com um problema em produção e preciso de ajuda | Cleber de Jesus da Silva | cleberjesus@ibm.com"/>
    <d v="2026-03-10T00:00:00"/>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202368350"/>
    <x v="28"/>
    <s v="Encerrado"/>
    <n v="134"/>
    <s v=""/>
  </r>
  <r>
    <x v="3"/>
    <x v="1"/>
    <n v="20314174"/>
    <n v="0"/>
    <n v="2607017393968"/>
    <s v="BALAROTI - COMERCIO DE MATERIAIS DE CONSTRUCAO S.A."/>
    <s v="77.044.618/0001-88"/>
    <s v="Dúvida comercial"/>
    <m/>
    <m/>
    <x v="1"/>
    <s v="Alta"/>
    <s v="1018 Financeiro | Desejo falar com o setor financeiro | Mariane Oliveira dos Santos | mariane.santos@cielo.com.br"/>
    <d v="2026-03-11T00:00:00"/>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s v="203141740"/>
    <x v="10"/>
    <s v="Aberto"/>
    <n v="198"/>
    <n v="198.00078999999999"/>
  </r>
  <r>
    <x v="0"/>
    <x v="0"/>
    <n v="20287839"/>
    <n v="0"/>
    <n v="2607011374674"/>
    <s v="CINEMARK BRASIL S.A."/>
    <s v="00.779.721/0001-41"/>
    <s v="Contestação de cobrança"/>
    <m/>
    <m/>
    <x v="0"/>
    <s v="Médio"/>
    <s v="1018 Financeiro | Desejo falar com o setor financeiro | Debora | cobrancati@cinemark.com.br"/>
    <d v="2026-03-11T00:00:00"/>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s v="202878390"/>
    <x v="29"/>
    <s v="Encerrado"/>
    <n v="182"/>
    <s v=""/>
  </r>
  <r>
    <x v="2"/>
    <x v="0"/>
    <n v="20285063"/>
    <n v="0"/>
    <n v="2607010372602"/>
    <s v="INBRANDS S.A"/>
    <s v="09.054.385/0001-44"/>
    <s v="Contestação de cobrança"/>
    <s v="Cliente quer saber todas as tarifas reajustadas e percentuais aplicados desde 2020"/>
    <m/>
    <x v="1"/>
    <s v="Alta"/>
    <s v="1018 Financeiro | Desejo falar com o setor financeiro | Ingrid Soares | ingrid.soares@inbrands.com.br"/>
    <d v="2026-03-11T00:00:00"/>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202850630"/>
    <x v="10"/>
    <s v="Aberto"/>
    <n v="198"/>
    <n v="198.00081"/>
  </r>
  <r>
    <x v="0"/>
    <x v="5"/>
    <n v="20351095"/>
    <n v="0"/>
    <n v="2607116420789"/>
    <s v="HYPER CASH PAY LTDA"/>
    <s v="56.027.066/0001-20"/>
    <s v="Reenvio de informação"/>
    <m/>
    <m/>
    <x v="0"/>
    <s v="Médio"/>
    <s v="1018 Financeiro | Desejo falar com o setor financeiro | HYPER CASH PAY LTDA | ariane.pasilva@cielo.com.br"/>
    <d v="2026-03-12T00:00:00"/>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s v="203510950"/>
    <x v="19"/>
    <s v="Encerrado"/>
    <n v="148"/>
    <s v=""/>
  </r>
  <r>
    <x v="0"/>
    <x v="0"/>
    <n v="20376716"/>
    <n v="0"/>
    <n v="2607212439348"/>
    <s v="POUSADA PORTO MARE LTDA"/>
    <s v="08.071.439/0001-17"/>
    <s v="Duplicidade nf de antifraude"/>
    <m/>
    <m/>
    <x v="1"/>
    <s v="Médio"/>
    <s v="1018 Financeiro | Desejo falar com o setor financeiro | Rodrigo Alves Costa | rodrigo@pousadaportomare.com.br"/>
    <d v="2026-03-13T00:00:00"/>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s v="203767160"/>
    <x v="10"/>
    <s v="Aberto"/>
    <n v="196"/>
    <n v="196.00083000000001"/>
  </r>
  <r>
    <x v="0"/>
    <x v="5"/>
    <n v="20484280"/>
    <n v="0"/>
    <n v="2607617520651"/>
    <s v="SOLEAH"/>
    <s v="18.539.846/0001-60"/>
    <s v="Sem solicitação encerrar"/>
    <m/>
    <m/>
    <x v="0"/>
    <s v="Médio"/>
    <s v="1018 Financeiro | Desejo falar com o setor financeiro | M.P. IDALGO INDUSTRIA E COMERCIO DE | ariane.pasilva@cielo.com.br"/>
    <d v="2026-03-17T00:00:00"/>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s v="204842800"/>
    <x v="19"/>
    <s v="Encerrado"/>
    <n v="143"/>
    <s v=""/>
  </r>
  <r>
    <x v="0"/>
    <x v="5"/>
    <n v="20480129"/>
    <n v="0"/>
    <n v="2607616517633"/>
    <s v="SAVEGNAGO-SUPERMERCADOS LTDA"/>
    <s v="71.322.150/0001-60"/>
    <s v="Carta de quitação / circularização"/>
    <s v="Pendente definição do formato de envio da carta visto que o cliente tem débitos pendentes - e validação com o jurídico. - Direcionado para o time de Cobrança para negociação dos débitos pendentes para emissão do documento"/>
    <s v="Em finalização"/>
    <x v="0"/>
    <s v="Alta"/>
    <s v="1018 Financeiro | Desejo falar com o setor financeiro | SAVEGNAGO-SUPERMERCADOS LTDA | lenon.oliveira@savegnago.com.br"/>
    <d v="2026-03-17T00:00:00"/>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s v="204801290"/>
    <x v="30"/>
    <s v="Encerrado"/>
    <n v="188"/>
    <s v=""/>
  </r>
  <r>
    <x v="0"/>
    <x v="0"/>
    <n v="20537850"/>
    <n v="0"/>
    <n v="2607810560847"/>
    <s v="AMWAY DO BRASIL LIMITADA"/>
    <s v="58.473.398/0001-63"/>
    <s v="Contestação de cobrança"/>
    <m/>
    <m/>
    <x v="0"/>
    <s v="Médio"/>
    <s v="1003 Gateway de Pagamento | Estou com um problema em produção e preciso de ajuda | Paula Maldonado Nishiwaki | paula.nishiwaki@amway.com"/>
    <d v="2026-03-19T00:00:00"/>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s v="205378500"/>
    <x v="31"/>
    <s v="Encerrado"/>
    <n v="57"/>
    <s v=""/>
  </r>
  <r>
    <x v="0"/>
    <x v="0"/>
    <n v="20718916"/>
    <n v="0"/>
    <n v="2608414692840"/>
    <s v="DROGARIA SOUZA E ROSA LTDA"/>
    <s v="13.032.018/0001-17"/>
    <s v="Dúvidas sobre cobrança"/>
    <s v="Notas mencionadas foram pagas. Como finalizar este chamado?"/>
    <m/>
    <x v="1"/>
    <s v="Médio"/>
    <s v="1018 Financeiro | Desejo falar com o setor financeiro | Gabriel Dias | gabriel.silva@febrafar.com.br"/>
    <d v="2026-03-25T00:00:0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s v="207189160"/>
    <x v="10"/>
    <s v="Aberto"/>
    <n v="184"/>
    <n v="184.00086999999999"/>
  </r>
  <r>
    <x v="0"/>
    <x v="2"/>
    <n v="20707947"/>
    <n v="0"/>
    <n v="0"/>
    <s v="PAYTRACK TECNOLOGIA LTDA"/>
    <s v="14.073.438/0001-04"/>
    <s v="Cancelamento de NF / reemissão"/>
    <m/>
    <m/>
    <x v="0"/>
    <s v="Médio"/>
    <s v="1018 Financeiro | Desejo falar com o setor financeiro | PAYTRACK TECNOLOGIA LTDA | ariane.pasilva@cielo.com.br"/>
    <d v="2026-03-25T00:00:0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s v="207079470"/>
    <x v="32"/>
    <s v="Encerrado"/>
    <n v="110"/>
    <s v=""/>
  </r>
  <r>
    <x v="2"/>
    <x v="2"/>
    <n v="20697638"/>
    <n v="0"/>
    <n v="2608408677556"/>
    <s v="PLANNE SOFTWARE LTDA"/>
    <s v="28.580.044/0001-57"/>
    <s v="Cancelamento de NF / reemissão"/>
    <m/>
    <m/>
    <x v="0"/>
    <s v="Médio"/>
    <s v="1018 Financeiro | Desejo falar com o setor financeiro | Joice Rosa | joice.dsilva@cielo.com.br"/>
    <d v="2026-03-25T00:00:0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s v="206976380"/>
    <x v="9"/>
    <s v="Encerrado"/>
    <n v="138"/>
    <s v=""/>
  </r>
  <r>
    <x v="2"/>
    <x v="2"/>
    <n v="20696850"/>
    <n v="0"/>
    <n v="2608408676950"/>
    <s v="PLANNE SOFTWARE LTDA"/>
    <s v="28.580.044/0001-57"/>
    <s v="Cancelamento de NF / reemissão"/>
    <m/>
    <m/>
    <x v="0"/>
    <s v="Médio"/>
    <s v="1018 Financeiro | Desejo falar com o setor financeiro | PLANNE SOFTWARE LTDA | ariane.pasilva@cielo.com.br"/>
    <d v="2026-03-25T00:00:0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s v="206968500"/>
    <x v="9"/>
    <s v="Encerrado"/>
    <n v="138"/>
    <s v=""/>
  </r>
  <r>
    <x v="2"/>
    <x v="2"/>
    <n v="20759808"/>
    <n v="0"/>
    <n v="2608514722169"/>
    <s v="DAGER COMERCIO ATACADISTA DE EMBALAGENS E ALIMENTOS LTDA"/>
    <s v="32.804.472/0001-93"/>
    <s v="Cancelamento de NF / reemissão"/>
    <m/>
    <m/>
    <x v="0"/>
    <s v="Médio"/>
    <s v="1018 Financeiro | Desejo falar com o setor financeiro | Mariane Oliveira dos Santos | mariane.santos@cielo.com.br"/>
    <d v="2026-03-26T00:00:00"/>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s v="207598080"/>
    <x v="4"/>
    <s v="Encerrado"/>
    <n v="127"/>
    <s v=""/>
  </r>
  <r>
    <x v="4"/>
    <x v="1"/>
    <n v="20751396"/>
    <n v="0"/>
    <n v="2608511715964"/>
    <s v=""/>
    <s v="58.119.199/0001-51"/>
    <s v="Atualização contrato"/>
    <s v="Atualização cadastral. Perguntar à Emilly se ela consegue atender."/>
    <m/>
    <x v="1"/>
    <s v="Alta"/>
    <s v="1018 Financeiro | Desejo falar com o setor financeiro | Larissa Venancio Nascimento Araujo | larissave@cielo.com.br"/>
    <d v="2026-03-26T00:00:00"/>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207513960"/>
    <x v="10"/>
    <s v="Aberto"/>
    <n v="183"/>
    <n v="183.00092000000001"/>
  </r>
  <r>
    <x v="4"/>
    <x v="0"/>
    <n v="20800477"/>
    <n v="0"/>
    <n v="2608614752010"/>
    <s v="CARREFOUR COMERCIO E INDUSTRIA LTDA"/>
    <s v="45.543.915/0001-81"/>
    <s v="Ajuste de cobrança / faturamento"/>
    <m/>
    <m/>
    <x v="0"/>
    <s v="Médio"/>
    <s v="1018 Financeiro | Desejo falar com o setor financeiro | Mariane Oliveira dos Santos | mariane.santos@cielo.com.br"/>
    <d v="2026-03-27T00:00:00"/>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s v="208004770"/>
    <x v="33"/>
    <s v="Encerrado"/>
    <n v="151"/>
    <s v=""/>
  </r>
  <r>
    <x v="4"/>
    <x v="5"/>
    <n v="20796608"/>
    <n v="0"/>
    <n v="2608613748976"/>
    <s v="EMPREENDIMENTOS PAGUE MENOS S/A"/>
    <s v="06.626.253/0001-51"/>
    <s v="Outros"/>
    <m/>
    <m/>
    <x v="0"/>
    <s v="Médio"/>
    <s v="1018 Financeiro | Desejo falar com o setor financeiro | Fernanda Camarneira | fernanda.scamarneira@cielo.com.br"/>
    <d v="2026-03-27T00:00:00"/>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207966080"/>
    <x v="3"/>
    <s v="Encerrado"/>
    <n v="123"/>
    <s v=""/>
  </r>
  <r>
    <x v="5"/>
    <x v="3"/>
    <n v="20857247"/>
    <n v="0"/>
    <n v="2608917794084"/>
    <s v="COVABRA SUPERMERCADOS LTDA"/>
    <s v="463.315.688-83"/>
    <s v="Reenvio de boleto / NF"/>
    <m/>
    <m/>
    <x v="0"/>
    <s v="Médio"/>
    <s v="1018 Financeiro | Desejo falar com o setor financeiro | Nick | nick.xavier@covabra.com.br"/>
    <d v="2026-03-30T00:00:00"/>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s v="208572470"/>
    <x v="27"/>
    <s v="Encerrado"/>
    <n v="119"/>
    <s v=""/>
  </r>
  <r>
    <x v="4"/>
    <x v="5"/>
    <n v="20837028"/>
    <n v="0"/>
    <n v="2608912779586"/>
    <s v="DAGER COMERCIO ATACADISTA DE EMBALAGENS E ALIMENTOS LTDA"/>
    <s v="32.804.472/0001-93"/>
    <s v="Outros"/>
    <m/>
    <m/>
    <x v="1"/>
    <s v="Médio"/>
    <s v="1018 Financeiro | Desejo falar com o setor financeiro | Ricardo de Oliveira Braga | ricardo.sonhodafesta@gmail.com"/>
    <d v="2026-03-30T00:00:00"/>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208370280"/>
    <x v="10"/>
    <s v="Aberto"/>
    <n v="179"/>
    <n v="179.00095999999999"/>
  </r>
  <r>
    <x v="0"/>
    <x v="0"/>
    <n v="20821255"/>
    <n v="0"/>
    <n v="2608907768475"/>
    <s v="SBF COMERCIO DE PRODUTOS ESPORTIVOS S.A."/>
    <s v="06.347.409/0001-65"/>
    <s v="Contestação de cobrança"/>
    <s v="Vamos analisar internamente se redirecionaremos para o time da Belotti"/>
    <m/>
    <x v="1"/>
    <s v="Alta"/>
    <s v="1018 Financeiro | Desejo falar com o setor financeiro | SBF COMERCIO DE PRODUTOS ESPORTIVOS S.A | bruno.bbarbosa@gruposbf.com.br"/>
    <d v="2026-03-30T00:00:00"/>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s v="208212550"/>
    <x v="10"/>
    <s v="Aberto"/>
    <n v="179"/>
    <n v="179.00097"/>
  </r>
  <r>
    <x v="4"/>
    <x v="0"/>
    <n v="20891641"/>
    <n v="0"/>
    <n v="2609016817637"/>
    <s v="ASSOCIACAO ESCOLA SUPERIOR DE PROPAGANDA E MARKETING"/>
    <s v="61.825.675/0001-64"/>
    <s v="Contestação de cobrança"/>
    <m/>
    <m/>
    <x v="1"/>
    <s v="Alta"/>
    <s v="1018 Financeiro | Desejo falar com o setor financeiro | ASSOCIACAO ESCOLA SUPERIOR DE PROPA GANDA E MARKETING | ariane.pasilva@cielo.com.br"/>
    <d v="2026-03-31T00:00:00"/>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208916410"/>
    <x v="10"/>
    <s v="Aberto"/>
    <n v="178"/>
    <n v="178.00098"/>
  </r>
  <r>
    <x v="4"/>
    <x v="0"/>
    <n v="20887541"/>
    <n v="0"/>
    <n v="0"/>
    <s v="BRASIL EDUCACAO S/A"/>
    <s v="05.648.257/0031-93"/>
    <s v="Contestação de cobrança"/>
    <m/>
    <m/>
    <x v="0"/>
    <s v="Médio"/>
    <s v="1018 Financeiro | Desejo falar com o setor financeiro | BRASIL EDUCACAO S/A | ariane.pasilva@cielo.com.br"/>
    <d v="2026-03-31T00:00:00"/>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s v="208875410"/>
    <x v="34"/>
    <s v="Encerrado"/>
    <n v="108"/>
    <s v=""/>
  </r>
  <r>
    <x v="4"/>
    <x v="5"/>
    <n v="20883974"/>
    <n v="0"/>
    <n v="0"/>
    <s v=""/>
    <s v="526.553.288-92"/>
    <s v="Outros"/>
    <m/>
    <m/>
    <x v="0"/>
    <s v="Médio"/>
    <s v="1018 Financeiro | Desejo falar com o setor financeiro | felipe alvarez de carvalho sanches | felipe.sanches@supermercadospaguemenos.com.br"/>
    <d v="2026-03-31T00:00:00"/>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s v="208839740"/>
    <x v="35"/>
    <s v="Encerrado"/>
    <n v="114"/>
    <s v=""/>
  </r>
  <r>
    <x v="0"/>
    <x v="2"/>
    <n v="20921984"/>
    <n v="0"/>
    <n v="2609112838485"/>
    <s v="I-RETAIL SERVICOS DE CONSULTORIA DE MODA E PARTICIPACOES LTDA."/>
    <s v="09.168.232/0001-28"/>
    <s v="Cancelamento de NF / reemissão"/>
    <m/>
    <m/>
    <x v="0"/>
    <s v="Alta"/>
    <s v="1018 Financeiro | Desejo falar com o setor financeiro | I-RETAIL SERVICOS DE CONSULTORIA DE | ariane.pasilva@cielo.com.br"/>
    <d v="2026-04-01T00:00:00"/>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209219840"/>
    <x v="36"/>
    <s v="Encerrado"/>
    <n v="0"/>
    <s v=""/>
  </r>
  <r>
    <x v="2"/>
    <x v="3"/>
    <n v="21029459"/>
    <n v="0"/>
    <n v="2609616912930"/>
    <s v="VOAI TECH LTDA"/>
    <s v="17.891.555/0001-73"/>
    <s v="Reenvio de boleto / NF"/>
    <m/>
    <m/>
    <x v="0"/>
    <s v="Médio"/>
    <s v="1018 Financeiro | Desejo falar com o setor financeiro | Gabriel | gabriel@retailon.com.br"/>
    <d v="2026-04-06T00:00:00"/>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s v="210294590"/>
    <x v="4"/>
    <s v="Encerrado"/>
    <n v="116"/>
    <s v=""/>
  </r>
  <r>
    <x v="0"/>
    <x v="0"/>
    <n v="21014425"/>
    <n v="0"/>
    <n v="2609613902347"/>
    <s v="VSTP EDUCACAO S.A."/>
    <s v="11.319.526/0001-55"/>
    <s v="Contestação de cobrança"/>
    <m/>
    <m/>
    <x v="0"/>
    <s v="Médio"/>
    <s v="1018 Financeiro | Desejo falar com o setor financeiro | Matheus Mendonça de Oliveira | matheus.oliveira@fiap.com.br"/>
    <d v="2026-04-06T00:00:00"/>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210144250"/>
    <x v="37"/>
    <s v="Encerrado"/>
    <n v="155"/>
    <s v=""/>
  </r>
  <r>
    <x v="2"/>
    <x v="2"/>
    <n v="20997522"/>
    <n v="0"/>
    <n v="0"/>
    <s v="PRODUTO SH"/>
    <s v="19.112.842/0002-44"/>
    <s v="Cancelamento de NF / reemissão"/>
    <m/>
    <m/>
    <x v="0"/>
    <s v="Médio"/>
    <s v="1018 Financeiro | Desejo falar com o setor financeiro | INFRACOMMERCE TATIX COMERCIO E PARTICIPACOES LTDA | ariane.pasilva@cielo.com.br"/>
    <d v="2026-04-06T00:00:00"/>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s v="209975220"/>
    <x v="35"/>
    <s v="Encerrado"/>
    <n v="108"/>
    <s v=""/>
  </r>
  <r>
    <x v="4"/>
    <x v="5"/>
    <n v="21079864"/>
    <n v="0"/>
    <n v="2609717947140"/>
    <s v="RIVER SECURITIZADORA"/>
    <s v="37.030.090/0001-73"/>
    <s v="Outros"/>
    <m/>
    <m/>
    <x v="1"/>
    <s v="Médio"/>
    <s v="1018 Financeiro | Desejo falar com o setor financeiro | Júlia Angelolozzi | julia.djesus@cielo.com.br"/>
    <d v="2026-04-07T00:00:00"/>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s v="210798640"/>
    <x v="10"/>
    <s v="Aberto"/>
    <n v="171"/>
    <n v="171.00104999999999"/>
  </r>
  <r>
    <x v="0"/>
    <x v="2"/>
    <n v="21124852"/>
    <n v="0"/>
    <n v="0"/>
    <s v="FAROL COMUNICACAO E SERVICOS"/>
    <s v="21.011.165/0001-39"/>
    <s v="Cancelamento de NF / reemissão"/>
    <m/>
    <m/>
    <x v="0"/>
    <s v="Médio"/>
    <s v="1003 Gateway de Pagamento | Configurações da loja | Júlia Angelozzi | julia.djesus@cielo.com.br"/>
    <d v="2026-04-08T00:00:00"/>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211248520"/>
    <x v="38"/>
    <s v="Encerrado"/>
    <n v="97"/>
    <s v=""/>
  </r>
  <r>
    <x v="0"/>
    <x v="5"/>
    <n v="21195472"/>
    <n v="0"/>
    <n v="2610009024222"/>
    <s v="CSX ACADEMIA DE EDUCACAO FISICA LTDA"/>
    <s v="45.219.137/0001-70"/>
    <s v="Carta de quitação / circularização"/>
    <s v="carta de quitação "/>
    <m/>
    <x v="1"/>
    <s v="Alta"/>
    <s v="1018 Financeiro | Desejo falar com o setor financeiro | CSX ACADEMIA DE EDUCACAO FISICA LTD | ariane.pasilva@cielo.com.br"/>
    <d v="2026-04-10T00:00:00"/>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s v="211954720"/>
    <x v="10"/>
    <s v="Aberto"/>
    <n v="168"/>
    <n v="168.00107"/>
  </r>
  <r>
    <x v="0"/>
    <x v="2"/>
    <n v="21249982"/>
    <n v="0"/>
    <n v="0"/>
    <s v="PAGUEVELOZ INSTITUICAO DE PAGAMENTO LTDA"/>
    <s v="03.816.413/0001-37"/>
    <s v="Cancelamento de NF / reemissão"/>
    <m/>
    <m/>
    <x v="0"/>
    <s v="Médio"/>
    <s v="1018 Financeiro | Desejo falar com o setor financeiro | PAGUEVELOZ INSTITUICAO DE PAGAMENTO | ariane.pasilva@cielo.com.br"/>
    <d v="2026-04-13T00:00:0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s v="212499820"/>
    <x v="32"/>
    <s v="Encerrado"/>
    <n v="91"/>
    <s v=""/>
  </r>
  <r>
    <x v="5"/>
    <x v="1"/>
    <n v="21338462"/>
    <n v="0"/>
    <n v="0"/>
    <s v="ELEVE"/>
    <s v="31.178.848/0001-39"/>
    <s v="Cancelamento de contrato"/>
    <m/>
    <m/>
    <x v="0"/>
    <s v="Médio"/>
    <s v="1018 Financeiro | Desejo falar com o setor financeiro | Michelle Eleve Life | financeiro01@elevelife.com.br"/>
    <d v="2026-04-14T00:00:00"/>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213384620"/>
    <x v="35"/>
    <s v="Encerrado"/>
    <n v="100"/>
    <s v=""/>
  </r>
  <r>
    <x v="0"/>
    <x v="3"/>
    <n v="21310956"/>
    <n v="0"/>
    <n v="0"/>
    <s v="C&amp;A MODAS S.A."/>
    <s v="45.242.914/0001-05"/>
    <s v="Reenvio de boleto / NF"/>
    <m/>
    <m/>
    <x v="0"/>
    <s v="Médio"/>
    <s v="1018 Financeiro | Desejo falar com o setor financeiro | Mariane Oliveira dos Santos | mariane.santos@cielo.com.br"/>
    <d v="2026-04-14T00:00:00"/>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213109560"/>
    <x v="32"/>
    <s v="Encerrado"/>
    <n v="90"/>
    <s v=""/>
  </r>
  <r>
    <x v="2"/>
    <x v="2"/>
    <n v="21396645"/>
    <n v="0"/>
    <n v="0"/>
    <s v="RIVER SECURITIZADORA"/>
    <s v="37.030.090/0001-73"/>
    <s v="Cancelamento de NF / reemissão"/>
    <m/>
    <m/>
    <x v="0"/>
    <s v="Médio"/>
    <s v="1018 Financeiro | Desejo falar com o setor financeiro | Júlia Angelozzi | julia.djesus@cielo.com.br"/>
    <d v="2026-04-15T00:00:00"/>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213966450"/>
    <x v="34"/>
    <s v="Encerrado"/>
    <n v="93"/>
    <s v=""/>
  </r>
  <r>
    <x v="2"/>
    <x v="2"/>
    <n v="21362802"/>
    <n v="0"/>
    <n v="0"/>
    <s v="IBM BRASIL-INDUSTRIA MAQUINAS E SERVICOS LIMITADA"/>
    <s v="33.372.251/0062-78"/>
    <s v="Cancelamento de NF / reemissão"/>
    <m/>
    <m/>
    <x v="0"/>
    <s v="Médio"/>
    <s v="1002 Portais E-commerce | Estou com um problema em produção e preciso de ajuda | Cleber de Jesus da Silva | cleberjesus@ibm.com"/>
    <d v="2026-04-15T00:00:00"/>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213628020"/>
    <x v="34"/>
    <s v="Encerrado"/>
    <n v="93"/>
    <s v=""/>
  </r>
  <r>
    <x v="2"/>
    <x v="2"/>
    <n v="21451225"/>
    <n v="0"/>
    <n v="0"/>
    <s v=""/>
    <s v="43.790.915/0001-50"/>
    <s v="Cancelamento de NF / reemissão"/>
    <m/>
    <m/>
    <x v="0"/>
    <s v="Médio"/>
    <s v="1018 Financeiro | Desejo falar com o setor financeiro | DOM BEBE COMERCIO DE PRODUTOS LTDA | bordini@cielo.com.br"/>
    <d v="2026-04-16T00:00:00"/>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214512250"/>
    <x v="28"/>
    <s v="Encerrado"/>
    <n v="97"/>
    <s v=""/>
  </r>
  <r>
    <x v="2"/>
    <x v="0"/>
    <n v="21496236"/>
    <n v="0"/>
    <n v="2610716226904"/>
    <s v="H PLUS ADMINISTRACAO E HOTELARIA LTDA"/>
    <s v="05.217.384/0020-85"/>
    <s v="Contestação de cobrança"/>
    <m/>
    <m/>
    <x v="0"/>
    <s v="Médio"/>
    <s v="1004 Gestão de Risco (Antifraude) | Configurações da loja | Kelly Castro | controller.palmas@hplus.com.br"/>
    <d v="2026-04-17T00:00:00"/>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s v="214962360"/>
    <x v="39"/>
    <s v="Encerrado"/>
    <n v="119"/>
    <s v=""/>
  </r>
  <r>
    <x v="2"/>
    <x v="2"/>
    <n v="21602868"/>
    <n v="0"/>
    <n v="2611217299885"/>
    <s v="OBJETIVO 1220 COMERCIO DE COSMETICOS LTDA"/>
    <s v="30.318.916/0001-55"/>
    <s v="Cancelamento de NF / reemissão"/>
    <m/>
    <m/>
    <x v="0"/>
    <s v="Médio"/>
    <s v="1018 Financeiro | Desejo falar com o setor financeiro | OBJETIVO 1220 COMERCIO DE COSMETICO | ariane.pasilva@cielo.com.br"/>
    <d v="2026-04-22T00:00:00"/>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s v="216028680"/>
    <x v="9"/>
    <s v="Encerrado"/>
    <n v="110"/>
    <s v=""/>
  </r>
  <r>
    <x v="4"/>
    <x v="3"/>
    <n v="21590451"/>
    <n v="0"/>
    <n v="2611214291586"/>
    <s v=""/>
    <m/>
    <s v="Alteração de vencimento / prorrogação"/>
    <m/>
    <m/>
    <x v="0"/>
    <s v="Médio"/>
    <s v="1018 Financeiro | Desejo falar com o setor financeiro | Raphael Felipe Palmeira | raphael.palmeira@cielo.com.br"/>
    <d v="2026-04-22T00:00:00"/>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215904510"/>
    <x v="33"/>
    <s v="Encerrado"/>
    <n v="125"/>
    <s v=""/>
  </r>
  <r>
    <x v="0"/>
    <x v="3"/>
    <n v="21588282"/>
    <n v="0"/>
    <n v="0"/>
    <s v="COVABRA SUPERMERCADOS LTDA"/>
    <s v="61.233.151/0005-08"/>
    <s v="Reenvio de boleto / NF"/>
    <m/>
    <m/>
    <x v="0"/>
    <s v="Médio"/>
    <s v="1018 Financeiro | Desejo falar com o setor financeiro | Caroline Alves | carolineal@cielo.com.br"/>
    <d v="2026-04-22T00:00:00"/>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215882820"/>
    <x v="32"/>
    <s v="Encerrado"/>
    <n v="82"/>
    <s v=""/>
  </r>
  <r>
    <x v="2"/>
    <x v="2"/>
    <n v="21573732"/>
    <n v="0"/>
    <n v="2611211280254"/>
    <s v="NEXTION PAY"/>
    <s v="50.726.492/0001-75"/>
    <s v="Cancelamento de NF / reemissão"/>
    <s v="Solicitei DA do Everton."/>
    <m/>
    <x v="1"/>
    <s v="Alta"/>
    <s v="1018 Financeiro | Desejo falar com o setor financeiro | NEXTION PAY TECNOLOGIA LTDA | ariane.pasilva@cielo.com.br"/>
    <d v="2026-04-22T00:00:00"/>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s v="215737320"/>
    <x v="10"/>
    <s v="Aberto"/>
    <n v="156"/>
    <n v="156.00118000000001"/>
  </r>
  <r>
    <x v="5"/>
    <x v="3"/>
    <n v="21559707"/>
    <n v="0"/>
    <n v="2611208270971"/>
    <s v="NICOM COM MATS CONSTR"/>
    <s v="60.403.110/0006-30"/>
    <s v="Reenvio de boleto / NF"/>
    <m/>
    <m/>
    <x v="0"/>
    <s v="Médio"/>
    <s v="1003 Gateway de Pagamento | Estou com um problema em produção e preciso de ajuda | fabio ferreira da silva | marketing@nicom.com.br"/>
    <d v="2026-04-22T00:00:00"/>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s v="215597070"/>
    <x v="1"/>
    <s v="Encerrado"/>
    <n v="93"/>
    <s v=""/>
  </r>
  <r>
    <x v="2"/>
    <x v="0"/>
    <n v="21808345"/>
    <n v="0"/>
    <n v="2611817435033"/>
    <s v="Arezzo&amp;CO"/>
    <m/>
    <s v="Dúvidas sobre cobrança"/>
    <m/>
    <s v="Está em fase final de cancelamento"/>
    <x v="0"/>
    <s v="Alta"/>
    <s v="1018 Financeiro | Desejo falar com o setor financeiro | Weslei Dornelles Morais | weslei.morais@arezzo.com.br"/>
    <d v="2026-04-28T00:00:00"/>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218083450"/>
    <x v="12"/>
    <s v="Encerrado"/>
    <n v="149"/>
    <s v=""/>
  </r>
  <r>
    <x v="2"/>
    <x v="2"/>
    <n v="21790747"/>
    <s v="subs"/>
    <n v="2611814423623"/>
    <s v=""/>
    <s v="424.759.828-70"/>
    <s v="Reemissão de NF (incluir PO)"/>
    <m/>
    <m/>
    <x v="0"/>
    <s v="Médio"/>
    <s v="1018 Financeiro | Desejo falar com o setor financeiro | Sara Ordeno | sara.maozita@dasa.com.br"/>
    <d v="2026-04-28T00:00:00"/>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s v="21790747subs"/>
    <x v="33"/>
    <s v="Encerrado"/>
    <n v="119"/>
    <s v=""/>
  </r>
  <r>
    <x v="2"/>
    <x v="2"/>
    <n v="21789283"/>
    <n v="0"/>
    <n v="0"/>
    <s v="SANEAR BRASIL PRODUTOS E SERVICOS LTDA"/>
    <s v="15.348.666/0003-74"/>
    <s v="Cancelamento de NF / reemissão"/>
    <m/>
    <m/>
    <x v="0"/>
    <s v="Médio"/>
    <s v="1018 Financeiro | Desejo falar com o setor financeiro | Tatiana Ribeiro | marketing@sanearbrasil.com.br"/>
    <d v="2026-04-28T00:00:00"/>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s v="217892830"/>
    <x v="40"/>
    <s v="Encerrado"/>
    <n v="79"/>
    <s v=""/>
  </r>
  <r>
    <x v="0"/>
    <x v="2"/>
    <n v="21889153"/>
    <n v="0"/>
    <n v="0"/>
    <s v="SELIA - SERVICOS DE GESTAO EMPRESARIAL LTDA"/>
    <s v="17.388.003/0007-32"/>
    <s v="Cancelamento de NF / reemissão"/>
    <m/>
    <m/>
    <x v="0"/>
    <s v="Médio"/>
    <s v="1018 Financeiro | Desejo falar com o setor financeiro | Sabrina Stilben | sabrina.stilben@seliafullservice.com.br"/>
    <d v="2026-04-30T00:00:00"/>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s v="218891530"/>
    <x v="32"/>
    <s v="Encerrado"/>
    <n v="74"/>
    <s v=""/>
  </r>
  <r>
    <x v="2"/>
    <x v="2"/>
    <n v="21872472"/>
    <n v="0"/>
    <n v="2612010477743"/>
    <s v="WS AUDIOLOGY SOLUCOES AUDITIVAS LTDA"/>
    <s v="14.011.614/0001-83"/>
    <s v="Cancelamento de NF"/>
    <m/>
    <m/>
    <x v="0"/>
    <s v="Médio"/>
    <s v="1018 Financeiro | Desejo falar com o setor financeiro | camila basilio de souza | camila.basilio@wsa.com"/>
    <d v="2026-04-30T00:00:00"/>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s v="218724720"/>
    <x v="17"/>
    <s v="Encerrado"/>
    <n v="97"/>
    <s v=""/>
  </r>
  <r>
    <x v="0"/>
    <x v="2"/>
    <n v="21945415"/>
    <n v="0"/>
    <n v="0"/>
    <s v="CINEMARK BRASIL S.A."/>
    <s v="00.779.721/0001-41"/>
    <s v="Cancelamento de NF / reemissão"/>
    <m/>
    <m/>
    <x v="0"/>
    <s v="Médio"/>
    <s v="1018 Financeiro | Desejo falar com o setor financeiro | Debora | cobrancati@cinemark.com.br"/>
    <d v="2026-05-04T00:00:00"/>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s v="219454150"/>
    <x v="32"/>
    <s v="Encerrado"/>
    <n v="70"/>
    <s v=""/>
  </r>
  <r>
    <x v="2"/>
    <x v="2"/>
    <n v="22010034"/>
    <n v="0"/>
    <n v="2612517570790"/>
    <s v=""/>
    <s v="37.030.090/0001-73"/>
    <s v="Cancelamento de NF / reemissão"/>
    <m/>
    <m/>
    <x v="0"/>
    <s v="Médio"/>
    <s v="1018 Financeiro | Desejo falar com o setor financeiro | Júlia Angelozzi | julia.djesus@cielo.com.br"/>
    <d v="2026-05-05T00:00:00"/>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s v="220100340"/>
    <x v="41"/>
    <s v="Encerrado"/>
    <n v="1"/>
    <s v=""/>
  </r>
  <r>
    <x v="0"/>
    <x v="2"/>
    <n v="22004578"/>
    <n v="0"/>
    <n v="0"/>
    <s v="BRASIF S/A EXPORTACAO IMPORTACAO"/>
    <s v="52.226.073/0001-08"/>
    <s v="Cancelamento de NF / reemissão"/>
    <m/>
    <m/>
    <x v="0"/>
    <s v="Médio"/>
    <s v="1018 Financeiro | Desejo falar com o setor financeiro | Mariane Oliveira dos Santos | mariane.santos@cielo.com.br"/>
    <d v="2026-05-05T00:00:00"/>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s v="220045780"/>
    <x v="32"/>
    <s v="Encerrado"/>
    <n v="69"/>
    <s v=""/>
  </r>
  <r>
    <x v="0"/>
    <x v="2"/>
    <n v="21996121"/>
    <n v="0"/>
    <n v="0"/>
    <s v="BALAROTI - COMERCIO DE MATERIAIS DE CONSTRUCAO S.A."/>
    <s v="77.044.618/0001-88"/>
    <s v="Cancelamento de NF / reemissão"/>
    <m/>
    <m/>
    <x v="0"/>
    <s v="Médio"/>
    <s v="1018 Financeiro | Desejo falar com o setor financeiro | Mariane Oliveira dos Santos | mariane.santos@cielo.com.br"/>
    <d v="2026-05-05T00:00:00"/>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s v="219961210"/>
    <x v="42"/>
    <s v="Encerrado"/>
    <n v="66"/>
    <s v=""/>
  </r>
  <r>
    <x v="0"/>
    <x v="2"/>
    <n v="21980987"/>
    <n v="0"/>
    <n v="2612511551172"/>
    <s v=""/>
    <s v="145.118.997-46"/>
    <s v="Cancelamento de NF / Reemissão (Mudança CNPJ)"/>
    <s v="cessão contratual não migrou o contrato no billing"/>
    <s v="falta encerrar"/>
    <x v="0"/>
    <s v="Médio"/>
    <s v="1018 Financeiro | Desejo falar com o setor financeiro | Kelly | kelly.oliveira@hortifruti.com.br"/>
    <d v="2026-05-05T00:00:00"/>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s v="219809870"/>
    <x v="43"/>
    <s v="Encerrado"/>
    <n v="121"/>
    <s v=""/>
  </r>
  <r>
    <x v="2"/>
    <x v="2"/>
    <n v="22101893"/>
    <n v="0"/>
    <n v="2612715632566"/>
    <s v="ELO CONSULTORIA E SOLUCOES LTDA"/>
    <s v="54.709.015/0001-52"/>
    <s v="Cancelamento de NF / reemissão"/>
    <m/>
    <m/>
    <x v="0"/>
    <s v="Médio"/>
    <s v="1018 Financeiro | Desejo falar com o setor financeiro | ELO CONSULTORIA E SOLUCOES LTDA | ariane.pasilva@cielo.com.br"/>
    <d v="2026-05-07T00:00:0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s v="221018930"/>
    <x v="39"/>
    <s v="Encerrado"/>
    <n v="99"/>
    <s v=""/>
  </r>
  <r>
    <x v="2"/>
    <x v="2"/>
    <n v="22091039"/>
    <n v="0"/>
    <n v="0"/>
    <s v="TECNOLOGIA E PAGAMENTOS KING LTDA"/>
    <s v="46.250.852/0001-38"/>
    <s v="Cancelamento de NF / reemissão"/>
    <m/>
    <m/>
    <x v="0"/>
    <s v="Médio"/>
    <s v="1001 Split de Pagamento | Estou em produção e tenho uma dúvida | Gabriel Alexandre Brites | gabriel_1510_britess@hotmail.com"/>
    <d v="2026-05-07T00:00:0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220910390"/>
    <x v="35"/>
    <s v="Encerrado"/>
    <n v="77"/>
    <s v=""/>
  </r>
  <r>
    <x v="0"/>
    <x v="3"/>
    <n v="22209508"/>
    <n v="0"/>
    <n v="2613116705546"/>
    <s v="DISVECO LTDA"/>
    <s v="02.971.360/0001-66"/>
    <s v="Alteração de vencimento / prorrogação"/>
    <m/>
    <m/>
    <x v="0"/>
    <s v="Alta"/>
    <s v="1018 Financeiro | Desejo falar com o setor financeiro | Fernanda | fernanda.scamarneira@cielo.com.br"/>
    <d v="2026-05-11T00:00:00"/>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s v="222095080"/>
    <x v="35"/>
    <s v="Encerrado"/>
    <n v="73"/>
    <s v=""/>
  </r>
  <r>
    <x v="0"/>
    <x v="2"/>
    <n v="22173103"/>
    <n v="0"/>
    <n v="2613109680970"/>
    <s v="I-RETAIL SERVICOS DE CONSULTORIA DE MODA E PARTICIPACOES LTDA."/>
    <s v="09.168.232/0001-28"/>
    <s v="Cancelamento de NF / reemissão"/>
    <m/>
    <m/>
    <x v="0"/>
    <s v="Médio"/>
    <s v="1018 Financeiro | Desejo falar com o setor financeiro | I-RETAIL SERVICOS DE CONSULTORIA DE | ariane.pasilva@cielo.com.br"/>
    <d v="2026-05-11T00:00:00"/>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s v="221731030"/>
    <x v="1"/>
    <s v="Encerrado"/>
    <n v="74"/>
    <s v=""/>
  </r>
  <r>
    <x v="0"/>
    <x v="2"/>
    <n v="22331164"/>
    <n v="0"/>
    <n v="0"/>
    <s v="ALFA  AGENCIA DE VIAGENS LTDA"/>
    <s v="07.141.168/0001-66"/>
    <s v="Cancelamento de NF / reemissão"/>
    <m/>
    <m/>
    <x v="0"/>
    <s v="Médio"/>
    <s v="1018 Financeiro | Desejo falar com o setor financeiro | ALFA  AGENCIA DE VIAGENS LTDA | ariane.pasilva@cielo.com.br"/>
    <d v="2026-05-14T00:00:00"/>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s v="223311640"/>
    <x v="32"/>
    <s v="Encerrado"/>
    <n v="60"/>
    <s v=""/>
  </r>
  <r>
    <x v="2"/>
    <x v="2"/>
    <n v="22395904"/>
    <n v="0"/>
    <n v="0"/>
    <s v=""/>
    <s v="13.328.409/0001-83"/>
    <s v="Cancelamento de NF / reemissão"/>
    <m/>
    <m/>
    <x v="0"/>
    <s v="Médio"/>
    <s v="1018 Financeiro | Desejo falar com o setor financeiro | SIXPEL DISTRIBUIDORA LTDA | ariane.pasilva@cielo.com.br"/>
    <d v="2026-05-15T00:00:00"/>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s v="223959040"/>
    <x v="38"/>
    <s v="Encerrado"/>
    <n v="60"/>
    <s v=""/>
  </r>
  <r>
    <x v="2"/>
    <x v="2"/>
    <n v="22426805"/>
    <n v="0"/>
    <n v="0"/>
    <s v="COVABRA SUPERMERCADOS LTDA"/>
    <s v="61.233.151/0005-08"/>
    <s v="Cancelamento de NF / reemissão"/>
    <m/>
    <m/>
    <x v="0"/>
    <s v="Médio"/>
    <s v="1018 Financeiro | Desejo falar com o setor financeiro | COVABRA SUPERMERCADOS LTDA | ariane.pasilva@cielo.com.br"/>
    <d v="2026-05-18T00:00:00"/>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s v="224268050"/>
    <x v="44"/>
    <s v="Encerrado"/>
    <n v="63"/>
    <s v=""/>
  </r>
  <r>
    <x v="5"/>
    <x v="1"/>
    <n v="22559395"/>
    <n v="0"/>
    <n v="2614015942033"/>
    <s v="ST1 INTERNET"/>
    <s v="48.131.899/0001-08"/>
    <s v="Cancelamento de contrato"/>
    <m/>
    <m/>
    <x v="0"/>
    <s v="Médio"/>
    <s v="1018 Financeiro | Desejo falar com o setor financeiro | NMA SERVICOS DE TELECOMUNICACOES LTDA | bordini@cielo.com.br"/>
    <d v="2026-05-20T00:00:00"/>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225593950"/>
    <x v="1"/>
    <s v="Encerrado"/>
    <n v="65"/>
    <s v=""/>
  </r>
  <r>
    <x v="2"/>
    <x v="2"/>
    <n v="22536383"/>
    <n v="0"/>
    <n v="2614010926684"/>
    <s v="WS AUDIOLOGY SOLUCOES AUDITIVAS LTDA"/>
    <s v="14.011.614/0001-83"/>
    <s v="Alterar data de emissão da NF"/>
    <m/>
    <m/>
    <x v="0"/>
    <s v="Médio"/>
    <s v="1018 Financeiro | Desejo falar com o setor financeiro | Matheus | matheus.psilva@cielo.com.br"/>
    <d v="2026-05-20T00:00:00"/>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s v="225363830"/>
    <x v="7"/>
    <s v="Encerrado"/>
    <n v="125"/>
    <s v=""/>
  </r>
  <r>
    <x v="3"/>
    <x v="3"/>
    <n v="22532509"/>
    <n v="0"/>
    <n v="2614009924039"/>
    <s v=""/>
    <m/>
    <s v="Reenvio de boleto / NF"/>
    <m/>
    <m/>
    <x v="0"/>
    <s v="Médio"/>
    <s v="RES: BOLETO ENVIADO"/>
    <d v="2026-05-20T00:00:00"/>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s v="225325090"/>
    <x v="45"/>
    <s v="Encerrado"/>
    <n v="0"/>
    <s v=""/>
  </r>
  <r>
    <x v="2"/>
    <x v="4"/>
    <n v="23202351"/>
    <n v="0"/>
    <n v="2615912370986"/>
    <s v="FENG - FAN ENGAGEMENT MARKETING E INTELIGENCIA LTDA."/>
    <s v="29.815.956/0001-23"/>
    <s v="Dúvida sobre adiantamento"/>
    <m/>
    <m/>
    <x v="0"/>
    <s v="Médio"/>
    <s v="1018 Financeiro | Desejo falar com o setor financeiro | FENG - FAN ENGAGEMENT MARKETING E I NTELIGENCIA LTDA. | ariane.pasilva@cielo.com.br"/>
    <d v="2026-06-08T00:00:00"/>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s v="232023510"/>
    <x v="43"/>
    <s v="Encerrado"/>
    <n v="87"/>
    <s v=""/>
  </r>
  <r>
    <x v="2"/>
    <x v="2"/>
    <n v="24303316"/>
    <n v="0"/>
    <n v="0"/>
    <s v="MIC INDUSTRIA DE CONFECCAO LTDA"/>
    <s v="59.769.329/0001-64"/>
    <s v="Cancelamento de NF / reemissão"/>
    <m/>
    <m/>
    <x v="0"/>
    <s v="Médio"/>
    <s v="1018 Financeiro | Desejo falar com o setor financeiro | Júlia Angelozzi | julia.djesus@cielo.com.br"/>
    <d v="2026-07-03T00:00:00"/>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s v="243033160"/>
    <x v="40"/>
    <s v="Encerrado"/>
    <n v="13"/>
    <s v=""/>
  </r>
  <r>
    <x v="4"/>
    <x v="2"/>
    <n v="24289294"/>
    <n v="0"/>
    <n v="2618414076373"/>
    <s v="VOLTATTO SUPRIMENTOS LTDA"/>
    <s v="59.557.054/0001-03"/>
    <s v="Cancelamento de Nota Fiscal"/>
    <m/>
    <s v="Financeiro"/>
    <x v="0"/>
    <s v="Médio"/>
    <s v="1018 Financeiro | Desejo falar com o setor financeiro | VOLTATTO SUPRIMENTOS LTDA | ariane.pasilva@cielo.com.br"/>
    <d v="2026-07-03T00:00:00"/>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s v="242892940"/>
    <x v="46"/>
    <s v="Encerrado"/>
    <n v="52"/>
    <s v=""/>
  </r>
  <r>
    <x v="0"/>
    <x v="0"/>
    <n v="24852096"/>
    <n v="0"/>
    <n v="2619810441333"/>
    <s v="CLAUDINO S A LOJAS DE DEPARTAMENTOS"/>
    <s v="06.862.627/0001-38"/>
    <s v="Contestação de cobrança"/>
    <m/>
    <m/>
    <x v="0"/>
    <s v="Médio"/>
    <s v="1018 Financeiro | Desejo falar com o setor financeiro | Antonio Marcos | antonio.marcos@paraiba.email"/>
    <d v="2026-07-17T00:00:00"/>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s v="248520960"/>
    <x v="9"/>
    <s v="Encerrado"/>
    <n v="24"/>
    <s v=""/>
  </r>
  <r>
    <x v="0"/>
    <x v="0"/>
    <n v="23195519"/>
    <n v="0"/>
    <n v="2615911366904"/>
    <s v="DROGARIA SOUZA E ROSA LTDA"/>
    <s v="13.032.018/0001-17"/>
    <s v="Contestação de cobrança"/>
    <m/>
    <m/>
    <x v="2"/>
    <s v="Médio"/>
    <s v="1002 Portais E-commerce | Estou com um problema em produção e preciso de ajuda | Nathiele Freitas | nathalie@febrafar.com.br"/>
    <d v="2026-06-08T00:00:00"/>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231955190"/>
    <x v="10"/>
    <s v="Aberto"/>
    <n v="109"/>
    <n v="109.00144"/>
  </r>
  <r>
    <x v="5"/>
    <x v="3"/>
    <n v="24793120"/>
    <n v="0"/>
    <n v="2619710403552"/>
    <s v="INBRANDS S.A"/>
    <s v="09.054.385/0001-44"/>
    <s v="Reenvio de boleto / NF"/>
    <m/>
    <m/>
    <x v="0"/>
    <s v="Médio"/>
    <s v="1018 Financeiro | Desejo falar com o setor financeiro | Leonardo Gonçalves de Noronha | leonardo.noronha@inbrands.com.br"/>
    <d v="2026-07-16T00:00:00"/>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s v="247931200"/>
    <x v="23"/>
    <s v="Encerrado"/>
    <n v="13"/>
    <s v=""/>
  </r>
  <r>
    <x v="5"/>
    <x v="3"/>
    <n v="24753144"/>
    <n v="0"/>
    <n v="2619614377755"/>
    <s v=""/>
    <s v="073.270.713-77"/>
    <s v="Alteração de vencimento / prorrogação"/>
    <m/>
    <m/>
    <x v="0"/>
    <s v="Médio"/>
    <s v="1018 Financeiro | Desejo falar com o setor financeiro | Sayra | sayra.martins@odontoprev.com.br"/>
    <d v="2026-07-15T00:00:0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s v="247531440"/>
    <x v="24"/>
    <s v="Encerrado"/>
    <n v="15"/>
    <s v=""/>
  </r>
  <r>
    <x v="0"/>
    <x v="0"/>
    <n v="23399799"/>
    <n v="0"/>
    <n v="2616215501375"/>
    <s v=""/>
    <m/>
    <s v="Contestação de cobrança"/>
    <m/>
    <m/>
    <x v="2"/>
    <s v="Médio"/>
    <s v="1018 Financeiro | Desejo falar com o setor financeiro | Nathalie Freitas | nathalie@febrafar.com.br"/>
    <d v="2026-06-11T00:00:00"/>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233997990"/>
    <x v="10"/>
    <s v="Aberto"/>
    <n v="106"/>
    <n v="106.00147"/>
  </r>
  <r>
    <x v="2"/>
    <x v="1"/>
    <n v="24744414"/>
    <n v="23784562"/>
    <n v="2619612371975"/>
    <s v=""/>
    <m/>
    <s v="Atualização cadastral"/>
    <m/>
    <m/>
    <x v="0"/>
    <s v="Médio"/>
    <s v="Alteração de e-mail"/>
    <d v="2026-07-15T00:00:00"/>
    <d v="2026-07-15T00:00:00"/>
    <s v="jul/2026"/>
    <s v="ECOMMERCE BP SUPORTE FINANCEIRO N2"/>
    <s v=""/>
    <s v=""/>
    <s v="Alteração de e-mail"/>
    <s v="Alteração de e-mail"/>
    <s v="2474441423784562"/>
    <x v="15"/>
    <s v="Encerrado"/>
    <n v="22"/>
    <s v=""/>
  </r>
  <r>
    <x v="4"/>
    <x v="1"/>
    <n v="24738030"/>
    <n v="0"/>
    <n v="2619611368041"/>
    <s v="GRAN CICLO EMPREENDIMENTOS"/>
    <s v="22.475.070/0001-39"/>
    <s v="Renegociação comercial"/>
    <m/>
    <s v="Cliente"/>
    <x v="2"/>
    <s v="Médio"/>
    <s v="1018 Financeiro | Desejo falar com o setor financeiro | Caio Cesar Santos Pereira | grancicloap.vendas@gmail.com"/>
    <d v="2026-07-15T00:00:0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s v="247380300"/>
    <x v="10"/>
    <s v="Aberto"/>
    <n v="72"/>
    <n v="72.001490000000004"/>
  </r>
  <r>
    <x v="0"/>
    <x v="0"/>
    <n v="23388127"/>
    <n v="0"/>
    <n v="2616213493833"/>
    <s v=""/>
    <s v="27.421.763/0001-62"/>
    <s v="Duplicidade De Cobrança"/>
    <m/>
    <m/>
    <x v="2"/>
    <s v="Médio"/>
    <s v="1018 Financeiro | Desejo falar com o setor financeiro | Jéssica | jessica.abreu@bateriasmoura.com"/>
    <d v="2026-06-11T00:00:00"/>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s v="233881270"/>
    <x v="10"/>
    <s v="Aberto"/>
    <n v="106"/>
    <n v="106.00149999999999"/>
  </r>
  <r>
    <x v="2"/>
    <x v="0"/>
    <n v="24733530"/>
    <n v="0"/>
    <n v="2619610365169"/>
    <s v="DOM DIGITAL LTDA"/>
    <s v="52.711.237/0001-84"/>
    <s v="Estorno / Devolução financeira"/>
    <m/>
    <s v="Risco / Compliance (ou Interno Cielo) / Comercial"/>
    <x v="0"/>
    <s v="Médio"/>
    <s v="1018 Financeiro | Desejo falar com o setor financeiro | Raphael Felipe Palmeira | raphael.palmeira@cielo.com.br"/>
    <d v="2026-07-15T00:00:0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s v="247335300"/>
    <x v="43"/>
    <s v="Encerrado"/>
    <n v="50"/>
    <s v=""/>
  </r>
  <r>
    <x v="0"/>
    <x v="3"/>
    <n v="24725908"/>
    <n v="0"/>
    <n v="2619609360212"/>
    <s v="COMERCIAL E IMPORTADORA DE PNEUS LTDA"/>
    <s v="61.234.985/0001-04"/>
    <s v="Consulta de débitos"/>
    <m/>
    <s v="Cliente"/>
    <x v="0"/>
    <s v="Médio"/>
    <s v="1018 Financeiro | Desejo falar com o setor financeiro | Yasmin Xavier Senhuk | yasmin.senhuk@pirelli.com"/>
    <d v="2026-07-15T00:00:0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s v="247259080"/>
    <x v="43"/>
    <s v="Encerrado"/>
    <n v="50"/>
    <s v=""/>
  </r>
  <r>
    <x v="4"/>
    <x v="2"/>
    <n v="24716711"/>
    <n v="23595875"/>
    <n v="2619518353748"/>
    <s v="ALFA OPERADORA"/>
    <s v="07.141.168/0001-66"/>
    <s v="Cancelamento de Nota Fiscal"/>
    <m/>
    <s v="Financeiro"/>
    <x v="0"/>
    <s v="Médio"/>
    <s v="RES: Recebemos sua solicitação &quot;1018 Financeiro | Desejo falar com o setor financeiro | ALFA AGENCIA DE VIAGENS LTDA | ariane.pasilva@cielo.com.br&quot;"/>
    <d v="2026-07-14T00:00:00"/>
    <d v="2026-07-14T00:00:00"/>
    <s v="jul/2026"/>
    <s v="ECOMMERCE BP SUPORTE FINANCEIRO N2"/>
    <s v="ariane.pasilva@cielo.com.br"/>
    <s v="ALFA OPERADORA"/>
    <s v="Outros"/>
    <s v="Outros"/>
    <s v="2471671123595875"/>
    <x v="47"/>
    <s v="Encerrado"/>
    <n v="63"/>
    <s v=""/>
  </r>
  <r>
    <x v="4"/>
    <x v="1"/>
    <n v="24716261"/>
    <n v="23632412"/>
    <n v="2619518353404"/>
    <s v=""/>
    <m/>
    <s v="Alteração cadastral"/>
    <m/>
    <s v="Cliente"/>
    <x v="1"/>
    <s v="Médio"/>
    <s v="RES: Recebemos sua solicitação &quot;1018 Financeiro | Desejo falar com o setor financeiro | Fernanda Labes | fernanda.labes@mbrf.com&quot;"/>
    <d v="2026-07-14T00:00:00"/>
    <d v="2026-07-14T00:00:00"/>
    <s v="jul/2026"/>
    <s v="ECOMMERCE BP SUPORTE FINANCEIRO N2"/>
    <s v="fernanda.labes@mbrf.com"/>
    <s v=""/>
    <s v="Outros"/>
    <s v="Outros"/>
    <s v="2471626123632412"/>
    <x v="10"/>
    <s v="Aberto"/>
    <n v="73"/>
    <n v="73.001540000000006"/>
  </r>
  <r>
    <x v="4"/>
    <x v="0"/>
    <n v="24715652"/>
    <n v="23642685"/>
    <n v="2619517353058"/>
    <s v="OSTENSA"/>
    <m/>
    <s v="Cobrança de Setup"/>
    <m/>
    <s v="Comercial"/>
    <x v="2"/>
    <s v="Médio"/>
    <s v="RES: Recebemos sua solicitação &quot;1018 Financeiro | Desejo falar com o setor financeiro | Júlia Angelozzi | julia.djesus@cielo.com.br&quot;"/>
    <d v="2026-07-14T00:00:00"/>
    <d v="2026-07-14T00:00:00"/>
    <s v="jul/2026"/>
    <s v="ECOMMERCE BP SUPORTE FINANCEIRO N2"/>
    <s v="julia.djesus@cielo.com.br"/>
    <s v="OSTENSA"/>
    <s v="Outros"/>
    <s v="Outros"/>
    <s v="2471565223642685"/>
    <x v="10"/>
    <s v="Aberto"/>
    <n v="73"/>
    <n v="73.001549999999995"/>
  </r>
  <r>
    <x v="4"/>
    <x v="1"/>
    <n v="24713901"/>
    <n v="23663062"/>
    <n v="2619517351980"/>
    <s v="EGR COMERCIO DE PRODUTOS DIVERSOS LTDA"/>
    <m/>
    <s v="Congelamento de contrato"/>
    <m/>
    <s v="Cliente"/>
    <x v="0"/>
    <s v="Médio"/>
    <s v="Congelamento de contrato"/>
    <d v="2026-07-14T00:00:00"/>
    <d v="2026-07-14T00:00:00"/>
    <s v="jul/2026"/>
    <s v="ECOMMERCE BP SUPORTE FINANCEIRO N2"/>
    <s v="patricia.dlima@cielo.com.br"/>
    <s v="EGR COMERCIO DE PRODUTOS DIVERSOS LTDA"/>
    <s v="Congelamento de contrato"/>
    <s v="Congelamento de contrato"/>
    <s v="2471390123663062"/>
    <x v="47"/>
    <s v="Encerrado"/>
    <n v="63"/>
    <s v=""/>
  </r>
  <r>
    <x v="4"/>
    <x v="4"/>
    <n v="24713448"/>
    <n v="23739607"/>
    <n v="2619517351689"/>
    <s v="FORMULA"/>
    <m/>
    <s v="Alteração de dados fiscais"/>
    <m/>
    <s v="Cliente"/>
    <x v="2"/>
    <s v="Médio"/>
    <s v="Notas com NBS"/>
    <d v="2026-07-14T00:00:00"/>
    <d v="2026-07-14T00:00:00"/>
    <s v="jul/2026"/>
    <s v="ECOMMERCE BP SUPORTE FINANCEIRO N2"/>
    <s v=""/>
    <s v="FORMULA"/>
    <s v="Notas com NBS"/>
    <s v="Notas com NBS"/>
    <s v="2471344823739607"/>
    <x v="10"/>
    <s v="Aberto"/>
    <n v="73"/>
    <n v="73.001570000000001"/>
  </r>
  <r>
    <x v="0"/>
    <x v="3"/>
    <n v="23451522"/>
    <n v="0"/>
    <n v="2616315534591"/>
    <s v="TB COMERCIO DE PRESENTES S.A."/>
    <s v="08.613.254/0001-97"/>
    <s v="Alteração de vencimento / Prorrogação / Reenvio de boleto"/>
    <m/>
    <m/>
    <x v="2"/>
    <s v="Médio"/>
    <s v="1018 Financeiro | Desejo falar com o setor financeiro | Daniela Sato | daniela.sato@taniabulhoes.com.br"/>
    <d v="2026-06-12T00:00:00"/>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s v="234515220"/>
    <x v="10"/>
    <s v="Aberto"/>
    <n v="105"/>
    <n v="105.00158"/>
  </r>
  <r>
    <x v="5"/>
    <x v="3"/>
    <n v="24703893"/>
    <n v="23863833"/>
    <n v="2619515345563"/>
    <s v=""/>
    <m/>
    <s v="Reemissão de boleto"/>
    <m/>
    <m/>
    <x v="0"/>
    <s v="Médio"/>
    <s v="Reemissão de boleto"/>
    <d v="2026-07-14T00:00:00"/>
    <d v="2026-07-14T00:00:00"/>
    <s v="jul/2026"/>
    <s v="ECOMMERCE BP SUPORTE FINANCEIRO N2"/>
    <s v=""/>
    <s v=""/>
    <s v="Reemissão de boleto"/>
    <s v="Reemissão de boleto"/>
    <s v="2470389323863833"/>
    <x v="24"/>
    <s v="Encerrado"/>
    <n v="16"/>
    <s v=""/>
  </r>
  <r>
    <x v="4"/>
    <x v="0"/>
    <n v="24702890"/>
    <n v="23937053"/>
    <n v="2619515344942"/>
    <s v=""/>
    <m/>
    <s v="Estorno de cobrança"/>
    <m/>
    <s v="Billing / Financeiro (a confirmar)"/>
    <x v="2"/>
    <s v="Médio"/>
    <s v="RES: Recebemos sua solicitação &quot;1018 Financeiro | Desejo falar com o setor financeiro | Rodrigo Alves Costa | rodrigo@pousadaportomare.com.br&quot;"/>
    <d v="2026-07-14T00:00:00"/>
    <d v="2026-07-14T00:00:00"/>
    <s v="jul/2026"/>
    <s v="ECOMMERCE BP SUPORTE FINANCEIRO N2"/>
    <s v="rodrigo@pousadaportomare.com.br"/>
    <s v=""/>
    <s v="Outros"/>
    <s v="Outros"/>
    <s v="2470289023937053"/>
    <x v="10"/>
    <s v="Aberto"/>
    <n v="73"/>
    <n v="73.001599999999996"/>
  </r>
  <r>
    <x v="3"/>
    <x v="5"/>
    <n v="24701700"/>
    <n v="23981755"/>
    <n v="2619515344194"/>
    <s v="SERASA SA"/>
    <m/>
    <s v="Carta de quitação"/>
    <m/>
    <s v="Cliente"/>
    <x v="2"/>
    <s v="Médio"/>
    <s v="Carta de quitação"/>
    <d v="2026-07-14T00:00:00"/>
    <d v="2026-07-14T00:00:00"/>
    <s v="jul/2026"/>
    <s v="ECOMMERCE BP SUPORTE FINANCEIRO N2"/>
    <s v=""/>
    <s v="SERASA SA"/>
    <s v="Carta de quitação"/>
    <s v="Carta de quitação"/>
    <s v="2470170023981755"/>
    <x v="10"/>
    <s v="Aberto"/>
    <n v="73"/>
    <n v="73.001609999999999"/>
  </r>
  <r>
    <x v="4"/>
    <x v="3"/>
    <n v="24700529"/>
    <n v="23981968"/>
    <n v="2619515343454"/>
    <s v=""/>
    <m/>
    <s v="Alteração de vencimento"/>
    <m/>
    <s v="Cliente"/>
    <x v="2"/>
    <s v="Médio"/>
    <s v="RES: Recebemos sua solicitação &quot;1018 Financeiro | Desejo falar com o setor financeiro | Francieli B. de Souza | francieli.souza@vulcabras.com&quot;"/>
    <d v="2026-07-14T00:00:00"/>
    <d v="2026-07-14T00:00:00"/>
    <s v="jul/2026"/>
    <s v="ECOMMERCE BP SUPORTE FINANCEIRO N2"/>
    <s v="francieli.souza@vulcabras.com"/>
    <s v=""/>
    <s v="Outros"/>
    <s v="Outros"/>
    <s v="2470052923981968"/>
    <x v="10"/>
    <s v="Aberto"/>
    <n v="73"/>
    <n v="73.001620000000003"/>
  </r>
  <r>
    <x v="5"/>
    <x v="3"/>
    <n v="24699726"/>
    <n v="23982723"/>
    <n v="2619515342914"/>
    <s v="EUROP ASSISTANCE"/>
    <m/>
    <s v="Reemissão de boleto"/>
    <m/>
    <m/>
    <x v="0"/>
    <s v="Médio"/>
    <s v="Reemissão de boleto"/>
    <d v="2026-07-14T00:00:00"/>
    <d v="2026-07-14T00:00:00"/>
    <s v="jul/2026"/>
    <s v="ECOMMERCE BP SUPORTE FINANCEIRO N2"/>
    <s v=""/>
    <s v="EUROP ASSISTANCE"/>
    <s v="Reemissão de boleto"/>
    <s v="Reemissão de boleto"/>
    <s v="2469972623982723"/>
    <x v="24"/>
    <s v="Encerrado"/>
    <n v="16"/>
    <s v=""/>
  </r>
  <r>
    <x v="2"/>
    <x v="3"/>
    <n v="24685955"/>
    <n v="24094797"/>
    <n v="2619512334010"/>
    <s v="CASAS PEDRO"/>
    <m/>
    <s v="Consulta financeira"/>
    <m/>
    <s v="Cliente"/>
    <x v="0"/>
    <s v="Médio"/>
    <s v="NF pendentes e boletos emitidos"/>
    <d v="2026-07-14T00:00:00"/>
    <d v="2026-07-14T00:00:00"/>
    <s v="jul/2026"/>
    <s v="ECOMMERCE BP SUPORTE FINANCEIRO N2"/>
    <s v=""/>
    <s v="CASAS PEDRO"/>
    <s v="NF pendentes e boletos emitidos"/>
    <s v="NF pendentes e boletos emitidos"/>
    <s v="2468595524094797"/>
    <x v="48"/>
    <s v="Encerrado"/>
    <n v="59"/>
    <s v=""/>
  </r>
  <r>
    <x v="0"/>
    <x v="3"/>
    <n v="24684359"/>
    <n v="24102558"/>
    <n v="2619512332994"/>
    <s v=""/>
    <m/>
    <s v="Cancelamento de boletos"/>
    <m/>
    <m/>
    <x v="0"/>
    <s v="Médio"/>
    <s v="Cancelamento de boleto"/>
    <d v="2026-07-14T00:00:00"/>
    <d v="2026-07-14T00:00:00"/>
    <s v="jul/2026"/>
    <s v="ECOMMERCE BP SUPORTE FINANCEIRO N2"/>
    <s v=""/>
    <s v=""/>
    <s v="Cancelamento de boleto"/>
    <s v="Cancelamento de boleto"/>
    <s v="2468435924102558"/>
    <x v="24"/>
    <s v="Encerrado"/>
    <n v="16"/>
    <s v=""/>
  </r>
  <r>
    <x v="0"/>
    <x v="3"/>
    <n v="24669412"/>
    <n v="23046096"/>
    <n v="2619510323604"/>
    <s v="INTER JAPAN VEICULOS"/>
    <m/>
    <s v="Cancelamento de boletos"/>
    <m/>
    <m/>
    <x v="0"/>
    <s v="Médio"/>
    <s v="Cancelamento de boletos"/>
    <d v="2026-07-14T00:00:00"/>
    <d v="2026-07-14T00:00:00"/>
    <s v="jul/2026"/>
    <s v="ECOMMERCE BP SUPORTE FINANCEIRO N2"/>
    <s v=""/>
    <s v="INTER JAPAN VEICULOS"/>
    <s v="Cancelamento de boletos"/>
    <s v="Cancelamento de boletos"/>
    <s v="2466941223046096"/>
    <x v="25"/>
    <s v="Encerrado"/>
    <n v="21"/>
    <s v=""/>
  </r>
  <r>
    <x v="0"/>
    <x v="0"/>
    <n v="23763272"/>
    <n v="0"/>
    <n v="2617308741539"/>
    <s v="MARISA COM BR"/>
    <s v="491.888.758-90"/>
    <s v="Conciliação / divergência simples"/>
    <m/>
    <m/>
    <x v="2"/>
    <s v="Médio"/>
    <s v="1018 Financeiro | Desejo falar com o setor financeiro | Giovana Gonçalves Bello | giovana.gbello@marisa.com.br"/>
    <d v="2026-06-22T00:00:00"/>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s v="237632720"/>
    <x v="10"/>
    <s v="Aberto"/>
    <n v="95"/>
    <n v="95.001670000000004"/>
  </r>
  <r>
    <x v="0"/>
    <x v="2"/>
    <n v="23831268"/>
    <n v="0"/>
    <n v="2617410785778"/>
    <s v="SUPERMERCADO HORTIFRUTI VILA DAS FRUTAS LTDA"/>
    <s v="16.774.414/0001-08"/>
    <s v="Cancelamento de NF"/>
    <m/>
    <m/>
    <x v="2"/>
    <s v="Médio"/>
    <s v="1018 Financeiro | Desejo falar com o setor financeiro | Júlia Angelozzi | julia.djesus@cielo.com.br"/>
    <d v="2026-06-23T00:00:00"/>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s v="238312680"/>
    <x v="10"/>
    <s v="Aberto"/>
    <n v="94"/>
    <n v="94.001679999999993"/>
  </r>
  <r>
    <x v="0"/>
    <x v="2"/>
    <n v="24650614"/>
    <n v="24163051"/>
    <n v="2619417311581"/>
    <s v=""/>
    <m/>
    <s v="Cancelamento de Nota Fiscal"/>
    <m/>
    <s v="Financeiro"/>
    <x v="0"/>
    <s v="Alta"/>
    <s v="Cancelamento de NF de 2024"/>
    <d v="2026-07-13T00:00:00"/>
    <d v="2026-07-13T00:00:00"/>
    <s v="jul/2026"/>
    <s v="ECOMMERCE BP SUPORTE FINANCEIRO N2"/>
    <s v="ariane.pasilva@cielo.com.br"/>
    <s v=""/>
    <s v="Cancelamento de NF de 2024"/>
    <s v="Cancelamento de NF de 2024"/>
    <s v="2465061424163051"/>
    <x v="7"/>
    <s v="Encerrado"/>
    <n v="71"/>
    <s v=""/>
  </r>
  <r>
    <x v="0"/>
    <x v="2"/>
    <n v="24041087"/>
    <n v="0"/>
    <n v="2618008919419"/>
    <s v="FISIA COMERCIO DE PRODUTOS ESPORTIVOS S.A."/>
    <s v="59.546.515/0001-34"/>
    <s v="Reemissão de NF (incluir PO)"/>
    <m/>
    <m/>
    <x v="0"/>
    <s v="Médio"/>
    <s v="1018 Financeiro | Desejo falar com o setor financeiro | FISIA COMERCIO DE PRODUTOS ESPORTIV | bruno.bbarbosa@gruposbf.com.br"/>
    <d v="2026-06-29T00:00:0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s v="240410870"/>
    <x v="49"/>
    <s v="Encerrado"/>
    <n v="16"/>
    <s v=""/>
  </r>
  <r>
    <x v="0"/>
    <x v="2"/>
    <n v="24041048"/>
    <n v="0"/>
    <n v="2618007919377"/>
    <s v="SBF COMERCIO DE PRODUTOS ESPORTIVOS S.A."/>
    <s v="06.347.409/0001-65"/>
    <s v="Reemissão de NF (incluir PO)"/>
    <m/>
    <m/>
    <x v="0"/>
    <s v="Médio"/>
    <s v="1018 Financeiro | Desejo falar com o setor financeiro | SBF COMERCIO DE PRODUTOS ESPORTIVOS | bruno.bbarbosa@gruposbf.com.br"/>
    <d v="2026-06-29T00:00:0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s v="240410480"/>
    <x v="49"/>
    <s v="Encerrado"/>
    <n v="16"/>
    <s v=""/>
  </r>
  <r>
    <x v="0"/>
    <x v="2"/>
    <n v="24649394"/>
    <n v="24199383"/>
    <n v="2619417310816"/>
    <s v=""/>
    <m/>
    <s v="Cancelamento de Nota Fiscal"/>
    <m/>
    <s v="Não identificado"/>
    <x v="0"/>
    <s v="Médio"/>
    <s v="Cancelamento de notas"/>
    <d v="2026-07-13T00:00:00"/>
    <d v="2026-07-13T00:00:00"/>
    <s v="jul/2026"/>
    <s v="ECOMMERCE BP SUPORTE FINANCEIRO N2"/>
    <s v=""/>
    <s v=""/>
    <s v="Cancelamento de notas"/>
    <s v="Cancelamento de notas"/>
    <s v="2464939424199383"/>
    <x v="43"/>
    <s v="Encerrado"/>
    <n v="52"/>
    <s v=""/>
  </r>
  <r>
    <x v="4"/>
    <x v="2"/>
    <n v="24648974"/>
    <n v="23880445"/>
    <n v="2619416310563"/>
    <s v="DSC PRODUCOES E EVENTOS LTDA"/>
    <s v="34.546.535/0001-84"/>
    <s v="Cancelamento de Nota Fiscal"/>
    <m/>
    <s v="Financeiro"/>
    <x v="2"/>
    <s v="Médio"/>
    <s v="RES: Recebemos sua solicitação &quot;1018 Financeiro | Desejo falar com o setor financeiro | DSC PRODUCOES E EVENTOS LTDA | ariane.pasilva@cielo.com.br&quot;"/>
    <d v="2026-07-13T00:00:00"/>
    <d v="2026-07-13T00:00:00"/>
    <s v="jul/2026"/>
    <s v="ECOMMERCE BP SUPORTE FINANCEIRO N2"/>
    <s v="ariane.pasilva@cielo.com.br"/>
    <s v="Bloco do Urso DSC"/>
    <s v="Outros"/>
    <s v="Outros"/>
    <s v="2464897423880445"/>
    <x v="10"/>
    <s v="Aberto"/>
    <n v="74"/>
    <n v="74.001729999999995"/>
  </r>
  <r>
    <x v="4"/>
    <x v="2"/>
    <n v="24648419"/>
    <n v="24202566"/>
    <n v="2619416310186"/>
    <s v="DIAS FINANCE LTDA"/>
    <s v="55.861.253/0001-41"/>
    <s v="Cancelamento de Nota Fiscal"/>
    <m/>
    <s v="Comercial"/>
    <x v="2"/>
    <s v="Alta"/>
    <s v="RES: Recebemos sua solicitação &quot;1018 Financeiro | Desejo falar com o setor financeiro | DIAS FINANCE LTDA | ariane.pasilva@cielo.com.br&quot;"/>
    <d v="2026-07-13T00:00:00"/>
    <d v="2026-07-13T00:00:00"/>
    <s v="jul/2026"/>
    <s v="ECOMMERCE BP SUPORTE FINANCEIRO N2"/>
    <s v="ariane.pasilva@cielo.com.br"/>
    <s v=""/>
    <s v="Outros"/>
    <s v="Outros"/>
    <s v="2464841924202566"/>
    <x v="10"/>
    <s v="Aberto"/>
    <n v="74"/>
    <n v="74.001739999999998"/>
  </r>
  <r>
    <x v="4"/>
    <x v="2"/>
    <n v="24648100"/>
    <n v="23958526"/>
    <n v="2619416309981"/>
    <s v="TEM NA TRENA LTDA"/>
    <s v="37.333.375/0001-83"/>
    <s v="Cancelamento de Nota Fiscal"/>
    <m/>
    <s v="Comercial"/>
    <x v="2"/>
    <s v="Alta"/>
    <s v="RES: Recebemos sua solicitação &quot;1018 Financeiro | Desejo falar com o setor financeiro | TEM NA TRENA LTDA | ariane.pasilva@cielo.com.br&quot;"/>
    <d v="2026-07-13T00:00:00"/>
    <d v="2026-07-13T00:00:00"/>
    <s v="jul/2026"/>
    <s v="ECOMMERCE BP SUPORTE FINANCEIRO N2"/>
    <s v="ariane.pasilva@cielo.com.br"/>
    <s v="TEM NA TRENA LTDA"/>
    <s v="Outros"/>
    <s v="Outros"/>
    <s v="2464810023958526"/>
    <x v="10"/>
    <s v="Aberto"/>
    <n v="74"/>
    <n v="74.001750000000001"/>
  </r>
  <r>
    <x v="0"/>
    <x v="0"/>
    <n v="24100662"/>
    <n v="0"/>
    <n v="2618112956151"/>
    <s v="T F L COMERCIO DE VESTUARIO LTDA."/>
    <s v="10.495.056/0057-72"/>
    <s v="Contestação de cobrança"/>
    <m/>
    <m/>
    <x v="2"/>
    <s v="Médio"/>
    <s v="1018 Financeiro | Desejo falar com o setor financeiro | HAYRA RAMOS | hayra.vieira@skazi.com.br"/>
    <d v="2026-06-30T00:00:00"/>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s v="241006620"/>
    <x v="10"/>
    <s v="Aberto"/>
    <n v="87"/>
    <n v="87.001760000000004"/>
  </r>
  <r>
    <x v="4"/>
    <x v="2"/>
    <n v="24647455"/>
    <n v="24320970"/>
    <n v="2619416309583"/>
    <s v=""/>
    <m/>
    <s v="Cancelamento de Nota Fiscal"/>
    <m/>
    <s v="Comercial"/>
    <x v="0"/>
    <s v="Médio"/>
    <s v="RES: Recebemos sua solicitação &quot;1018 Financeiro | Desejo falar com o setor financeiro | A55 SOCIEDADE DE CREDITO DIRETO S.A | ariane.pasilva@cielo.com.br&quot;"/>
    <d v="2026-07-13T00:00:00"/>
    <d v="2026-07-13T00:00:00"/>
    <s v="jul/2026"/>
    <s v="ECOMMERCE BP SUPORTE FINANCEIRO N2"/>
    <s v="ariane.pasilva@cielo.com.br"/>
    <s v=""/>
    <s v="Outros"/>
    <s v="Outros"/>
    <s v="2464745524320970"/>
    <x v="50"/>
    <s v="Encerrado"/>
    <n v="46"/>
    <s v=""/>
  </r>
  <r>
    <x v="4"/>
    <x v="2"/>
    <n v="24647219"/>
    <n v="23958938"/>
    <n v="2619416309423"/>
    <s v="PRO SECULO"/>
    <s v="20.736.476/0001-00"/>
    <s v="Cancelamento de Nota Fiscal"/>
    <m/>
    <s v="Comercial"/>
    <x v="2"/>
    <s v="Médio"/>
    <s v="RES: Recebemos sua solicitação &quot;1018 Financeiro | Desejo falar com o setor financeiro | PRO SECULO LTDA | ariane.pasilva@cielo.com.br&quot;"/>
    <d v="2026-07-13T00:00:00"/>
    <d v="2026-07-13T00:00:00"/>
    <s v="jul/2026"/>
    <s v="ECOMMERCE BP SUPORTE FINANCEIRO N2"/>
    <s v="ariane.pasilva@cielo.com.br"/>
    <s v="PRO SECULO"/>
    <s v="Outros"/>
    <s v="Outros"/>
    <s v="2464721923958938"/>
    <x v="10"/>
    <s v="Aberto"/>
    <n v="74"/>
    <n v="74.001779999999997"/>
  </r>
  <r>
    <x v="0"/>
    <x v="0"/>
    <n v="24491673"/>
    <n v="0"/>
    <n v="2618917207316"/>
    <s v="ECCO BARI CONFECCOES SOB MEDIDA LTDA."/>
    <s v="18.580.601/0001-86"/>
    <s v="Contestação de cobrança"/>
    <m/>
    <m/>
    <x v="2"/>
    <s v="Médio"/>
    <s v="1018 Financeiro | Desejo falar com o setor financeiro | Suely Farias | suely@brnc.com.br"/>
    <d v="2026-07-08T00:00:00"/>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244916730"/>
    <x v="10"/>
    <s v="Aberto"/>
    <n v="79"/>
    <n v="79.00179"/>
  </r>
  <r>
    <x v="0"/>
    <x v="2"/>
    <n v="24645572"/>
    <n v="23995421"/>
    <n v="2619416308316"/>
    <s v="XP FRANQUIAS LTDA"/>
    <m/>
    <s v="Cancelamento de Nota Fiscal"/>
    <m/>
    <s v="Financeiro"/>
    <x v="0"/>
    <s v="Alta"/>
    <s v="cancelamento de NT"/>
    <d v="2026-07-13T00:00:00"/>
    <d v="2026-07-13T00:00:00"/>
    <s v="jul/2026"/>
    <s v="ECOMMERCE BP SUPORTE FINANCEIRO N2"/>
    <s v=""/>
    <s v="XP FRANQUIAS LTDA"/>
    <s v="cancelamento de NT"/>
    <s v="cancelamento de NT"/>
    <s v="2464557223995421"/>
    <x v="7"/>
    <s v="Encerrado"/>
    <n v="71"/>
    <s v=""/>
  </r>
  <r>
    <x v="0"/>
    <x v="0"/>
    <n v="24477760"/>
    <n v="0"/>
    <n v="2618915198436"/>
    <s v="ASSURANT SEGURADORA S.A."/>
    <s v="03.823.704/0001-52"/>
    <s v="Contestação de cobrança"/>
    <m/>
    <m/>
    <x v="2"/>
    <s v="Médio"/>
    <s v="1018 Financeiro | Desejo falar com o setor financeiro | Jessica | contastibrasil@assurant.com"/>
    <d v="2026-07-08T00:00:00"/>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s v="244777600"/>
    <x v="10"/>
    <s v="Aberto"/>
    <n v="79"/>
    <n v="79.001810000000006"/>
  </r>
  <r>
    <x v="0"/>
    <x v="2"/>
    <n v="24545440"/>
    <n v="0"/>
    <n v="2619110243508"/>
    <s v="DBDC - DISTRIBUIDORA BRASILEIRA DE COSMETICOS E PARTICIPACOES LTDA"/>
    <s v="36.148.685/0004-08"/>
    <s v="Cancelamento de Nota Fiscal"/>
    <m/>
    <s v="Comercial"/>
    <x v="2"/>
    <s v="Médio"/>
    <s v="1018 Financeiro | Desejo falar com o setor financeiro | DBDC - DISTRIBUIDORA BRASILEIRA DE | ariane.pasilva@cielo.com.br"/>
    <d v="2026-07-10T00:00:00"/>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s v="245454400"/>
    <x v="10"/>
    <s v="Aberto"/>
    <n v="77"/>
    <n v="77.001819999999995"/>
  </r>
  <r>
    <x v="2"/>
    <x v="0"/>
    <n v="24641345"/>
    <n v="24086122"/>
    <n v="2619415305683"/>
    <s v="DROGARIAS NISSEI"/>
    <m/>
    <s v="Contestação de cobrança"/>
    <m/>
    <m/>
    <x v="2"/>
    <s v="Médio"/>
    <s v="Alteração de boleto errado"/>
    <d v="2026-07-13T00:00:00"/>
    <d v="2026-07-13T00:00:00"/>
    <s v="jul/2026"/>
    <s v="ECOMMERCE BP SUPORTE FINANCEIRO N2"/>
    <s v=""/>
    <s v="DROGARIAS NISSEI"/>
    <s v="Alteração de boleto errado"/>
    <s v="Alteração de boleto errado"/>
    <s v="2464134524086122"/>
    <x v="10"/>
    <s v="Aberto"/>
    <n v="74"/>
    <n v="74.001829999999998"/>
  </r>
  <r>
    <x v="4"/>
    <x v="0"/>
    <n v="24641238"/>
    <n v="24477760"/>
    <n v="2619415305611"/>
    <s v=""/>
    <m/>
    <s v="Contestação de cobrança"/>
    <m/>
    <m/>
    <x v="2"/>
    <s v="Médio"/>
    <s v="RE: Recebemos sua solicitação &quot;1018 Financeiro | Desejo falar com o setor financeiro | Jessica | contastibrasil@assurant.com&quot;"/>
    <d v="2026-07-13T00:00:00"/>
    <d v="2026-07-13T00:00:00"/>
    <s v="jul/2026"/>
    <s v="ECOMMERCE BP SUPORTE FINANCEIRO N2"/>
    <s v="contastibrasil@assurant.com"/>
    <s v=""/>
    <s v="RE: Recebemos sua solicitação &quot;1018 Financeiro | Desejo falar com o setor financeiro | Jessica | contastibrasil@assurant.com&quot;"/>
    <s v="Outros"/>
    <s v="2464123824477760"/>
    <x v="10"/>
    <s v="Aberto"/>
    <n v="74"/>
    <n v="74.001840000000001"/>
  </r>
  <r>
    <x v="0"/>
    <x v="3"/>
    <n v="24656252"/>
    <n v="0"/>
    <n v="2619418314852"/>
    <s v=""/>
    <m/>
    <s v="Alteração de prazo de pagamento"/>
    <m/>
    <s v="Cliente"/>
    <x v="2"/>
    <s v="Médio"/>
    <s v="1018 Financeiro | Desejo falar com o setor financeiro | Daiani Sopran | daiani.sopran@herval.com.br"/>
    <d v="2026-07-13T00:00:00"/>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s v="246562520"/>
    <x v="10"/>
    <s v="Aberto"/>
    <n v="74"/>
    <n v="74.001850000000005"/>
  </r>
  <r>
    <x v="4"/>
    <x v="0"/>
    <n v="24639267"/>
    <n v="24093861"/>
    <n v="0"/>
    <s v="UNIDADE DE EDUCACAO PROF A DIST"/>
    <m/>
    <s v="Contestação de cobrança"/>
    <m/>
    <m/>
    <x v="0"/>
    <s v="Médio"/>
    <s v="RE: Recebemos sua solicitação &quot;1018 Financeiro | Desejo falar com o setor financeiro | Mariane Oliveira dos Santos | mariane.santos@cielo.com.br&quot;"/>
    <d v="2026-07-13T00:00:00"/>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s v="2463926724093861"/>
    <x v="13"/>
    <s v="Encerrado"/>
    <n v="8"/>
    <s v=""/>
  </r>
  <r>
    <x v="0"/>
    <x v="2"/>
    <n v="24651461"/>
    <n v="24143584"/>
    <n v="2619417312142"/>
    <s v=""/>
    <m/>
    <s v="Cancelamento de Nota Fiscal"/>
    <m/>
    <s v="Financeiro"/>
    <x v="2"/>
    <s v="Médio"/>
    <s v="Correção de nota fiscal"/>
    <d v="2026-07-13T00:00:00"/>
    <d v="2026-07-13T00:00:00"/>
    <s v="jul/2026"/>
    <s v="ECOMMERCE BP SUPORTE FINANCEIRO N2"/>
    <s v=""/>
    <s v=""/>
    <s v="Correção de nota fiscal"/>
    <s v="Correção de nota fiscal"/>
    <s v="2465146124143584"/>
    <x v="10"/>
    <s v="Aberto"/>
    <n v="74"/>
    <n v="74.001869999999997"/>
  </r>
  <r>
    <x v="0"/>
    <x v="2"/>
    <n v="24650288"/>
    <n v="23663601"/>
    <n v="2619417311385"/>
    <s v=""/>
    <m/>
    <s v="Cancelamento de Nota Fiscal / Reemissão"/>
    <m/>
    <s v="Cliente"/>
    <x v="2"/>
    <s v="Médio"/>
    <s v="Substituição de NFS"/>
    <d v="2026-07-13T00:00:00"/>
    <d v="2026-07-13T00:00:00"/>
    <s v="jul/2026"/>
    <s v="ECOMMERCE BP SUPORTE FINANCEIRO N2"/>
    <s v=""/>
    <s v=""/>
    <s v="Substituição de NFS"/>
    <s v="Substituição de NFS"/>
    <s v="2465028823663601"/>
    <x v="10"/>
    <s v="Aberto"/>
    <n v="74"/>
    <n v="74.00188"/>
  </r>
  <r>
    <x v="0"/>
    <x v="2"/>
    <n v="24558378"/>
    <n v="0"/>
    <n v="2619113251350"/>
    <s v="DMC CONSULTORIA E GESTAO DE PROJ"/>
    <s v="36.719.374/0001-09"/>
    <s v="Cancelamento de Nota Fiscal"/>
    <m/>
    <s v="Financeiro"/>
    <x v="0"/>
    <s v="Médio"/>
    <s v="1018 Financeiro | Desejo falar com o setor financeiro | COMERC FINANCIAL TRADING COMERCIALIZADORA DE ENERGIA LTDA | ariane.pasilva@cielo.com.br"/>
    <d v="2026-07-10T00:00:00"/>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s v="245583780"/>
    <x v="6"/>
    <s v="Encerrado"/>
    <n v="47"/>
    <s v=""/>
  </r>
  <r>
    <x v="0"/>
    <x v="2"/>
    <n v="24649626"/>
    <n v="23875658"/>
    <n v="2619417310967"/>
    <s v="CENCOSUD"/>
    <m/>
    <s v="Cancelamento de Nota Fiscal / Reemissão"/>
    <m/>
    <s v="Financeiro"/>
    <x v="2"/>
    <s v="Médio"/>
    <s v="RE: Recebemos sua solicitação &quot;1018 Financeiro | Desejo falar com o setor financeiro | Mariane Oliveira dos Santos | mariane.santos@cielo.com.br&quot;"/>
    <d v="2026-07-13T00:00:00"/>
    <d v="2026-07-13T00:00:00"/>
    <s v="jul/2026"/>
    <s v="ECOMMERCE BP SUPORTE FINANCEIRO N2"/>
    <s v="mariane.santos@cielo.com.br"/>
    <s v="CENCOSUD"/>
    <s v="RE: Recebemos sua solicitação &quot;1018 Financeiro | Desejo falar com o setor financeiro | Mariane Oliveira dos Santos | mariane.santos@cielo.com.br&quot;"/>
    <s v="Outros"/>
    <s v="2464962623875658"/>
    <x v="10"/>
    <s v="Aberto"/>
    <n v="74"/>
    <n v="74.001900000000006"/>
  </r>
  <r>
    <x v="2"/>
    <x v="1"/>
    <n v="24501427"/>
    <n v="0"/>
    <n v="2619009214022"/>
    <s v="LOJAS SIMONETTI LTDA"/>
    <s v="31.743.818/0022-52"/>
    <s v="Atualização cadastral"/>
    <m/>
    <m/>
    <x v="0"/>
    <s v="Médio"/>
    <s v="1018 Financeiro | Desejo falar com o setor financeiro | Marcelo Manuel Quádrio Raposo | raposo@simonetti.com.br"/>
    <d v="2026-07-09T00:00:00"/>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245014270"/>
    <x v="15"/>
    <s v="Encerrado"/>
    <n v="28"/>
    <s v=""/>
  </r>
  <r>
    <x v="0"/>
    <x v="0"/>
    <n v="24647952"/>
    <n v="24229680"/>
    <n v="2619416309879"/>
    <s v=""/>
    <m/>
    <s v="Cobrança Taxa Setup"/>
    <m/>
    <m/>
    <x v="2"/>
    <s v="Médio"/>
    <s v="Cobrança de chave de loja"/>
    <d v="2026-07-13T00:00:00"/>
    <d v="2026-07-13T00:00:00"/>
    <s v="jul/2026"/>
    <s v="ECOMMERCE BP SUPORTE FINANCEIRO N2"/>
    <s v=""/>
    <s v=""/>
    <s v="Cobrança de chave de loja"/>
    <s v="Cobrança de chave de loja"/>
    <s v="2464795224229680"/>
    <x v="10"/>
    <s v="Aberto"/>
    <n v="74"/>
    <n v="74.001919999999998"/>
  </r>
  <r>
    <x v="0"/>
    <x v="2"/>
    <n v="24646897"/>
    <n v="24363897"/>
    <n v="2619416309213"/>
    <s v="PAGUE MENOS COMERCIO DE PRODUTOS"/>
    <m/>
    <s v="Cancelamento de Nota Fiscal / Reemissão"/>
    <m/>
    <s v="Cliente"/>
    <x v="2"/>
    <s v="Médio"/>
    <s v="Substituição de NF"/>
    <d v="2026-07-13T00:00:00"/>
    <d v="2026-07-13T00:00:00"/>
    <s v="jul/2026"/>
    <s v="ECOMMERCE BP SUPORTE FINANCEIRO N2"/>
    <s v=""/>
    <s v="PAGUE MENOS COMERCIO DE PRODUTOS"/>
    <s v="Substituição de NF"/>
    <s v="Substituição de NF"/>
    <s v="2464689724363897"/>
    <x v="10"/>
    <s v="Aberto"/>
    <n v="74"/>
    <n v="74.001930000000002"/>
  </r>
  <r>
    <x v="2"/>
    <x v="2"/>
    <n v="24433061"/>
    <n v="0"/>
    <n v="2618818169611"/>
    <s v="SUPER BEAL"/>
    <s v="78.116.670/0011-37"/>
    <s v="Cancelamento de Nota Fiscal"/>
    <m/>
    <s v="Comercial"/>
    <x v="0"/>
    <s v="Médio"/>
    <s v="1018 Financeiro | Desejo falar com o setor financeiro | Mariane Oliveira dos Santos | mariane.santos@cielo.com.br"/>
    <d v="2026-07-07T00:00:00"/>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s v="244330610"/>
    <x v="7"/>
    <s v="Encerrado"/>
    <n v="77"/>
    <s v=""/>
  </r>
  <r>
    <x v="4"/>
    <x v="1"/>
    <n v="24354227"/>
    <n v="0"/>
    <n v="2618714118937"/>
    <s v="APP MESA LTDA"/>
    <s v="59.078.413/0001-31"/>
    <s v="Atualização cadastral (email)"/>
    <m/>
    <m/>
    <x v="0"/>
    <s v="Médio"/>
    <s v="1018 Financeiro | Desejo falar com o setor financeiro | Diogo Lach | diogo@appmesa.com.br"/>
    <d v="2026-07-06T00:00:00"/>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s v="243542270"/>
    <x v="15"/>
    <s v="Encerrado"/>
    <n v="31"/>
    <s v=""/>
  </r>
  <r>
    <x v="5"/>
    <x v="1"/>
    <n v="24137862"/>
    <n v="0"/>
    <n v="2618208979541"/>
    <s v="DENTAL S. SEBASTIAO LTDA"/>
    <s v="09.228.091/0001-91"/>
    <s v="Congelamento de contrato"/>
    <m/>
    <m/>
    <x v="0"/>
    <s v="Médio"/>
    <s v="1018 Financeiro | Desejo falar com o setor financeiro | DENTAL S. SEBASTIAO LTDA | ariane.pasilva@cielo.com.br"/>
    <d v="2026-07-01T00:00:00"/>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s v="241378620"/>
    <x v="24"/>
    <s v="Encerrado"/>
    <n v="29"/>
    <s v=""/>
  </r>
  <r>
    <x v="5"/>
    <x v="3"/>
    <n v="24102558"/>
    <n v="0"/>
    <n v="2618112957235"/>
    <s v="FORTALEZA DE SANTA TERESINHA AGRICULTURA E PECUARIA S.A."/>
    <s v="11.606.543/0002-54"/>
    <s v="Prorrogação / Reenvio de boleto"/>
    <m/>
    <m/>
    <x v="0"/>
    <s v="Médio"/>
    <s v="1018 Financeiro | Desejo falar com o setor financeiro | LARISSA RODRIGUES DE MORAES | larissa.moraes@carapreta.com.br"/>
    <d v="2026-06-30T00:00:00"/>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241025580"/>
    <x v="9"/>
    <s v="Encerrado"/>
    <n v="41"/>
    <s v=""/>
  </r>
  <r>
    <x v="0"/>
    <x v="2"/>
    <n v="24643306"/>
    <n v="24429946"/>
    <n v="2619416306891"/>
    <s v=""/>
    <m/>
    <s v="Cancelamento de Nota Fiscal / Reemissão"/>
    <m/>
    <s v="Financeiro"/>
    <x v="2"/>
    <s v="Médio"/>
    <s v="Correção de NF"/>
    <d v="2026-07-13T00:00:00"/>
    <d v="2026-07-13T00:00:00"/>
    <s v="jul/2026"/>
    <s v="ECOMMERCE BP SUPORTE FINANCEIRO N2"/>
    <s v=""/>
    <s v=""/>
    <s v="Correção de NF"/>
    <s v="Correção de NF"/>
    <s v="2464330624429946"/>
    <x v="10"/>
    <s v="Aberto"/>
    <n v="74"/>
    <n v="74.001980000000003"/>
  </r>
  <r>
    <x v="0"/>
    <x v="0"/>
    <n v="24642439"/>
    <n v="24475189"/>
    <n v="2619415306333"/>
    <s v="POUSADA PORTO MARE"/>
    <m/>
    <s v="Duplicidade De Cobrança"/>
    <m/>
    <m/>
    <x v="2"/>
    <s v="Alta"/>
    <s v="Notas cobradas em duplicidade"/>
    <d v="2026-07-13T00:00:00"/>
    <d v="2026-07-13T00:00:00"/>
    <s v="jul/2026"/>
    <s v="ECOMMERCE BP SUPORTE FINANCEIRO N2"/>
    <s v="ariane.pasilva@cielo.com.br"/>
    <s v="POUSADA PORTO MARE"/>
    <s v="Notas cobradas em duplicidade"/>
    <s v="Notas cobradas em duplicidade"/>
    <s v="2464243924475189"/>
    <x v="10"/>
    <s v="Aberto"/>
    <n v="74"/>
    <n v="74.001990000000006"/>
  </r>
  <r>
    <x v="0"/>
    <x v="2"/>
    <n v="24640504"/>
    <n v="24481056"/>
    <n v="2619415305171"/>
    <s v="PAGUE MENOS COMERCIO DE PRODUTOS"/>
    <m/>
    <s v="Cancelamento de Nota Fiscal / Reemissão"/>
    <m/>
    <s v="Cliente"/>
    <x v="2"/>
    <s v="Médio"/>
    <s v="Substituição de NF"/>
    <d v="2026-07-13T00:00:00"/>
    <d v="2026-07-13T00:00:00"/>
    <s v="jul/2026"/>
    <s v="ECOMMERCE BP SUPORTE FINANCEIRO N2"/>
    <s v=""/>
    <s v="PAGUE MENOS COMERCIO DE PRODUTOS"/>
    <s v="Substituição de NF"/>
    <s v="Substituição de NF"/>
    <s v="2464050424481056"/>
    <x v="10"/>
    <s v="Aberto"/>
    <n v="74"/>
    <n v="74.001999999999995"/>
  </r>
  <r>
    <x v="0"/>
    <x v="2"/>
    <n v="24638627"/>
    <n v="24481840"/>
    <n v="2619415303909"/>
    <s v=""/>
    <m/>
    <s v="Cancelamento de Nota Fiscal / Reemissão"/>
    <m/>
    <s v="Cliente"/>
    <x v="2"/>
    <s v="Médio"/>
    <s v="Substituição de nota"/>
    <d v="2026-07-13T00:00:00"/>
    <d v="2026-07-13T00:00:00"/>
    <s v="jul/2026"/>
    <s v="ECOMMERCE BP SUPORTE FINANCEIRO N2"/>
    <s v=""/>
    <s v=""/>
    <s v="Substituição de nota"/>
    <s v="Substituição de nota"/>
    <s v="2463862724481840"/>
    <x v="10"/>
    <s v="Aberto"/>
    <n v="74"/>
    <n v="74.002009999999999"/>
  </r>
  <r>
    <x v="3"/>
    <x v="3"/>
    <n v="23794591"/>
    <n v="0"/>
    <n v="2617314761933"/>
    <s v="CIA BEAL DE ALIMENTOS"/>
    <s v="78.116.670/0005-99"/>
    <s v="Informação sobre forma de pagamento"/>
    <m/>
    <m/>
    <x v="2"/>
    <s v="Médio"/>
    <s v="1018 Financeiro | Desejo falar com o setor financeiro | Ana Paula Barbosa | ana.barbosa@superfestval.com.br"/>
    <d v="2026-06-22T00:00:00"/>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s v="237945910"/>
    <x v="10"/>
    <s v="Aberto"/>
    <n v="95"/>
    <n v="95.002020000000002"/>
  </r>
  <r>
    <x v="2"/>
    <x v="2"/>
    <n v="23788626"/>
    <n v="0"/>
    <n v="2617313757986"/>
    <s v="GOODSTORAGE HOLDING PARTICIPACOES S.A."/>
    <s v="18.897.459/0001-03"/>
    <s v="Cancelamento de NF / reemissão"/>
    <m/>
    <m/>
    <x v="0"/>
    <s v="Médio"/>
    <s v="1018 Financeiro | Desejo falar com o setor financeiro | Giulia | giuliac@cielo.com.br"/>
    <d v="2026-06-22T00:00:00"/>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237886260"/>
    <x v="8"/>
    <s v="Encerrado"/>
    <n v="93"/>
    <s v=""/>
  </r>
  <r>
    <x v="5"/>
    <x v="1"/>
    <n v="23763676"/>
    <n v="0"/>
    <n v="2617309741839"/>
    <s v="ALDO MAIS SERVICOS ADMINISTRATIVOS LTDA"/>
    <s v="35.738.131/0001-55"/>
    <s v="Atualização cadastral (email)"/>
    <m/>
    <m/>
    <x v="0"/>
    <s v="Médio"/>
    <s v="1018 Financeiro | Desejo falar com o setor financeiro | Alessandro Dos santos pinheiro | Alessandro.pinheiro@grupoaldo.com.br"/>
    <d v="2026-06-22T00:00:00"/>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s v="237636760"/>
    <x v="15"/>
    <s v="Encerrado"/>
    <n v="45"/>
    <s v=""/>
  </r>
  <r>
    <x v="0"/>
    <x v="2"/>
    <n v="24610762"/>
    <n v="0"/>
    <n v="2619410286276"/>
    <s v="FG DROGARIA LTDA"/>
    <s v="03.373.748/0001-28"/>
    <s v="Cancelamento de Nota Fiscal"/>
    <m/>
    <s v="Comercial"/>
    <x v="2"/>
    <s v="Médio"/>
    <s v="1018 Financeiro | Desejo falar com o setor financeiro | FG DROGARIA LTDA | ariane.pasilva@cielo.com.br"/>
    <d v="2026-07-13T00:00:00"/>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s v="246107620"/>
    <x v="10"/>
    <s v="Aberto"/>
    <n v="74"/>
    <n v="74.002049999999997"/>
  </r>
  <r>
    <x v="2"/>
    <x v="2"/>
    <n v="23663601"/>
    <n v="0"/>
    <n v="2616911676297"/>
    <s v=""/>
    <s v="424.759.828-70"/>
    <s v="Reemissão de NF (incluir PO)"/>
    <m/>
    <m/>
    <x v="0"/>
    <s v="Médio"/>
    <s v="1018 Financeiro | Desejo falar com o setor financeiro | Sara Ordeno | sara.maozita@dasa.com.br"/>
    <d v="2026-06-18T00:00:00"/>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s v="236636010"/>
    <x v="6"/>
    <s v="Encerrado"/>
    <n v="69"/>
    <s v=""/>
  </r>
  <r>
    <x v="1"/>
    <x v="4"/>
    <n v="23622236"/>
    <n v="0"/>
    <n v="2616814648438"/>
    <s v="METROPOLITAN LIFE SEGUROS E PREVIDENCIA PRIVADA SA"/>
    <s v="02.102.498/0001-29"/>
    <s v="Confirmação Dados Fatura"/>
    <m/>
    <m/>
    <x v="0"/>
    <s v="Médio"/>
    <s v="1017 Comercial | Desejo falar com a área de vendas | Jessica Ferreira | jessica.ferreira@metlife.com"/>
    <d v="2026-06-17T00:00:00"/>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s v="236222360"/>
    <x v="0"/>
    <s v="Encerrado"/>
    <n v="55"/>
    <s v=""/>
  </r>
  <r>
    <x v="2"/>
    <x v="2"/>
    <n v="23540305"/>
    <n v="0"/>
    <n v="2616709593884"/>
    <s v="RIO POTY BT FITNESS LTDA"/>
    <s v="21.988.733/0001-56"/>
    <s v="Cancelamento de NF / reemissão"/>
    <m/>
    <m/>
    <x v="0"/>
    <s v="Médio"/>
    <s v="1018 Financeiro | Desejo falar com o setor financeiro | Socorro Abreu | maria.abreu@sacavalcante.com.br"/>
    <d v="2026-06-16T00:00:00"/>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s v="235403050"/>
    <x v="0"/>
    <s v="Encerrado"/>
    <n v="56"/>
    <s v=""/>
  </r>
  <r>
    <x v="5"/>
    <x v="3"/>
    <n v="23535073"/>
    <n v="0"/>
    <n v="2616708590389"/>
    <s v=""/>
    <s v="073.270.713-77"/>
    <s v="Prorrogação / Reenvio de boleto"/>
    <m/>
    <m/>
    <x v="0"/>
    <s v="Médio"/>
    <s v="1018 Financeiro | Desejo falar com o setor financeiro | Sayra | sayra.martins@odontoprev.com.br"/>
    <d v="2026-06-16T00:00:00"/>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s v="235350730"/>
    <x v="0"/>
    <s v="Encerrado"/>
    <n v="56"/>
    <s v=""/>
  </r>
  <r>
    <x v="0"/>
    <x v="3"/>
    <n v="23487098"/>
    <n v="0"/>
    <n v="2616610558966"/>
    <s v="APP MESA LTDA"/>
    <s v="59.078.413/0001-31"/>
    <s v="Reenvio de boleto"/>
    <m/>
    <m/>
    <x v="0"/>
    <s v="Médio"/>
    <s v="1018 Financeiro | Desejo falar com o setor financeiro | Diogo Lach | diogo@appmesa.com.br"/>
    <d v="2026-06-15T00:00:00"/>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s v="234870980"/>
    <x v="9"/>
    <s v="Encerrado"/>
    <n v="56"/>
    <s v=""/>
  </r>
  <r>
    <x v="2"/>
    <x v="0"/>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s v="Alta"/>
    <s v="1018 Financeiro | Desejo falar com o setor financeiro | Fernanda Camarneira | fernanda.scamarneira@cielo.com.br"/>
    <d v="2026-06-12T00:00:00"/>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234572030"/>
    <x v="46"/>
    <s v="Encerrado"/>
    <n v="73"/>
    <s v=""/>
  </r>
  <r>
    <x v="0"/>
    <x v="0"/>
    <n v="24708880"/>
    <n v="23837903"/>
    <n v="2619516348796"/>
    <s v=""/>
    <m/>
    <s v="Contestação de cobrança"/>
    <m/>
    <s v="Não identificado / Cliente"/>
    <x v="2"/>
    <s v="Médio"/>
    <s v="Valores indevidos"/>
    <d v="2026-07-14T00:00:00"/>
    <d v="2026-07-14T00:00:00"/>
    <s v="jul/2026"/>
    <s v="ECOMMERCE BP SUPORTE FINANCEIRO N2"/>
    <s v=""/>
    <s v=""/>
    <s v="Valores indevidos"/>
    <s v="Valores indevidos"/>
    <s v="2470888023837903"/>
    <x v="10"/>
    <s v="Aberto"/>
    <n v="73"/>
    <n v="73.002120000000005"/>
  </r>
  <r>
    <x v="2"/>
    <x v="1"/>
    <n v="23445561"/>
    <n v="0"/>
    <n v="2616313530814"/>
    <s v="AMWAY DO BRASIL LIMITADA"/>
    <s v="58.473.398/0001-63"/>
    <s v="Atualização cadastral"/>
    <m/>
    <m/>
    <x v="0"/>
    <s v="Médio"/>
    <s v="1018 Financeiro | Desejo falar com o setor financeiro | Paula Maldonado Nishiwaki | paula.nishiwaki@amway.com"/>
    <d v="2026-06-12T00:00:00"/>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s v="234455610"/>
    <x v="15"/>
    <s v="Encerrado"/>
    <n v="55"/>
    <s v=""/>
  </r>
  <r>
    <x v="2"/>
    <x v="3"/>
    <n v="23441731"/>
    <n v="0"/>
    <n v="2616312528207"/>
    <s v="VENANCIO PRODUTOS FARMACEUTICOS LTDA."/>
    <s v="00.285.753/0001-90"/>
    <s v="Alteração de vencimento / Prorrogação / Reenvio de boleto"/>
    <m/>
    <m/>
    <x v="2"/>
    <s v="Médio"/>
    <s v="1018 Financeiro | Desejo falar com o setor financeiro | Ana Carolina Da Silva | ana.barcellos@venancio.com.br"/>
    <d v="2026-06-12T00:00:00"/>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s v="234417310"/>
    <x v="10"/>
    <s v="Aberto"/>
    <n v="105"/>
    <n v="105.00214"/>
  </r>
  <r>
    <x v="2"/>
    <x v="2"/>
    <n v="23441424"/>
    <n v="0"/>
    <n v="2616312528001"/>
    <s v="AMERICANAS SAEM RECUPERACAO JUDICIAL"/>
    <s v="00.776.574/2019-92"/>
    <s v="Cancelamento de NF"/>
    <m/>
    <m/>
    <x v="0"/>
    <s v="Alta"/>
    <s v="1018 Financeiro | Desejo falar com o setor financeiro | AMERICANAS S.A - EM RECUPERACAO JUD | ariane.pasilva@cielo.com.br"/>
    <d v="2026-06-12T00:00:00"/>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s v="234414240"/>
    <x v="49"/>
    <s v="Encerrado"/>
    <n v="33"/>
    <s v=""/>
  </r>
  <r>
    <x v="2"/>
    <x v="2"/>
    <n v="23438056"/>
    <n v="0"/>
    <n v="2616312525846"/>
    <s v=""/>
    <s v="057.479.637-16"/>
    <s v="Cancelamento de NF / Reemissão"/>
    <m/>
    <m/>
    <x v="2"/>
    <s v="Médio"/>
    <s v="1018 Financeiro | Desejo falar com o setor financeiro | Alexandre Câmara | alexandre.camara@casaspedro.com.br"/>
    <d v="2026-06-12T00:00:00"/>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234380560"/>
    <x v="10"/>
    <s v="Aberto"/>
    <n v="105"/>
    <n v="105.00216"/>
  </r>
  <r>
    <x v="3"/>
    <x v="1"/>
    <n v="23419942"/>
    <n v="0"/>
    <n v="2616307514024"/>
    <s v="GUEDES &amp; PAIXAO LTDA"/>
    <s v="16.928.871/0036-30"/>
    <s v="Alteração de cadastro (e-mail) / Reenvio de NF"/>
    <m/>
    <m/>
    <x v="0"/>
    <s v="Médio"/>
    <s v="1003 Gateway de Pagamento | Criação de loja (Gateway de Pagamento) | Rafael de Freitas Veloso | contasapagar@drogariaminasbrasil.com.br"/>
    <d v="2026-06-12T00:00:00"/>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234199420"/>
    <x v="18"/>
    <s v="Encerrado"/>
    <n v="82"/>
    <s v=""/>
  </r>
  <r>
    <x v="2"/>
    <x v="0"/>
    <n v="23405230"/>
    <n v="0"/>
    <n v="2616216504812"/>
    <s v="CENCOSUD BRASIL COMERCIAL LTDA."/>
    <s v="39.346.861/0350-38"/>
    <s v="Ajuste de cobrança / faturamento"/>
    <m/>
    <m/>
    <x v="0"/>
    <s v="Médio"/>
    <s v="1018 Financeiro | Desejo falar com o setor financeiro | Mariane Oliveira dos Santos | mariane.santos@cielo.com.br"/>
    <d v="2026-06-11T00:00:00"/>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s v="234052300"/>
    <x v="51"/>
    <s v="Encerrado"/>
    <n v="91"/>
    <s v=""/>
  </r>
  <r>
    <x v="2"/>
    <x v="1"/>
    <n v="23403160"/>
    <n v="0"/>
    <n v="2616215503456"/>
    <s v="WHITE MARTINS GASES INDUSTRIAIS LTDA"/>
    <s v="35.820.448/0001-36"/>
    <s v="Congelamento de contrato"/>
    <m/>
    <m/>
    <x v="0"/>
    <s v="Médio"/>
    <s v="1018 Financeiro | Desejo falar com o setor financeiro | Fernanda Camarneira | fernanda.scamarneira@cielo.com.br"/>
    <d v="2026-06-11T00:00:00"/>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s v="234031600"/>
    <x v="15"/>
    <s v="Encerrado"/>
    <n v="56"/>
    <s v=""/>
  </r>
  <r>
    <x v="5"/>
    <x v="4"/>
    <n v="23402960"/>
    <n v="0"/>
    <n v="2616215503322"/>
    <s v="DROGARIA MINAS BRASIL"/>
    <m/>
    <s v="Reenvio de NF"/>
    <m/>
    <m/>
    <x v="0"/>
    <s v="Médio"/>
    <s v="1001 Split de Pagamento | Portal Split | Kelly Rodrigues de Campos | kellyro@cielo.com.br"/>
    <d v="2026-06-11T00:00:00"/>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s v="234029600"/>
    <x v="0"/>
    <s v="Encerrado"/>
    <n v="61"/>
    <s v=""/>
  </r>
  <r>
    <x v="2"/>
    <x v="2"/>
    <n v="23401430"/>
    <n v="0"/>
    <n v="2616215502404"/>
    <s v=""/>
    <s v="07.061.124/0003-98"/>
    <s v="Cancelamento de NF"/>
    <m/>
    <m/>
    <x v="0"/>
    <s v="Médio"/>
    <s v="1018 Financeiro | Desejo falar com o setor financeiro | Giulia | giuliac@cielo.com.br"/>
    <d v="2026-06-11T00:00:00"/>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s v="234014300"/>
    <x v="19"/>
    <s v="Encerrado"/>
    <n v="57"/>
    <s v=""/>
  </r>
  <r>
    <x v="0"/>
    <x v="2"/>
    <n v="24744497"/>
    <n v="0"/>
    <n v="2619612372077"/>
    <s v="HOLI4U LTDA"/>
    <s v="60.219.112/0001-60"/>
    <s v="Cancelamento de Nota Fiscal / Reemissão"/>
    <m/>
    <s v="Cliente"/>
    <x v="2"/>
    <s v="Médio"/>
    <s v="1003 Gateway de Pagamento | Criação de loja (Gateway de Pagamento) | Sirlene Moura | financeiro@holi4u.com"/>
    <d v="2026-07-15T00:00:0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s v="247444970"/>
    <x v="10"/>
    <s v="Aberto"/>
    <n v="72"/>
    <n v="72.002219999999994"/>
  </r>
  <r>
    <x v="0"/>
    <x v="2"/>
    <n v="24738012"/>
    <n v="0"/>
    <n v="2619611368035"/>
    <s v="SUPERMERCADO HORTIFRUTI VILA DAS FRUTAS LTDA"/>
    <s v="16.774.414/0001-08"/>
    <s v="Cancelamento de Nota Fiscal"/>
    <m/>
    <s v="Comercial"/>
    <x v="2"/>
    <s v="Médio"/>
    <s v="1018 Financeiro | Desejo falar com o setor financeiro | HORTIFRUTI VILA DAS FRUTAS | ariane.pasilva@cielo.com.br"/>
    <d v="2026-07-15T00:00:0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s v="247380120"/>
    <x v="10"/>
    <s v="Aberto"/>
    <n v="72"/>
    <n v="72.002229999999997"/>
  </r>
  <r>
    <x v="2"/>
    <x v="3"/>
    <n v="23357234"/>
    <n v="0"/>
    <n v="2616118473784"/>
    <s v="PAYAMIGO BRASIL MEIOS DE PAGAMENTO LTDA"/>
    <s v="26.183.032/0001-63"/>
    <s v="Mudança conta recebimento"/>
    <m/>
    <m/>
    <x v="0"/>
    <s v="Médio"/>
    <s v="1018 Financeiro | Desejo falar com o setor financeiro | Marcio | msanpoli@payamigo.com"/>
    <d v="2026-06-10T00:00:00"/>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s v="233572340"/>
    <x v="19"/>
    <s v="Encerrado"/>
    <n v="58"/>
    <s v=""/>
  </r>
  <r>
    <x v="4"/>
    <x v="1"/>
    <n v="23343714"/>
    <n v="0"/>
    <n v="2616115465482"/>
    <s v=""/>
    <s v="22.301.988/0001-61"/>
    <s v="Atualização cadastral (email)"/>
    <m/>
    <m/>
    <x v="0"/>
    <s v="Médio"/>
    <s v="1018 Financeiro | Desejo falar com o setor financeiro | MAITE VITÓRIA (PROMETEON) | maite.silva@prometeon.com"/>
    <d v="2026-06-10T00:00:00"/>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s v="233437140"/>
    <x v="15"/>
    <s v="Encerrado"/>
    <n v="57"/>
    <s v=""/>
  </r>
  <r>
    <x v="5"/>
    <x v="5"/>
    <n v="23306536"/>
    <n v="0"/>
    <n v="2616109441135"/>
    <s v="PARQUE DO CARACOL"/>
    <s v="14.625.224/0001-01"/>
    <s v="Sem ação, encerrar"/>
    <m/>
    <m/>
    <x v="0"/>
    <s v="Médio"/>
    <s v="1018 Financeiro | Desejo falar com o setor financeiro | Matheus Frade | matheus.frade@iter.com.br"/>
    <d v="2026-06-10T00:00:00"/>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s v="233065360"/>
    <x v="0"/>
    <s v="Encerrado"/>
    <n v="62"/>
    <s v=""/>
  </r>
  <r>
    <x v="0"/>
    <x v="2"/>
    <n v="24820605"/>
    <n v="0"/>
    <n v="2619715420945"/>
    <s v="FRUITFY INTERMEDIACOES E PAGAMENTOS LTDA"/>
    <s v="57.315.333/0001-27"/>
    <s v="Cancelamento de Nota Fiscal"/>
    <m/>
    <s v="Comercial"/>
    <x v="1"/>
    <s v="Médio"/>
    <s v="1018 Financeiro | Desejo falar com o setor financeiro | FRUITFY INTERMEDIACOES E PAGAMENTOS LTDA | ariane.pasilva@cielo.com.br"/>
    <d v="2026-07-16T00:00:00"/>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s v="248206050"/>
    <x v="10"/>
    <s v="Aberto"/>
    <n v="71"/>
    <n v="71.002269999999996"/>
  </r>
  <r>
    <x v="4"/>
    <x v="3"/>
    <n v="23060590"/>
    <n v="0"/>
    <n v="2615410276736"/>
    <s v="MADEIRANIT MATERIAIS PARA CONSTRUCAO LTDA"/>
    <s v="22.655.614/0005-78"/>
    <s v="Regularização Pendências Financeiras"/>
    <m/>
    <m/>
    <x v="2"/>
    <s v="Médio"/>
    <s v="1018 Financeiro | Desejo falar com o setor financeiro | Leonardo Meira | leonardomeira@madeiranit.com.br"/>
    <d v="2026-06-03T00:00: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s v="230605900"/>
    <x v="10"/>
    <s v="Aberto"/>
    <n v="114"/>
    <n v="114.00228"/>
  </r>
  <r>
    <x v="0"/>
    <x v="0"/>
    <n v="22927989"/>
    <n v="0"/>
    <n v="2614916186114"/>
    <s v="RIQUENA NETO AR CONDICIONADO LTDA"/>
    <s v="08.382.929/0001-34"/>
    <s v="Contestação de cobrança"/>
    <m/>
    <m/>
    <x v="0"/>
    <s v="Médio"/>
    <s v="1018 Financeiro | Desejo falar com o setor financeiro | Amanda David | amanda.xavier@grupocapiau.com.br"/>
    <d v="2026-05-29T00:00:00"/>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s v="229279890"/>
    <x v="22"/>
    <s v="Encerrado"/>
    <n v="98"/>
    <s v=""/>
  </r>
  <r>
    <x v="2"/>
    <x v="2"/>
    <n v="22906012"/>
    <n v="0"/>
    <n v="2614911171796"/>
    <s v="INOVE ONLINE LTDA"/>
    <s v="59.515.022/0001-37"/>
    <s v="Cancelamento de NF / reemissão"/>
    <m/>
    <m/>
    <x v="0"/>
    <s v="Médio"/>
    <s v="1018 Financeiro | Desejo falar com o setor financeiro | INOVE ONLINE LTDA | ariane.pasilva@cielo.com.br"/>
    <d v="2026-05-29T00:00:00"/>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s v="229060120"/>
    <x v="38"/>
    <s v="Encerrado"/>
    <n v="46"/>
    <s v=""/>
  </r>
  <r>
    <x v="2"/>
    <x v="2"/>
    <n v="22902586"/>
    <n v="0"/>
    <n v="2614911169550"/>
    <s v="99 TECNOLOGIA LTDA"/>
    <s v="18.033.552/0001-61"/>
    <s v="Cancelamento de NF / Reemissão (Incluir PO)"/>
    <m/>
    <m/>
    <x v="0"/>
    <s v="Médio"/>
    <s v="1018 Financeiro | Desejo falar com o setor financeiro | 18033552000161 | ariane.pasilva@gmail.com.br"/>
    <d v="2026-05-29T00:00:00"/>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s v="229025860"/>
    <x v="46"/>
    <s v="Encerrado"/>
    <n v="87"/>
    <s v=""/>
  </r>
  <r>
    <x v="0"/>
    <x v="2"/>
    <n v="22899316"/>
    <n v="0"/>
    <n v="2614910167401"/>
    <s v="SONDA SUPERMERCADOS EXPORTACAO E IMPORTACAO S.A."/>
    <s v="01.937.635/0029-83"/>
    <s v="Cancelamento de NF / reemissão"/>
    <m/>
    <m/>
    <x v="0"/>
    <s v="Alta"/>
    <s v="1018 Financeiro | Desejo falar com o setor financeiro | Damiana Barbosa | damiana.barbosa@sondadelivery.com.br"/>
    <d v="2026-05-29T00:00:00"/>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s v="228993160"/>
    <x v="38"/>
    <s v="Encerrado"/>
    <n v="46"/>
    <s v=""/>
  </r>
  <r>
    <x v="2"/>
    <x v="2"/>
    <n v="22891770"/>
    <n v="0"/>
    <n v="2614908162289"/>
    <s v="PAGUE MENOS COMERCIO DE PRODUTOS ALIMENTICIOS LTDA"/>
    <s v="60.494.416/0033-12"/>
    <s v="Cancelamento de NF / reemissão"/>
    <m/>
    <m/>
    <x v="0"/>
    <s v="Alta"/>
    <s v="1018 Financeiro | Desejo falar com o setor financeiro | felipe alvarez de carvalho sanches | felipe.sanches@supermercadospaguemenos.com.br"/>
    <d v="2026-05-29T00:00:00"/>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s v="228917700"/>
    <x v="38"/>
    <s v="Encerrado"/>
    <n v="46"/>
    <s v=""/>
  </r>
  <r>
    <x v="4"/>
    <x v="1"/>
    <n v="22888561"/>
    <n v="0"/>
    <n v="2614818160038"/>
    <s v=""/>
    <s v="108.031.826-78"/>
    <s v="Dúvidas sobre contrato / cobrança"/>
    <m/>
    <m/>
    <x v="0"/>
    <s v="Médio"/>
    <s v="1003 Gateway de Pagamento | Estou em produção e tenho uma dúvida | Ronierison Sena | ronierison.sena@ext-onfly.com"/>
    <d v="2026-05-28T00:00:00"/>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s v="228885610"/>
    <x v="33"/>
    <s v="Encerrado"/>
    <n v="89"/>
    <s v=""/>
  </r>
  <r>
    <x v="5"/>
    <x v="1"/>
    <n v="22886625"/>
    <n v="0"/>
    <n v="2614817158985"/>
    <s v="ENGEPECAS EQUIPAMENTOS LTDA."/>
    <s v="05.063.653/0013-77"/>
    <s v="Atualização cadastral (email)"/>
    <m/>
    <m/>
    <x v="0"/>
    <s v="Médio"/>
    <s v="1018 Financeiro | Desejo falar com o setor financeiro | Wesley | ecommerce3@engepecas.com.br"/>
    <d v="2026-05-28T00:00:00"/>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s v="228866250"/>
    <x v="15"/>
    <s v="Encerrado"/>
    <n v="70"/>
    <s v=""/>
  </r>
  <r>
    <x v="0"/>
    <x v="2"/>
    <n v="22884811"/>
    <n v="0"/>
    <n v="2614817157845"/>
    <s v="BEMOL SERVICOS FINANCEIROS LTDA."/>
    <s v="35.410.271/0001-08"/>
    <s v="Cancelamento de NF / reemissão"/>
    <s v="A nota foi substituida e cliente incluido na lista de exceções. Chamado encerrado"/>
    <m/>
    <x v="0"/>
    <s v="Alta"/>
    <s v="1018 Financeiro | Desejo falar com o setor financeiro | André Menezes | andremenezes@bemol.com.br"/>
    <d v="2026-05-28T00:00:00"/>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228848110"/>
    <x v="49"/>
    <s v="Encerrado"/>
    <n v="48"/>
    <s v=""/>
  </r>
  <r>
    <x v="2"/>
    <x v="1"/>
    <n v="22884282"/>
    <n v="0"/>
    <n v="2614817157508"/>
    <s v=""/>
    <s v="340.720.088-93"/>
    <s v="Alteração cadastral (telefone)"/>
    <m/>
    <m/>
    <x v="0"/>
    <s v="Médio"/>
    <s v="1003 Gateway de Pagamento | Estou com um problema em produção e preciso de ajuda | Graciliene Borges da Silva | graciliene.silva@mbrf.com"/>
    <d v="2026-05-28T00:00:00"/>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228842820"/>
    <x v="19"/>
    <s v="Encerrado"/>
    <n v="71"/>
    <s v=""/>
  </r>
  <r>
    <x v="3"/>
    <x v="3"/>
    <n v="22878539"/>
    <n v="0"/>
    <n v="2614816153717"/>
    <s v="PANDURATA ALIMENTOS LTDA"/>
    <s v="70.940.994/0001-01"/>
    <s v="Alteração de vencimento / Prorrogação / Reenvio de boleto"/>
    <m/>
    <m/>
    <x v="0"/>
    <s v="Alta"/>
    <s v="1018 Financeiro | Desejo falar com o setor financeiro | Fabio Novais | fabiobn@bauducco.com.br"/>
    <d v="2026-05-28T00:00:00"/>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s v="228785390"/>
    <x v="5"/>
    <s v="Encerrado"/>
    <n v="113"/>
    <s v=""/>
  </r>
  <r>
    <x v="0"/>
    <x v="0"/>
    <n v="22877934"/>
    <n v="0"/>
    <n v="2614816153291"/>
    <s v="13A INFORMATICA E MATE"/>
    <s v="13.328.409/0001-83"/>
    <s v="Contestação de cobrança"/>
    <m/>
    <m/>
    <x v="0"/>
    <s v="Médio"/>
    <s v="1018 Financeiro | Desejo falar com o setor financeiro | Vanessa | vanessa@sixpel.com.br"/>
    <d v="2026-05-28T00:00:00"/>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s v="228779340"/>
    <x v="37"/>
    <s v="Encerrado"/>
    <n v="103"/>
    <s v=""/>
  </r>
  <r>
    <x v="0"/>
    <x v="3"/>
    <n v="22831321"/>
    <n v="0"/>
    <n v="2614717122471"/>
    <s v="GM COMERCIO DE CONFECCOES LTDA"/>
    <s v="62.090.265/0001-85"/>
    <s v="Reenvio de boleto"/>
    <m/>
    <m/>
    <x v="0"/>
    <s v="Médio"/>
    <s v="1018 Financeiro | Desejo falar com o setor financeiro | Mitchel | mitchel.lima92@gmail.com"/>
    <d v="2026-05-27T00:00:00"/>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s v="228313210"/>
    <x v="9"/>
    <s v="Encerrado"/>
    <n v="75"/>
    <s v=""/>
  </r>
  <r>
    <x v="4"/>
    <x v="3"/>
    <n v="22819696"/>
    <n v="0"/>
    <n v="2614714114917"/>
    <s v=""/>
    <s v="56.002.183/0001-39"/>
    <s v="Mudança conta recebimento"/>
    <m/>
    <m/>
    <x v="2"/>
    <s v="Médio"/>
    <s v="1018 Financeiro | Desejo falar com o setor financeiro | Francielle dos Santos Pereira | sac.millionspay@gmail.com"/>
    <d v="2026-05-27T00:00:00"/>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s v="228196960"/>
    <x v="10"/>
    <s v="Aberto"/>
    <n v="121"/>
    <n v="121.00241"/>
  </r>
  <r>
    <x v="2"/>
    <x v="2"/>
    <n v="22722766"/>
    <n v="0"/>
    <n v="2614516051755"/>
    <s v="PAGUE MENOS COMERCIO DE PRODUTOS ALIMENTICIOS LTDA"/>
    <s v="60.494.416/0033-12"/>
    <s v="Cancelamento de NF / reemissão"/>
    <m/>
    <m/>
    <x v="0"/>
    <s v="Alta"/>
    <s v="1018 Financeiro | Desejo falar com o setor financeiro | Felipe Alvarez de Carvalho Sanches | felipe.sanches@supermercadospaguemenos.com.br"/>
    <d v="2026-05-25T00:00:00"/>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227227660"/>
    <x v="4"/>
    <s v="Encerrado"/>
    <n v="67"/>
    <s v=""/>
  </r>
  <r>
    <x v="2"/>
    <x v="1"/>
    <n v="22696395"/>
    <n v="0"/>
    <n v="2614511034778"/>
    <s v=""/>
    <m/>
    <s v="Atualização cadastral"/>
    <m/>
    <m/>
    <x v="0"/>
    <s v="Médio"/>
    <s v="1018 Financeiro | Desejo falar com o setor financeiro | MV INFORMATICA NORDESTE LTDA | bordini@cielo.com.br"/>
    <d v="2026-05-25T00:00:00"/>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226963950"/>
    <x v="37"/>
    <s v="Encerrado"/>
    <n v="106"/>
    <s v=""/>
  </r>
  <r>
    <x v="5"/>
    <x v="3"/>
    <n v="22692172"/>
    <n v="0"/>
    <n v="2614510031891"/>
    <s v="CIA CAMINHO AEREO PAO DE ACUCAR"/>
    <s v="33.229.410/0001-68"/>
    <s v="Reenvio de boleto"/>
    <m/>
    <m/>
    <x v="0"/>
    <s v="Médio"/>
    <s v="1018 Financeiro | Desejo falar com o setor financeiro | Matheus Frade | matheus.frade@iter.com.br"/>
    <d v="2026-05-25T00:00:00"/>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s v="226921720"/>
    <x v="0"/>
    <s v="Encerrado"/>
    <n v="78"/>
    <s v=""/>
  </r>
  <r>
    <x v="2"/>
    <x v="5"/>
    <n v="22682610"/>
    <n v="0"/>
    <n v="2614508025411"/>
    <s v="MARIA EDUARDA FERNANDES DE MORAI"/>
    <s v="707.538.874-60"/>
    <s v="Restrição no Serasa"/>
    <m/>
    <m/>
    <x v="2"/>
    <s v="Médio"/>
    <s v="1018 Financeiro | Desejo falar com o setor financeiro | Maria Eduarda Fernandes de Morais | igorramon_25@icloud.com"/>
    <d v="2026-05-25T00:00:00"/>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s v="226826100"/>
    <x v="10"/>
    <s v="Aberto"/>
    <n v="123"/>
    <n v="123.00245"/>
  </r>
  <r>
    <x v="0"/>
    <x v="0"/>
    <n v="22677747"/>
    <n v="0"/>
    <n v="2614312021526"/>
    <s v=""/>
    <s v="57.535.099/0001-43"/>
    <s v="Contestação de cobrança"/>
    <m/>
    <m/>
    <x v="0"/>
    <s v="Médio"/>
    <s v="1018 Financeiro | Desejo falar com o setor financeiro | ANA CAROLINA FERREIRA | afontebrands@gmail.com"/>
    <d v="2026-05-23T00:00:00"/>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s v="226777470"/>
    <x v="37"/>
    <s v="Encerrado"/>
    <n v="108"/>
    <s v=""/>
  </r>
  <r>
    <x v="4"/>
    <x v="5"/>
    <n v="22447668"/>
    <n v="0"/>
    <n v="2613813866530"/>
    <s v="ATP S A"/>
    <s v="38.059.846/0001-70"/>
    <s v="Carta de quitação / circularização"/>
    <m/>
    <m/>
    <x v="0"/>
    <s v="Médio"/>
    <s v="1018 Financeiro | Desejo falar com o setor financeiro | ATP TECNOLOGIA E PRODUTOS S/A | faturasgetec@datalinkbpo.com.br"/>
    <d v="2026-05-18T00:00:00"/>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s v="224476680"/>
    <x v="18"/>
    <s v="Encerrado"/>
    <n v="107"/>
    <s v=""/>
  </r>
  <r>
    <x v="4"/>
    <x v="2"/>
    <n v="25085849"/>
    <n v="22457206"/>
    <n v="2620409593623"/>
    <s v="pluxeegroup"/>
    <s v="69.034.668/0001-56"/>
    <s v="Cancelamento de Nota Fiscal / Reemissão"/>
    <m/>
    <s v="Cliente"/>
    <x v="2"/>
    <s v="Médio"/>
    <s v="1018 Financeiro | Desejo falar com o setor financeiro | Jonas Mussa da Silva | jonas.silva@pluxeegroup.com"/>
    <d v="2026-07-23T00:00:00"/>
    <d v="2026-07-23T00:00:00"/>
    <s v="jul/2026"/>
    <s v="ECOMMERCE BP SUPORTE FINANCEIRO N2"/>
    <s v=""/>
    <s v=""/>
    <s v="Outros "/>
    <s v="Outros "/>
    <s v="2508584922457206"/>
    <x v="10"/>
    <s v="Aberto"/>
    <n v="64"/>
    <n v="64.002480000000006"/>
  </r>
  <r>
    <x v="2"/>
    <x v="3"/>
    <n v="25067405"/>
    <n v="0"/>
    <n v="2620316581441"/>
    <s v="MADEIRAMADEIRA COMERCIO ELETRONICO S/A"/>
    <s v="10.490.181/0001-35"/>
    <s v="Alteração de vencimento"/>
    <s v="Comercial solicitou avaliação do Financeiro para essa tratativa. Solicitamos ajuste contratual e DA da Supex para seguir com exceção."/>
    <m/>
    <x v="0"/>
    <s v="Alta"/>
    <s v="1018 Financeiro | Desejo falar com o setor financeiro | Mariane Oliveira dos Santos | mariane.santos@cielo.com.br"/>
    <d v="2026-07-22T00:00:00"/>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s v="250674050"/>
    <x v="39"/>
    <s v="Encerrado"/>
    <n v="23"/>
    <s v=""/>
  </r>
  <r>
    <x v="4"/>
    <x v="2"/>
    <n v="25065394"/>
    <n v="22801322"/>
    <n v="2620316580073"/>
    <s v="CORIS BRASIL TURISMO VIAGENS E ASSISTENCIA INTERNACIONAL LTDA"/>
    <s v="04.789.159/0001-98"/>
    <s v="Cancelamento de Nota Fiscal"/>
    <m/>
    <s v="Comercial"/>
    <x v="2"/>
    <s v="Médio"/>
    <s v="RES: Recebemos sua solicitação &quot;1018 Financeiro | Desejo falar com o setor financeiro | Joice Rosa | joice.dsilva@cielo.com.br&quot;"/>
    <d v="2026-07-22T00:00:00"/>
    <d v="2026-07-22T00:00:00"/>
    <s v="jul/2026"/>
    <s v="ECOMMERCE BP SUPORTE FINANCEIRO N2"/>
    <s v="joice.dsilva@cielo.com.br"/>
    <s v=""/>
    <s v="Outros "/>
    <s v="Outros "/>
    <s v="2506539422801322"/>
    <x v="10"/>
    <s v="Aberto"/>
    <n v="65"/>
    <n v="65.002499999999998"/>
  </r>
  <r>
    <x v="0"/>
    <x v="2"/>
    <n v="25001569"/>
    <n v="0"/>
    <n v="2620215538552"/>
    <s v="BERTOLINI S/A"/>
    <s v="87.556.650/0015-00"/>
    <s v="Alterar data de emissão da NF"/>
    <m/>
    <m/>
    <x v="2"/>
    <s v="Médio"/>
    <s v="1018 Financeiro | Desejo falar com o setor financeiro | Suelen Thums | suelen.thums@bertolini.com.br"/>
    <d v="2026-07-21T00:00:00"/>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s v="250015690"/>
    <x v="10"/>
    <s v="Aberto"/>
    <n v="66"/>
    <n v="66.002510000000001"/>
  </r>
  <r>
    <x v="2"/>
    <x v="1"/>
    <n v="25000127"/>
    <n v="0"/>
    <n v="2620215537614"/>
    <s v="BRF S.A."/>
    <s v="01.838.723/0001-27"/>
    <s v="Atualização cadastral"/>
    <m/>
    <m/>
    <x v="0"/>
    <s v="Médio"/>
    <s v="1003 Gateway de Pagamento | Estou com um problema em produção e preciso de ajuda | Fernanda Labes | fernanda.labes@mbrf.com"/>
    <d v="2026-07-21T00:00:00"/>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s v="250001270"/>
    <x v="15"/>
    <s v="Encerrado"/>
    <n v="16"/>
    <s v=""/>
  </r>
  <r>
    <x v="0"/>
    <x v="3"/>
    <n v="24967125"/>
    <n v="0"/>
    <n v="2620209516381"/>
    <s v="MINERVA S.A."/>
    <s v="67.620.377/0001-14"/>
    <s v="Alteração de vencimento"/>
    <m/>
    <m/>
    <x v="2"/>
    <s v="Médio"/>
    <s v="1018 Financeiro | Desejo falar com o setor financeiro | Monique Carvalho | monique.carvalho@minervafoods.com"/>
    <d v="2026-07-21T00:00:00"/>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s v="249671250"/>
    <x v="10"/>
    <s v="Aberto"/>
    <n v="66"/>
    <n v="66.002529999999993"/>
  </r>
  <r>
    <x v="0"/>
    <x v="2"/>
    <n v="24965285"/>
    <n v="0"/>
    <n v="2620209515150"/>
    <s v="VIDA FARMACIAS COLINA SORRISO COMERCIO DE MEDICAMENTOS LTDA"/>
    <s v="07.750.733/0001-92"/>
    <s v="Cancelamento de Nota Fiscal"/>
    <m/>
    <s v="Comercial"/>
    <x v="2"/>
    <s v="Médio"/>
    <s v="1018 Financeiro | Desejo falar com o setor financeiro | Joice Rosa | joice.dsilva@cielo.com.br"/>
    <d v="2026-07-21T00:00:00"/>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s v="249652850"/>
    <x v="10"/>
    <s v="Aberto"/>
    <n v="66"/>
    <n v="66.002539999999996"/>
  </r>
  <r>
    <x v="0"/>
    <x v="2"/>
    <n v="24962733"/>
    <n v="0"/>
    <n v="2620208513329"/>
    <s v=""/>
    <s v="20.061.438/0001-97"/>
    <s v="Cancelamento de Nota Fiscal"/>
    <m/>
    <s v="Comercial"/>
    <x v="2"/>
    <s v="Médio"/>
    <s v="1018 Financeiro | Desejo falar com o setor financeiro | DROGARIA SAO GONCALO LTDA | ariane.pasilva@cielo.com.br"/>
    <d v="2026-07-21T00:00:00"/>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s v="249627330"/>
    <x v="10"/>
    <s v="Aberto"/>
    <n v="66"/>
    <n v="66.002549999999999"/>
  </r>
  <r>
    <x v="0"/>
    <x v="2"/>
    <n v="24962638"/>
    <n v="0"/>
    <n v="2620208513261"/>
    <s v="VIDA FARMACIAS COLINA SORRISO COMERCIO DE MEDICAMENTOS LTDA"/>
    <s v="07.750.733/0001-92"/>
    <s v="Cancelamento de Nota Fiscal"/>
    <m/>
    <s v="Comercial"/>
    <x v="2"/>
    <s v="Médio"/>
    <s v="1018 Financeiro | Desejo falar com o setor financeiro | VIDA FARMACIAS COLINA SORRISO COMERCIO DE MEDICAMENTOS LTDA | ariane.pasilva@cielo.com.br"/>
    <d v="2026-07-21T00:00:00"/>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s v="249626380"/>
    <x v="10"/>
    <s v="Aberto"/>
    <n v="66"/>
    <n v="66.002560000000003"/>
  </r>
  <r>
    <x v="0"/>
    <x v="0"/>
    <n v="24930082"/>
    <n v="0"/>
    <n v="2620113492394"/>
    <s v=""/>
    <s v="14.933.258/0001-55"/>
    <s v="Contestação de cobrança"/>
    <m/>
    <m/>
    <x v="0"/>
    <s v="Médio"/>
    <s v="1018 Financeiro | Desejo falar com o setor financeiro | APARECIDA SOARES BARBAIS | evertonbarbaismarques@yahoo.com.br"/>
    <d v="2026-07-20T00:00:00"/>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s v="249300820"/>
    <x v="37"/>
    <s v="Encerrado"/>
    <n v="50"/>
    <s v=""/>
  </r>
  <r>
    <x v="0"/>
    <x v="2"/>
    <n v="24912277"/>
    <n v="0"/>
    <n v="2620110481154"/>
    <s v="GIORDANI TURISMO LTDA"/>
    <s v="94.929.734/0001-01"/>
    <s v="Cancelamento de Nota Fiscal"/>
    <m/>
    <s v="Financeiro"/>
    <x v="0"/>
    <s v="Alta"/>
    <s v="1018 Financeiro | Desejo falar com o setor financeiro | GIORDANI TURISMO LTDA | ariane.pasilva@cielo.com.br"/>
    <d v="2026-07-20T00:00:00"/>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s v="249122770"/>
    <x v="20"/>
    <s v="Encerrado"/>
    <n v="31"/>
    <s v=""/>
  </r>
  <r>
    <x v="2"/>
    <x v="0"/>
    <n v="24873432"/>
    <n v="0"/>
    <n v="2619814455032"/>
    <s v="GIORDANI TURISMO LTDA"/>
    <s v="94.929.734/0001-01"/>
    <s v="Contestação de cobrança"/>
    <m/>
    <m/>
    <x v="2"/>
    <s v="Médio"/>
    <s v="1018 Financeiro | Desejo falar com o setor financeiro | Bruna Tatielli da Silva | contasapagar@giordaniturismo.com.br"/>
    <d v="2026-07-17T00:00:00"/>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s v="248734320"/>
    <x v="10"/>
    <s v="Aberto"/>
    <n v="70"/>
    <n v="70.002589999999998"/>
  </r>
  <r>
    <x v="2"/>
    <x v="5"/>
    <n v="24208444"/>
    <n v="0"/>
    <n v="2618310025090"/>
    <s v="KOCH SUPERMERCADOS"/>
    <m/>
    <s v="Solicitação de documentos (contrato, NF, histórico)"/>
    <m/>
    <m/>
    <x v="1"/>
    <s v="Médio"/>
    <s v="1018 Financeiro | Desejo falar com o setor financeiro | Robson Serafini | leonardo.bicca.roseira@gmail.com"/>
    <d v="2026-07-02T00:00:0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242084440"/>
    <x v="10"/>
    <s v="Aberto"/>
    <n v="85"/>
    <n v="85.002600000000001"/>
  </r>
  <r>
    <x v="0"/>
    <x v="0"/>
    <n v="23032472"/>
    <n v="0"/>
    <n v="2615315258153"/>
    <s v=""/>
    <s v="37.030.090/0001-73"/>
    <s v="Contestação de cobrança"/>
    <m/>
    <m/>
    <x v="0"/>
    <s v="Médio"/>
    <s v="1018 Financeiro | Desejo falar com o setor financeiro | Júlia Angelozzi | julia.djesus@cielo.com.br"/>
    <d v="2026-06-02T00:00:00"/>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s v="230324720"/>
    <x v="44"/>
    <s v="Encerrado"/>
    <n v="48"/>
    <s v=""/>
  </r>
  <r>
    <x v="2"/>
    <x v="2"/>
    <n v="22599187"/>
    <n v="0"/>
    <n v="2614112968781"/>
    <s v="METALURGICA MOR SA"/>
    <s v="95.422.218/0001-40"/>
    <s v="Cancelamento de NF"/>
    <m/>
    <m/>
    <x v="2"/>
    <s v="Médio"/>
    <s v="1018 Financeiro | Desejo falar com o setor financeiro | Joice Rosa | joice.dsilva@cielo.com.br"/>
    <d v="2026-05-21T00:00:00"/>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s v="225991870"/>
    <x v="10"/>
    <s v="Aberto"/>
    <n v="127"/>
    <n v="127.00261999999999"/>
  </r>
  <r>
    <x v="2"/>
    <x v="1"/>
    <n v="22571428"/>
    <n v="0"/>
    <n v="2614017949937"/>
    <s v="ION DISTRIBUIDORA"/>
    <s v="58.364.521/0001-08"/>
    <s v="Cancelamento de contrato"/>
    <m/>
    <m/>
    <x v="0"/>
    <s v="Médio"/>
    <s v="1018 Financeiro | Desejo falar com o setor financeiro | Giulia | giuliac@cielo.com.br"/>
    <d v="2026-05-20T00:00:00"/>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s v="225714280"/>
    <x v="23"/>
    <s v="Encerrado"/>
    <n v="70"/>
    <s v=""/>
  </r>
  <r>
    <x v="4"/>
    <x v="5"/>
    <n v="22536738"/>
    <n v="0"/>
    <n v="2614010926918"/>
    <s v="FITEX INDUSTRIAL DE MODA LTDA"/>
    <s v="54.795.314/0001-57"/>
    <s v="Dúvida acesso ao portal"/>
    <m/>
    <m/>
    <x v="2"/>
    <s v="Médio"/>
    <s v="1002 Portais E-commerce | Estou com um problema em produção e preciso de ajuda | Guilherme Libman | guilherme.libman@lojatres.com"/>
    <d v="2026-05-20T00:00:00"/>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s v="225367380"/>
    <x v="10"/>
    <s v="Aberto"/>
    <n v="128"/>
    <n v="128.00264000000001"/>
  </r>
  <r>
    <x v="2"/>
    <x v="0"/>
    <n v="14547065"/>
    <n v="0"/>
    <n v="2521711051108"/>
    <s v="QUOD"/>
    <m/>
    <s v="Cobrança retroativa"/>
    <m/>
    <m/>
    <x v="0"/>
    <s v="Alta"/>
    <s v="1018 Financeiro | Desejo falar com o setor financeiro | larissa | larissa.souza@quod.com.br"/>
    <d v="2025-08-05T00:00:00"/>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s v="145470650"/>
    <x v="12"/>
    <s v="Encerrado"/>
    <n v="415"/>
    <s v=""/>
  </r>
  <r>
    <x v="0"/>
    <x v="3"/>
    <n v="25169684"/>
    <n v="0"/>
    <s v="2620514646989"/>
    <s v=""/>
    <s v="419.720.948-74"/>
    <s v="Reenvio de boleto"/>
    <m/>
    <m/>
    <x v="0"/>
    <s v="Médio"/>
    <s v="1018 Financeiro | Desejo falar com o setor financeiro | Jelifer de Araujo Neves | jelifer.neves@jflrealty.com.br"/>
    <d v="2026-07-24T00:00:00"/>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s v="251696840"/>
    <x v="9"/>
    <s v="Encerrado"/>
    <n v="17"/>
    <s v=""/>
  </r>
  <r>
    <x v="2"/>
    <x v="2"/>
    <n v="25159172"/>
    <n v="0"/>
    <s v="2620512640445"/>
    <s v="VENTUREPAV SISTEMAS LTDA"/>
    <s v="53.768.953/0001-60"/>
    <s v="Cancelamento de Nota Fiscal"/>
    <m/>
    <s v="Comercial"/>
    <x v="2"/>
    <s v="Médio"/>
    <s v="1018 Financeiro | Desejo falar com o setor financeiro | VENTUREPAV SISTEMAS LTDA | ariane.pasilva@cielo.com.br"/>
    <d v="2026-07-24T00:00:00"/>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s v="251591720"/>
    <x v="10"/>
    <s v="Aberto"/>
    <n v="63"/>
    <n v="63.002670000000002"/>
  </r>
  <r>
    <x v="0"/>
    <x v="3"/>
    <n v="25152431"/>
    <n v="0"/>
    <s v="2620511636321"/>
    <s v="MFC ACADEMIA LTDA"/>
    <s v="15.767.893/0001-72"/>
    <s v="Reenvio de boleto"/>
    <m/>
    <m/>
    <x v="0"/>
    <s v="Médio"/>
    <s v="1018 Financeiro | Desejo falar com o setor financeiro | Sandra De Oliveira Ferreira | sandra.ferreira@bodytech.com.br"/>
    <d v="2026-07-24T00:00:00"/>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s v="251524310"/>
    <x v="9"/>
    <s v="Encerrado"/>
    <n v="17"/>
    <s v=""/>
  </r>
  <r>
    <x v="2"/>
    <x v="2"/>
    <n v="25149720"/>
    <n v="0"/>
    <s v="2620510634643"/>
    <s v="SUPERMERCADO HORTIFRUTI VILA DAS FRUTAS LTDA"/>
    <s v="16.774.414/0001-08"/>
    <s v="Cancelamento de Nota Fiscal"/>
    <m/>
    <s v="Comercial"/>
    <x v="2"/>
    <s v="Alta"/>
    <s v="1018 Financeiro | Desejo falar com o setor financeiro | HORTIFRUTI VILA DAS FRUTAS | ariane.pasilva@cielo.com.br"/>
    <d v="2026-07-24T00:00:00"/>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s v="251497200"/>
    <x v="10"/>
    <s v="Aberto"/>
    <n v="63"/>
    <n v="63.002690000000001"/>
  </r>
  <r>
    <x v="4"/>
    <x v="1"/>
    <n v="25120824"/>
    <n v="0"/>
    <s v="2620415616122"/>
    <s v="KASA MOTORS LTDA"/>
    <s v="05.471.879/0004-16"/>
    <s v="Atualização cadastral (email)"/>
    <m/>
    <m/>
    <x v="0"/>
    <s v="Médio"/>
    <s v="1018 Financeiro | Desejo falar com o setor financeiro | Erick | erick.faraujo@gruposaga.com.br"/>
    <d v="2026-07-23T00:00:00"/>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251208240"/>
    <x v="15"/>
    <s v="Encerrado"/>
    <n v="14"/>
    <s v=""/>
  </r>
  <r>
    <x v="5"/>
    <x v="1"/>
    <n v="25018289"/>
    <n v="0"/>
    <s v="2620218549022"/>
    <s v="COSTA CRUZEIROS SSA"/>
    <m/>
    <s v="Cancelamento de contrato"/>
    <m/>
    <m/>
    <x v="0"/>
    <s v="Médio"/>
    <s v="1003 Cancelamento de Contrato: COSTA CRUZEIROS"/>
    <d v="2026-07-21T00:00:00"/>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250182890"/>
    <x v="23"/>
    <s v="Encerrado"/>
    <n v="8"/>
    <s v=""/>
  </r>
  <r>
    <x v="4"/>
    <x v="5"/>
    <n v="25253452"/>
    <n v="0"/>
    <n v="2620817700439"/>
    <s v=""/>
    <m/>
    <s v="Outros"/>
    <m/>
    <m/>
    <x v="0"/>
    <s v="Médio"/>
    <s v="1009 Checkout | Erro para finalização do pagamento do Checkout Cielo pelo portador | Lucas Chaves Ricarte | lucas.ricarte@beachpark.com.br"/>
    <d v="2026-07-27T00:00:00"/>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252534520"/>
    <x v="23"/>
    <s v="Encerrado"/>
    <n v="2"/>
    <s v=""/>
  </r>
  <r>
    <x v="0"/>
    <x v="0"/>
    <n v="25248760"/>
    <n v="0"/>
    <n v="2620816697623"/>
    <s v="GOODSTORAGE HOLDING PARTICIPACOES S.A."/>
    <s v="18.897.459/0001-03"/>
    <s v="Contestação de cobrança"/>
    <m/>
    <m/>
    <x v="0"/>
    <s v="Médio"/>
    <s v="1018 Financeiro | Desejo falar com o setor financeiro | GOODSTORAGE HOLDING PARTICIPACOES S | ariane.pasilva@cielo.com.br"/>
    <d v="2026-07-27T00:00:00"/>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s v="252487600"/>
    <x v="15"/>
    <s v="Encerrado"/>
    <n v="10"/>
    <s v=""/>
  </r>
  <r>
    <x v="2"/>
    <x v="2"/>
    <n v="25248269"/>
    <n v="0"/>
    <n v="2620816697314"/>
    <s v="GOODSTORAGE HOLDING PARTICIPACOES S.A."/>
    <s v="18.897.459/0001-03"/>
    <s v="Cancelamento de NF / reemissão"/>
    <m/>
    <s v="Financeiro"/>
    <x v="0"/>
    <s v="Médio"/>
    <s v="1018 Financeiro | Desejo falar com o setor financeiro | GOODSTORAGE HOLDING PARTICIPACOES S | ariane.pasilva@cielo.com.br"/>
    <d v="2026-07-27T00:00:00"/>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s v="252482690"/>
    <x v="33"/>
    <s v="Encerrado"/>
    <n v="29"/>
    <s v=""/>
  </r>
  <r>
    <x v="2"/>
    <x v="2"/>
    <n v="25247817"/>
    <n v="0"/>
    <n v="2620816697033"/>
    <s v=""/>
    <s v="34.383.831/0001-01"/>
    <s v="Cancelamento de NF / reemissão"/>
    <m/>
    <m/>
    <x v="0"/>
    <s v="Médio"/>
    <s v="1018 Financeiro | Desejo falar com o setor financeiro | LUX INVEST CAPITAL LTDA | ariane.pasilva@cielo.com.br"/>
    <d v="2026-07-27T00:00:00"/>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s v="252478170"/>
    <x v="0"/>
    <s v="Encerrado"/>
    <n v="15"/>
    <s v=""/>
  </r>
  <r>
    <x v="2"/>
    <x v="2"/>
    <n v="25221967"/>
    <n v="0"/>
    <n v="2620812680732"/>
    <s v=""/>
    <s v="02.890.199/0001-04"/>
    <s v="Cancelamento de Nota Fiscal"/>
    <m/>
    <s v="Comercial"/>
    <x v="2"/>
    <s v="Alta"/>
    <s v="1018 Financeiro | Desejo falar com o setor financeiro | NIMBI S.A. | ariane.pasilva@cielo.com.br"/>
    <d v="2026-07-27T00:00:00"/>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s v="252219670"/>
    <x v="10"/>
    <s v="Aberto"/>
    <n v="60"/>
    <n v="60.002760000000002"/>
  </r>
  <r>
    <x v="2"/>
    <x v="2"/>
    <n v="25299212"/>
    <n v="0"/>
    <n v="2620915729640"/>
    <s v="FARMAVILAS COMERCIO DE MEDICAMEN"/>
    <s v="59.878.420/0001-18"/>
    <s v="Cancelamento de Nota Fiscal"/>
    <m/>
    <s v="Comercial"/>
    <x v="2"/>
    <s v="Médio"/>
    <s v="1018 Financeiro | Desejo falar com o setor financeiro | FARMAVILAS COMERCIO DE MEDICAMENTOS | ariane.pasilva@cielo.com.br"/>
    <d v="2026-07-28T00:00:00"/>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s v="252992120"/>
    <x v="10"/>
    <s v="Aberto"/>
    <n v="59"/>
    <n v="59.002769999999998"/>
  </r>
  <r>
    <x v="0"/>
    <x v="2"/>
    <n v="25296859"/>
    <n v="0"/>
    <n v="2620915728194"/>
    <s v="CONSTRUDECOR S/A"/>
    <s v="03.439.316/0001-72"/>
    <s v="Cancelamento de Nota Fiscal"/>
    <m/>
    <s v="Comercial"/>
    <x v="1"/>
    <s v="Médio"/>
    <s v="1018 Financeiro | Desejo falar com o setor financeiro | CONSTRUDECOR S/A | ariane.pasilva@cielo.com.br"/>
    <d v="2026-07-28T00:00:00"/>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s v="252968590"/>
    <x v="10"/>
    <s v="Aberto"/>
    <n v="59"/>
    <n v="59.002780000000001"/>
  </r>
  <r>
    <x v="3"/>
    <x v="3"/>
    <n v="25277161"/>
    <n v="0"/>
    <n v="2620911715829"/>
    <s v="MAIS VENDAS TECNOLOGIA LTDA"/>
    <s v="64.484.980/0001-28"/>
    <s v="Alteração de vencimento / Prorrogação / Reenvio de boleto"/>
    <m/>
    <m/>
    <x v="2"/>
    <s v="Médio"/>
    <s v="1018 Financeiro | Desejo falar com o setor financeiro | Rodrigo Rossi | rodrigomrossi@gmail.com"/>
    <d v="2026-07-28T00:00:00"/>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252771610"/>
    <x v="10"/>
    <s v="Aberto"/>
    <n v="59"/>
    <n v="59.002789999999997"/>
  </r>
  <r>
    <x v="4"/>
    <x v="1"/>
    <n v="25276254"/>
    <n v="0"/>
    <n v="2620911715219"/>
    <s v=""/>
    <s v="07.220.448/0001-60"/>
    <s v="Dúvidas sobre contrato / cobrança"/>
    <m/>
    <m/>
    <x v="2"/>
    <s v="Médio"/>
    <s v="1018 Financeiro | Desejo falar com o setor financeiro | Fernanda | fernanda.scamarneira@cielo.com.br"/>
    <d v="2026-07-28T00:00:00"/>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s v="252762540"/>
    <x v="10"/>
    <s v="Aberto"/>
    <n v="59"/>
    <n v="59.002800000000001"/>
  </r>
  <r>
    <x v="0"/>
    <x v="3"/>
    <n v="25272654"/>
    <n v="0"/>
    <n v="2620910712922"/>
    <s v="OBRAS SOCIAIS DA ARQUIDIOCESE DE APARECIDA"/>
    <s v="45.201.019/0001-34"/>
    <s v="Reenvio de boleto / NF"/>
    <m/>
    <m/>
    <x v="0"/>
    <s v="Médio"/>
    <s v="1018 Financeiro | Desejo falar com o setor financeiro | João Paulo | adm.ecommerce@santuarionacional.com"/>
    <d v="2026-07-28T00:00:00"/>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s v="252726540"/>
    <x v="15"/>
    <s v="Encerrado"/>
    <n v="9"/>
    <s v=""/>
  </r>
  <r>
    <x v="2"/>
    <x v="2"/>
    <n v="25264548"/>
    <n v="0"/>
    <n v="2620909707808"/>
    <s v=""/>
    <s v="34.383.831/0001-01"/>
    <s v="Cancelamento de NF / reemissão"/>
    <m/>
    <m/>
    <x v="0"/>
    <s v="Médio"/>
    <s v="1018 Financeiro | Desejo falar com o setor financeiro | LUX INVEST CAPITAL LTDA | ariane.pasilva@cielo.com.br"/>
    <d v="2026-07-28T00:00:00"/>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s v="252645480"/>
    <x v="39"/>
    <s v="Encerrado"/>
    <n v="17"/>
    <s v=""/>
  </r>
  <r>
    <x v="5"/>
    <x v="1"/>
    <n v="25189739"/>
    <n v="0"/>
    <n v="2620518659166"/>
    <s v="AVATIM"/>
    <m/>
    <s v="Cancelamento de contrato"/>
    <m/>
    <m/>
    <x v="0"/>
    <s v="Médio"/>
    <s v="1003 Cancelamento de Contrato: AVATIM CHEIROS DA TERRA PATRIMONIAL E ROYALTIES LTDA"/>
    <d v="2026-07-24T00:00:00"/>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251897390"/>
    <x v="3"/>
    <s v="Encerrado"/>
    <n v="4"/>
    <s v=""/>
  </r>
  <r>
    <x v="0"/>
    <x v="1"/>
    <n v="25445503"/>
    <n v="25445188"/>
    <s v="2621212821090"/>
    <s v=""/>
    <m/>
    <s v="Dúvidas sobre contrato / cobrança"/>
    <m/>
    <m/>
    <x v="0"/>
    <s v="Médio"/>
    <s v="ERRATA: 1018 Financeiro | Desejo falar com o setor financeiro | Danilo | danilo_nunes@carrefour.com"/>
    <d v="2026-07-31T00:00:00"/>
    <d v="2026-07-31T00:00:00"/>
    <s v="jul/2026"/>
    <s v="ECOMMERCE BP SUPORTE FINANCEIRO N2"/>
    <s v="paloma.reis@atento.com"/>
    <s v=""/>
    <m/>
    <e v="#N/A"/>
    <s v="2544550325445188"/>
    <x v="15"/>
    <s v="Encerrado"/>
    <n v="6"/>
    <s v=""/>
  </r>
  <r>
    <x v="4"/>
    <x v="1"/>
    <n v="25425697"/>
    <n v="0"/>
    <s v="2621209808980"/>
    <s v="FRIGELAR COMERCIO E INDUSTRIA LTDA"/>
    <s v="92.660.406/0001-19"/>
    <s v="Atualização cadastral (email)"/>
    <m/>
    <m/>
    <x v="0"/>
    <s v="Médio"/>
    <s v="1018 Financeiro | Desejo falar com o setor financeiro | Marcelo Cunha | marcelocunha@frigelar.com.br"/>
    <d v="2026-07-31T00:00:00"/>
    <d v="2026-07-31T00:00:00"/>
    <s v="jul/2026"/>
    <s v="ECOMMERCE BP SUPORTE FINANCEIRO N2"/>
    <s v="marcelocunha@frigelar.com.br"/>
    <s v=""/>
    <s v="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_x000a_Para recebimento de NF e Boleto para pagamento._x000a_FRIGELAR COMERCIO E INDUSTRIA LTDA&lt;/p&gt;&lt;p&gt;&lt;strong&gt;GA Client ID:&lt;/strong&gt; 1799915683.1785499788&lt;/p&gt;&lt;p&gt;&lt;strong&gt;Lead Hash ID:&lt;/strong&gt; c42d82075b1d072c5f6b5b9ad648249b72dd5beff3fc6fdab64266d2bdcefd96&lt;/p&gt;&lt;p&gt;&lt;strong&gt;Lead Form ID:&lt;/strong&gt; c42d82"/>
    <s v="&gt; alterar e-mail cadastrado: ecommerce@frigelar.com.br para midia@frigelar.com.br_x000a_Para recebimento de NF e Boleto para pagamento._x000a_FRIGELAR COMERCIO E INDUSTRIA LTDA"/>
    <s v="254256970"/>
    <x v="15"/>
    <s v="Encerrado"/>
    <n v="6"/>
    <s v=""/>
  </r>
  <r>
    <x v="4"/>
    <x v="1"/>
    <n v="25371036"/>
    <n v="0"/>
    <s v="2621108774808"/>
    <s v="AQUABRAZIL OUTDOORS PESCA E NAUTICA LTDA"/>
    <s v="97.533.479/0001-63"/>
    <s v="Atualização cadastral (email)"/>
    <m/>
    <m/>
    <x v="0"/>
    <s v="Médio"/>
    <s v="1018 Financeiro | Desejo falar com o setor financeiro | JACKSON HENRIQUE ALVES CAETANO | jackson.caetano@jcesa.com.br"/>
    <d v="2026-07-30T00:00:00"/>
    <d v="2026-07-30T00:00:00"/>
    <s v="jul/2026"/>
    <s v="ECOMMERCE BP SUPORTE FINANCEIRO N2"/>
    <s v="jackson.caetano@jcesa.com.br"/>
    <s v="AQUABRAZIL OUTDOORS PESCA E NAUT"/>
    <s v="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_x000a__x000a_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
    <s v="&gt; Bom dia, _x000a__x000a_Por gentileza retirar o e-mail do Renato Fiedler (rpfiedler@nordtech.com.br) de qualquer tratativa, notas e boletos, é o presidente da empresa. Direcionar somente para Pedido@toyama.com.br"/>
    <s v="253710360"/>
    <x v="15"/>
    <s v="Encerrado"/>
    <n v="7"/>
    <s v=""/>
  </r>
  <r>
    <x v="2"/>
    <x v="0"/>
    <n v="25363817"/>
    <n v="0"/>
    <s v="2621017770360"/>
    <s v=""/>
    <s v="064.940.011-90"/>
    <s v="Dúvidas sobre cobrança"/>
    <m/>
    <m/>
    <x v="2"/>
    <s v="Médio"/>
    <s v="1018 Financeiro | Desejo falar com o setor financeiro | Amanda Oliveira | amanda.coliveira@gruposaga.com.br"/>
    <d v="2026-07-29T00:00:00"/>
    <d v="2026-07-29T00:00:00"/>
    <s v="jul/2026"/>
    <s v="ECOMMERCE BP SUPORTE FINANCEIRO N2"/>
    <s v="amanda.coliveira@gruposaga.com.br"/>
    <s v=""/>
    <s v="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253638170"/>
    <x v="10"/>
    <s v="Aberto"/>
    <n v="58"/>
    <n v="58.002870000000001"/>
  </r>
  <r>
    <x v="4"/>
    <x v="1"/>
    <n v="25362063"/>
    <n v="0"/>
    <s v="2621017769362"/>
    <s v=""/>
    <s v="390.731.268-60"/>
    <s v="Atualização cadastral (email)"/>
    <m/>
    <m/>
    <x v="0"/>
    <s v="Médio"/>
    <s v="1018 Financeiro | Desejo falar com o setor financeiro | Priscila | priscila.farias@momentum.com.br"/>
    <d v="2026-07-29T00:00:00"/>
    <d v="2026-07-29T00:00:00"/>
    <s v="jul/2026"/>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253620630"/>
    <x v="15"/>
    <s v="Encerrado"/>
    <n v="8"/>
    <s v=""/>
  </r>
  <r>
    <x v="2"/>
    <x v="2"/>
    <n v="25319444"/>
    <n v="0"/>
    <s v="2621009742145"/>
    <s v="MAGALUPAY INSTITUICAO DE PAGAMENTO S.A."/>
    <s v="13.884.775/0001-19"/>
    <s v="Cancelamento de Nota Fiscal"/>
    <m/>
    <s v="Comercial"/>
    <x v="0"/>
    <s v="Médio"/>
    <s v="1018 Financeiro | Desejo falar com o setor financeiro | MAGALUPAY INSTITUICAO DE PAGAMENTO | ariane.pasilva@cielo.com.br"/>
    <d v="2026-07-29T00:00:00"/>
    <d v="2026-07-29T00:00:00"/>
    <s v="jul/2026"/>
    <s v="ECOMMERCE BP SUPORTE FINANCEIRO N2"/>
    <s v="ariane.pasilva@cielo.com.br"/>
    <s v=""/>
    <s v="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_x000a_Favor realizar o cancelamento | baixa, da nota fiscal: 076229. _x000a_Sairá do centro de custo da comercial Stelo._x000a__x000a_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
    <s v="&gt; Time financeiro, bom dia. Tudo bem?_x000a_Favor realizar o cancelamento | baixa, da nota fiscal: 076229. _x000a_Sairá do centro de custo da comercial Stelo._x000a__x000a_DA do time de cobrança em anexo."/>
    <s v="253194440"/>
    <x v="39"/>
    <s v="Encerrado"/>
    <n v="16"/>
    <s v=""/>
  </r>
  <r>
    <x v="0"/>
    <x v="0"/>
    <n v="25318868"/>
    <n v="0"/>
    <s v="2621009741772"/>
    <s v="NUTRADO INDUSTRIA E COMERCIO DE COMPLEMENTOS ALIMENTARES S.A"/>
    <s v="40.161.679/0001-15"/>
    <s v="Negociação Inadimplência"/>
    <m/>
    <m/>
    <x v="0"/>
    <s v="Médio"/>
    <s v="1018 Financeiro | Desejo falar com o setor financeiro | Arthur Jacob | ajacob@nutrado.com.br"/>
    <d v="2026-07-29T00:00:00"/>
    <d v="2026-07-29T00:00:00"/>
    <s v="jul/2026"/>
    <s v="ECOMMERCE BP SUPORTE FINANCEIRO N2"/>
    <s v="ajacob@nutrado.com.br"/>
    <s v="NUTRADO SA"/>
    <s v="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253188680"/>
    <x v="25"/>
    <s v="Encerrado"/>
    <n v="6"/>
    <s v=""/>
  </r>
  <r>
    <x v="3"/>
    <x v="3"/>
    <n v="25591416"/>
    <n v="0"/>
    <s v="2621617915054"/>
    <s v="ESCOLAS BESA LTDA"/>
    <s v="26.643.740/0001-30"/>
    <s v="Alteração de vencimento / Prorrogação / Reenvio de boleto"/>
    <m/>
    <m/>
    <x v="0"/>
    <s v="Médio"/>
    <s v="1018 Financeiro | Desejo falar com o setor financeiro | Amanda Zabalza | amanda.zabalza@cfvila.com.br"/>
    <d v="2026-08-04T00:00:00"/>
    <d v="2026-08-04T00:00:00"/>
    <s v="ago/2026"/>
    <s v="ECOMMERCE BP SUPORTE FINANCEIRO N2"/>
    <s v="amanda.zabalza@cfvila.com.br"/>
    <s v=""/>
    <s v="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255914160"/>
    <x v="25"/>
    <s v="Encerrado"/>
    <n v="0"/>
    <s v=""/>
  </r>
  <r>
    <x v="0"/>
    <x v="0"/>
    <n v="25421213"/>
    <n v="0"/>
    <n v="2621120805751"/>
    <s v=""/>
    <m/>
    <s v="Contestação de cobrança"/>
    <m/>
    <m/>
    <x v="1"/>
    <s v="Médio"/>
    <s v="1018 Financeiro | Desejo falar com o setor financeiro | Danilo | danilo_nunes@carrefour.com"/>
    <d v="2026-07-30T00:00:00"/>
    <d v="2026-08-05T00:00:00"/>
    <s v="jul/2026"/>
    <s v="ECOMMERCE BP SUPORTE FINANCEIRO N2"/>
    <s v="danilo_nunes@carrefour.com"/>
    <s v=""/>
    <s v="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254212130"/>
    <x v="10"/>
    <s v="Aberto"/>
    <n v="57"/>
    <n v="57.002920000000003"/>
  </r>
  <r>
    <x v="3"/>
    <x v="2"/>
    <n v="25578004"/>
    <n v="0"/>
    <s v="2621615906618"/>
    <s v="CENTRO CULTURAL AFRORIO"/>
    <s v="11.697.918/0001-58"/>
    <s v="Cancelamento de Nota Fiscal"/>
    <m/>
    <s v="Comercial"/>
    <x v="0"/>
    <s v="Alta"/>
    <s v="1018 Financeiro | Desejo falar com o setor financeiro | CENTRO CULTURAL AFRORIO | ariane.pasilva@cielo.com.br"/>
    <d v="2026-08-04T00:00:00"/>
    <d v="2026-08-04T00:00:00"/>
    <s v="ago/2026"/>
    <s v="ECOMMERCE BP SUPORTE FINANCEIRO N2"/>
    <s v="ariane.pasilva@cielo.com.br"/>
    <s v=""/>
    <s v="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_x000a__x000a_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
    <s v="&gt; Prezados, boa tarde. Favor realizar o cancelamento de todas as notas fiscais._x000a__x000a_Inclusive não emitir nota fiscal referente a multa, se emitirmos o DA já consta para cancelamento delas também."/>
    <s v="255780040"/>
    <x v="10"/>
    <s v="Aberto"/>
    <n v="-46238"/>
    <n v="-46237.997069999998"/>
  </r>
  <r>
    <x v="2"/>
    <x v="2"/>
    <n v="25577329"/>
    <n v="0"/>
    <s v="2621615906210"/>
    <s v="DBDCDISTRIBUIDORA BRASILEIRA DE COSMETICOS E PARTICIPACOES EIRELI"/>
    <s v="36.148.685/0001-65"/>
    <s v="Cancelamento de Nota Fiscal / Reemissão"/>
    <m/>
    <s v="Comercial"/>
    <x v="2"/>
    <s v="Médio"/>
    <s v="1018 Financeiro | Desejo falar com o setor financeiro | DBDC - Distribuidora Brasileira de Cosméticos e Participações LTDA | ariane.pasilva@cielo.com.br"/>
    <d v="2026-08-04T00:00:00"/>
    <d v="2026-08-04T00:00:00"/>
    <s v="ago/2026"/>
    <s v="ECOMMERCE BP SUPORTE FINANCEIRO N2"/>
    <s v="ariane.pasilva@cielo.com.br"/>
    <s v="DBDCDISTRIBUIDORA BRASILEIRA DE COSMETICOS E PARTICIPACOES EIRELI"/>
    <s v="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
    <s v="&gt; Prezados, boa tarde. Favor cancelar a NF emitida para o cliente: DBDC - Distribuidora Brasileira de Cosméticos e Participações LTDA - CNPJ: 36.148.685/0001-65._x000a__x000a_DA comercial em anexo."/>
    <s v="255773290"/>
    <x v="10"/>
    <s v="Aberto"/>
    <n v="52"/>
    <n v="52.002940000000002"/>
  </r>
  <r>
    <x v="0"/>
    <x v="0"/>
    <n v="25551256"/>
    <n v="0"/>
    <s v="2621610889860"/>
    <s v=""/>
    <s v="97.755.177/0001-30"/>
    <s v="Dúvidas sobre cobrança"/>
    <m/>
    <m/>
    <x v="0"/>
    <s v="Médio"/>
    <s v="1018 Financeiro | Desejo falar com o setor financeiro | Eduardo Loesch | eloesch@piccadilly.com.br"/>
    <d v="2026-08-04T00:00:00"/>
    <d v="2026-08-04T00:00:00"/>
    <s v="ago/2026"/>
    <s v="ECOMMERCE BP SUPORTE FINANCEIRO N2"/>
    <s v="eloesch@piccadilly.com.br"/>
    <s v=""/>
    <s v="Olá, segue formulário enviado para Cielo E-commerce:&lt;p&gt;&lt;strong&gt;Descrição do problema:&lt;/strong&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
    <s v="&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
    <s v="255512560"/>
    <x v="25"/>
    <s v="Encerrado"/>
    <n v="0"/>
    <s v=""/>
  </r>
  <r>
    <x v="3"/>
    <x v="3"/>
    <n v="25549020"/>
    <n v="0"/>
    <s v="2621610888473"/>
    <s v="MILLIONS PAY INTERMEDIADORA DE P"/>
    <s v="56.002.183/0001-39"/>
    <s v="Falha do repasse seller"/>
    <m/>
    <m/>
    <x v="0"/>
    <s v="Médio"/>
    <s v="1018 Financeiro | Desejo falar com o setor financeiro | Franciane dos Santos Pereira | contato@sejmillionspay.com"/>
    <d v="2026-08-04T00:00:00"/>
    <d v="2026-08-04T00:00:00"/>
    <s v="ago/2026"/>
    <s v="ECOMMERCE BP SUPORTE FINANCEIRO N2"/>
    <s v="contato@sejmillionspay.com"/>
    <s v="MILLIONS PAY INTERMEDIADORA DE P"/>
    <s v="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
    <s v="&gt; Olá, preciso de ajuda com esse seller a transação de saque dele retornou assim. Porem as anteriores deram certo o repasse."/>
    <s v="255490200"/>
    <x v="25"/>
    <s v="Encerrado"/>
    <n v="0"/>
    <s v=""/>
  </r>
  <r>
    <x v="0"/>
    <x v="0"/>
    <n v="25507555"/>
    <n v="0"/>
    <s v="2621513861639"/>
    <s v=""/>
    <m/>
    <s v="Dúvidas sobre cobrança"/>
    <m/>
    <m/>
    <x v="2"/>
    <s v="Médio"/>
    <s v="1018 Financeiro | Desejo falar com o setor financeiro | Daiani Sopran | daiani.sopran@herval.com.br"/>
    <d v="2026-08-03T00:00:00"/>
    <d v="2026-08-03T00:00:00"/>
    <s v="ago/2026"/>
    <s v="ECOMMERCE BP SUPORTE FINANCEIRO N2"/>
    <s v="daiani.sopran@herval.com.br"/>
    <s v=""/>
    <s v="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255075550"/>
    <x v="10"/>
    <s v="Aberto"/>
    <n v="53"/>
    <n v="53.002969999999998"/>
  </r>
  <r>
    <x v="3"/>
    <x v="3"/>
    <n v="25499168"/>
    <n v="0"/>
    <s v="2621511856488"/>
    <s v=""/>
    <m/>
    <s v="Alteração de vencimento"/>
    <m/>
    <m/>
    <x v="0"/>
    <s v="Médio"/>
    <s v="1018 Financeiro | Desejo falar com o setor financeiro | Daiani Sopran | daiani.sopran@herval.com.br"/>
    <d v="2026-08-03T00:00:00"/>
    <d v="2026-08-03T00:00:00"/>
    <s v="ago/2026"/>
    <s v="ECOMMERCE BP SUPORTE FINANCEIRO N2"/>
    <s v="daiani.sopran@herval.com.br"/>
    <s v=""/>
    <s v="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254991680"/>
    <x v="52"/>
    <s v="Encerrado"/>
    <n v="0"/>
    <s v=""/>
  </r>
  <r>
    <x v="0"/>
    <x v="2"/>
    <n v="25498504"/>
    <n v="0"/>
    <s v="2621511856088"/>
    <s v="EVENTPLACE SOLUCOES DIGITAIS LTDA"/>
    <s v="26.335.362/0001-27"/>
    <s v="Cancelamento de Nota Fiscal"/>
    <m/>
    <s v="Comercial"/>
    <x v="2"/>
    <s v="Médio"/>
    <s v="1018 Financeiro | Desejo falar com o setor financeiro | EVENTPLACE SOLUCOES DIGITAIS LTDA | bordini@cielo.com.br"/>
    <d v="2026-08-03T00:00:00"/>
    <d v="2026-08-03T00:00:00"/>
    <s v="ago/2026"/>
    <s v="ECOMMERCE BP SUPORTE FINANCEIRO N2"/>
    <s v="bordini@cielo.com.br"/>
    <s v="EVENTPAY SOLUCOES"/>
    <s v="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254985040"/>
    <x v="10"/>
    <s v="Aberto"/>
    <n v="53"/>
    <n v="53.002989999999997"/>
  </r>
  <r>
    <x v="0"/>
    <x v="2"/>
    <n v="25480801"/>
    <n v="0"/>
    <s v="2621508844696"/>
    <s v="PAO DE ACUCAR 1302 BRIGADEIRO"/>
    <s v="47.508.411/0004-07"/>
    <s v="Cancelamento de Nota Fiscal"/>
    <m/>
    <s v="Financeiro"/>
    <x v="2"/>
    <s v="Médio"/>
    <s v="1018 Financeiro | Desejo falar com o setor financeiro | COMPANHIA BRASILEIRA DE DISTRIBUICAO | ariane.pasilva@cielo.com.br"/>
    <d v="2026-08-03T00:00:00"/>
    <d v="2026-08-03T00:00:00"/>
    <s v="ago/2026"/>
    <s v="ECOMMERCE BP SUPORTE FINANCEIRO N2"/>
    <s v="ariane.pasilva@cielo.com.br"/>
    <s v="PAO DE ACUCAR 1302 BRIGADEIRO"/>
    <s v="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
    <s v="&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
    <s v="254808010"/>
    <x v="10"/>
    <s v="Aberto"/>
    <n v="53"/>
    <n v="53.003"/>
  </r>
  <r>
    <x v="2"/>
    <x v="0"/>
    <n v="25466908"/>
    <n v="0"/>
    <s v="2621217834489"/>
    <s v=""/>
    <s v="740.078.669-53"/>
    <s v="Dúvidas sobre cobrança"/>
    <m/>
    <m/>
    <x v="0"/>
    <s v="Médio"/>
    <s v="1018 Financeiro | Desejo falar com o setor financeiro | Rita de Cassia Tulchaski | rita.cassia@pr.senac.br"/>
    <d v="2026-07-31T00:00:00"/>
    <d v="2026-07-31T00:00:00"/>
    <s v="jul/2026"/>
    <s v="ECOMMERCE BP SUPORTE FINANCEIRO N2"/>
    <s v="rita.cassia@pr.senac.br"/>
    <s v=""/>
    <s v="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
    <s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
    <s v="254669080"/>
    <x v="46"/>
    <s v="Encerrado"/>
    <n v="24"/>
    <s v=""/>
  </r>
  <r>
    <x v="2"/>
    <x v="2"/>
    <n v="25461091"/>
    <n v="0"/>
    <s v="2621216831013"/>
    <s v="CASA UNICA MATERIAIS PARA CONSTRUCAO LTDA"/>
    <s v="25.618.174/0001-43"/>
    <s v="Cancelamento de Nota Fiscal / Reemissão"/>
    <m/>
    <s v="Financeiro"/>
    <x v="0"/>
    <s v="Médio"/>
    <s v="1018 Financeiro | Desejo falar com o setor financeiro | CASA UNICA MATERIAIS PARA CONSTRUCALTDA | ariane.pasilva@cielo.com.br"/>
    <d v="2026-07-31T00:00:00"/>
    <d v="2026-07-31T00:00:00"/>
    <s v="jul/2026"/>
    <s v="ECOMMERCE BP SUPORTE FINANCEIRO N2"/>
    <s v="ariane.pasilva@cielo.com.br"/>
    <s v=""/>
    <s v="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_x000a__x000a_Por favor realizar o cancelamento das NFS emitidas em 29/07/2026, foi emitida de forma indevida._x000a__x000a_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
    <s v="&gt; Time financeiro, boa tarde. Tudo bem?_x000a__x000a_Por favor realizar o cancelamento das NFS emitidas em 29/07/2026, foi emitida de forma indevida._x000a__x000a_O contrato possui pacote de gateway, ou seja, é para emitir uma nota | boleto para os 3 serviços:"/>
    <s v="254610910"/>
    <x v="48"/>
    <s v="Encerrado"/>
    <n v="42"/>
    <s v=""/>
  </r>
  <r>
    <x v="2"/>
    <x v="0"/>
    <n v="25709607"/>
    <n v="0"/>
    <n v="2621816990566"/>
    <s v="EDITORA GLOBO S/A"/>
    <s v="04.067.191/0001-60"/>
    <s v="Contestação de cobrança"/>
    <m/>
    <s v="Reemissão de nota fiscal com Emi em andamento"/>
    <x v="0"/>
    <s v="Médio"/>
    <s v="1018 Financeiro | Desejo falar com o setor financeiro | Fernanda | fernanda.scamarneira@cielo.com.br"/>
    <d v="2026-08-06T00:00:00"/>
    <d v="2026-08-06T00:00:00"/>
    <s v="ago/2026"/>
    <s v="ECOMMERCE BP SUPORTE FINANCEIRO N2"/>
    <s v="fernanda.scamarneira@cielo.com.br"/>
    <s v="EDITORA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_x000a_Enviei na contestação da prévia mas estou abrindo essa chamado para formalizar conforme solicitado pelo time financeiro. 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
    <s v="&gt; O faturamento do pagador do mês da Editora Globo está errado, o valor está incorreto. _x000a_Enviei na contestação da prévia mas estou abrindo essa chamado para formalizar conforme solicitado pelo time financeiro. _x000a_Obrigada!"/>
    <s v="257096070"/>
    <x v="37"/>
    <s v="Encerrado"/>
    <n v="33"/>
    <s v=""/>
  </r>
  <r>
    <x v="3"/>
    <x v="2"/>
    <n v="25704891"/>
    <n v="0"/>
    <n v="2621816987537"/>
    <s v="VOLTBRAS ELETROPOSTOS AGENCIAMENTO LTDA"/>
    <s v="32.150.686/0001-93"/>
    <s v="Cancelamento de Nota Fiscal"/>
    <m/>
    <s v="Comercial"/>
    <x v="1"/>
    <s v="Médio"/>
    <s v="1018 Financeiro | Desejo falar com o setor financeiro | VOLTBRAS ELETROPOSTOS AGENCIAMENTO LTDA | ariane.pasilva@cielo.com.br"/>
    <d v="2026-08-06T00:00:00"/>
    <d v="2026-08-07T00:00:00"/>
    <s v="ago/2026"/>
    <s v="ECOMMERCE BP SUPORTE FINANCEIRO N2"/>
    <s v="ariane.pasilva@cielo.com.br"/>
    <s v="VOLTBRAS ELETROPOSTOS"/>
    <s v="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_x000a__x000a_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
    <s v="&gt; Prezado time financeiro._x000a__x000a_Favor cancelar a nota de SETUP do cliente. DA comercial em anexo."/>
    <s v="257048910"/>
    <x v="10"/>
    <s v="Aberto"/>
    <n v="50"/>
    <n v="50.003039999999999"/>
  </r>
  <r>
    <x v="3"/>
    <x v="3"/>
    <n v="25704610"/>
    <n v="0"/>
    <n v="2621816987369"/>
    <s v="MESTRE MARCENEIRO LTDA"/>
    <s v="12.878.141/0001-90"/>
    <s v="Mudança conta recebimento"/>
    <m/>
    <m/>
    <x v="0"/>
    <s v="Médio"/>
    <s v="1018 Financeiro | Desejo falar com o setor financeiro | Mario Henrique | mario.henrique@mestremarceneiro.com"/>
    <d v="2026-08-06T00:00:00"/>
    <d v="2026-08-06T00:00:00"/>
    <s v="ago/2026"/>
    <s v="ECOMMERCE BP SUPORTE FINANCEIRO N2"/>
    <s v="mario.henrique@mestremarceneiro.com"/>
    <s v="MESTRE MARCENEIRO"/>
    <s v="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_x000a_Banco: Banco do Brasil_x000a_Agênica: 2857-6_x000a_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
    <s v="&gt; Preciso trocar o domicílio bancário do Master para a seguinte conta:_x000a_Banco: Banco do Brasil_x000a_Agênica: 2857-6_x000a_C/C: 82565-4"/>
    <s v="257046100"/>
    <x v="15"/>
    <s v="Encerrado"/>
    <n v="0"/>
    <s v=""/>
  </r>
  <r>
    <x v="3"/>
    <x v="0"/>
    <n v="25687981"/>
    <n v="0"/>
    <n v="2621813976658"/>
    <s v="DIMESUL LTDA"/>
    <s v="87.927.661/0001-45"/>
    <s v="Contestação de cobrança"/>
    <m/>
    <s v="Chamado cancelado mas foi resolvido"/>
    <x v="0"/>
    <s v="Médio"/>
    <s v="1018 Financeiro | Desejo falar com o setor financeiro | Matheus Alves Pereira | matheusp@grupopanvel.com.br"/>
    <d v="2026-08-06T00:00:00"/>
    <d v="2026-08-06T00:00:00"/>
    <s v="ago/2026"/>
    <s v="ECOMMERCE BP SUPORTE FINANCEIRO N2"/>
    <s v="matheusp@grupopanvel.com.br"/>
    <s v="DIMESUL LTDA"/>
    <s v="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lt;/p&gt;&lt;p&gt;&lt;strong&gt;GA Client ID:&lt;/strong&gt; 368531649.1770310159&lt;/p&gt;&lt;p&gt;&lt;strong&gt;Lea"/>
    <s v="&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
    <s v="256879810"/>
    <x v="37"/>
    <s v="Encerrado"/>
    <n v="33"/>
    <s v=""/>
  </r>
  <r>
    <x v="3"/>
    <x v="2"/>
    <n v="25679977"/>
    <n v="0"/>
    <n v="2621811971773"/>
    <s v="SAVEGNAGO-SUPERMERCADOS LTDA"/>
    <s v="71.322.150/0001-60"/>
    <s v="Alterar data de emissão da NF"/>
    <m/>
    <m/>
    <x v="2"/>
    <s v="Médio"/>
    <s v="1018 Financeiro | Desejo falar com o setor financeiro | Lenon Oliveira | lenon.oliveira@savegnago.com.br"/>
    <d v="2026-08-06T00:00:00"/>
    <d v="2026-08-06T00:00:00"/>
    <s v="ago/2026"/>
    <s v="ECOMMERCE BP SUPORTE FINANCEIRO N2"/>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
    <s v="&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
    <s v="256799770"/>
    <x v="10"/>
    <s v="Aberto"/>
    <n v="50"/>
    <n v="50.003070000000001"/>
  </r>
  <r>
    <x v="3"/>
    <x v="0"/>
    <n v="25652435"/>
    <n v="0"/>
    <n v="2621717954072"/>
    <s v="INOVE ONLINE LTDA"/>
    <s v="59.515.022/0001-37"/>
    <s v="Contestação de cobrança"/>
    <m/>
    <m/>
    <x v="0"/>
    <s v="Médio"/>
    <s v="1018 Financeiro | Desejo falar com o setor financeiro | Inove Online | inoveonline0904@gmail.com"/>
    <d v="2026-08-05T00:00:00"/>
    <d v="2026-08-05T00:00:00"/>
    <s v="ago/2026"/>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
    <s v="&gt; Recebi a cobrança de 699,24, sendo que o valor acordado em contrato sempre foi de 400 reais, gostaria de entender o motivo de ter aumentando quase 300 reais!"/>
    <s v="256524350"/>
    <x v="17"/>
    <s v="Encerrado"/>
    <n v="0"/>
    <s v=""/>
  </r>
  <r>
    <x v="0"/>
    <x v="0"/>
    <n v="25587767"/>
    <n v="0"/>
    <s v="2621616912823"/>
    <s v="VISA DO BRASIL EMPREENDIMENTOS LTDA"/>
    <s v="31.551.765/0001-43"/>
    <s v="Dúvidas sobre cobrança"/>
    <m/>
    <m/>
    <x v="2"/>
    <s v="Médio"/>
    <s v="1018 Financeiro | Desejo falar com o setor financeiro | VISA DO BRASIL EMPREENDIMENTOS LTDA | ariane.pasilva@cielo.com.br"/>
    <d v="2026-08-04T00:00:00"/>
    <d v="2026-08-04T00:00:00"/>
    <s v="ago/2026"/>
    <s v="ECOMMERCE BP SUPORTE FINANCEIRO N2"/>
    <s v="ariane.pasilva@cielo.com.br"/>
    <s v=""/>
    <s v="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_x000a__x000a_Por favor, preciso saber se as transações que estamos cobrando das notas fiscais do cliente: 31551765000143_x000a__x000a_são relacionados ao MID:BBA85CEC-60E0-4E61-B105-A63B118ACA08?_x000a__x000a_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
    <s v="&gt; Time financeiro, boa tarde. Tudo bem?_x000a__x000a_Por favor, preciso saber se as transações que estamos cobrando das notas fiscais do cliente: 31551765000143_x000a__x000a_são relacionados ao MID:BBA85CEC-60E0-4E61-B105-A63B118ACA08?_x000a__x000a_Se não, a qual MID está relacionada?"/>
    <s v="255877670"/>
    <x v="10"/>
    <s v="Aberto"/>
    <n v="52"/>
    <n v="52.00309"/>
  </r>
  <r>
    <x v="2"/>
    <x v="2"/>
    <n v="25587571"/>
    <n v="0"/>
    <n v="2621616912722"/>
    <s v="PAGSEGURO INTERNET INSTITUICAO DE PAGAMENTO S.A."/>
    <s v="08.561.701/0001-01"/>
    <s v="Mudança de código NF"/>
    <m/>
    <m/>
    <x v="2"/>
    <s v="Médio"/>
    <s v="1003 Gateway de Pagamento | Criação de loja (Gateway de Pagamento) | Guilherme Ribeiro | grribeiro@pagbank.com"/>
    <d v="2026-08-04T00:00:00"/>
    <d v="2026-08-05T00:00:00"/>
    <s v="ago/2026"/>
    <s v="ECOMMERCE BP SUPORTE FINANCEIRO N2"/>
    <s v="grribeiro@pagbank.com"/>
    <s v=""/>
    <s v="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
    <s v="&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
    <s v="255875710"/>
    <x v="10"/>
    <s v="Aberto"/>
    <n v="52"/>
    <n v="52.003100000000003"/>
  </r>
  <r>
    <x v="0"/>
    <x v="3"/>
    <n v="25611580"/>
    <n v="0"/>
    <n v="2621710927926"/>
    <s v="BRASIF S/A EXPORTACAO IMPORTACAO"/>
    <s v="52.226.073/0001-08"/>
    <s v="Consulta prazo pagamento"/>
    <m/>
    <m/>
    <x v="2"/>
    <s v="Médio"/>
    <s v="1018 Financeiro | Desejo falar com o setor financeiro | Mariane Oliveira dos Santos | mariane.santos@cielo.com.br"/>
    <d v="2026-08-05T00:00:00"/>
    <d v="2026-08-05T00:00:00"/>
    <s v="ago/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lt;/p&gt;&lt;p&gt;&lt;strong&gt;ID da transação:&lt;/strong&gt; &lt;/p&gt;&lt;p&gt;&lt;strong&gt;Código do erro:&lt;/strong&gt; &lt;/p&gt;&lt;p&gt;&lt;strong&gt;Sobre qual produto ou área deseja falar?:&lt;/strong&gt; Financeiro&lt;/p&gt;&lt;p&gt;&lt;strong&gt;Como podemos te ajudar?:&lt;/strong&gt; Des"/>
    <s v="&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
    <s v="256115800"/>
    <x v="10"/>
    <s v="Aberto"/>
    <n v="51"/>
    <n v="51.00311"/>
  </r>
  <r>
    <x v="2"/>
    <x v="2"/>
    <n v="26015915"/>
    <s v="0"/>
    <s v="2622519186379"/>
    <s v="CINEMARK BRASIL S.A."/>
    <s v="00.779.721/0001-41"/>
    <s v="Inclusão de PO NF"/>
    <m/>
    <m/>
    <x v="0"/>
    <s v="Médio"/>
    <s v="1018 Financeiro | Desejo falar com o setor financeiro | Debora | cobrancati@cinemark.com.br"/>
    <d v="2026-08-13T00:00:00"/>
    <d v="2026-08-14T00:00:00"/>
    <s v="ago/2026"/>
    <s v="ECOMMERCE BP SUPORTE FINANCEIRO N2"/>
    <s v="cobrancati@cinemark.com.br"/>
    <s v=""/>
    <s v="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_x000a_OC000777457 - Antifraude jun.26_x000a_OC000778663 - 3DS_x000a_OC000778818 - Cartão_x000a_OC000779006 - Pagador&lt;/p&gt;&lt;p&gt;&lt;strong&gt;GA Client ID:&lt;/strong&gt; 1764456801.1765984201&lt;/p&gt;&lt;p&gt;&lt;strong&gt;Lead Hash ID:&lt;/strong&gt; ae4e7ca904ec5ec8b89ceeb86ba8a422c0fbd84abebe218fe785dc0bd6b548d1&lt;/p&gt;&lt;p&gt;&lt;strong&gt;Lead Form ID:&lt;/strong&gt; ae4e7ca9"/>
    <s v="&gt; Inclusão da P.O nas NF Pagador, 3DS e Cartão Protegido_x000a_OC000777457 - Antifraude jun.26_x000a_OC000778663 - 3DS_x000a_OC000778818 - Cartão_x000a_OC000779006 - Pagador"/>
    <s v="260159150"/>
    <x v="53"/>
    <s v="Encerrado"/>
    <n v="5"/>
    <s v=""/>
  </r>
  <r>
    <x v="3"/>
    <x v="2"/>
    <n v="26011491"/>
    <s v="0"/>
    <s v="2622517183903"/>
    <s v=""/>
    <s v="04.525.527/0001-90"/>
    <s v="Cancelamento de Nota fiscal"/>
    <m/>
    <s v="Financeiro"/>
    <x v="2"/>
    <s v="Médio"/>
    <s v="1018 Financeiro | Desejo falar com o setor financeiro | CHAT-TECH INFORMATICA E SERVICOS LT | ariane.pasilva@cielo.com.br"/>
    <d v="2026-08-13T00:00:00"/>
    <d v="2026-08-14T00:00:00"/>
    <s v="ago/2026"/>
    <s v="ECOMMERCE BP SUPORTE FINANCEIRO N2"/>
    <s v="ariane.pasilva@cielo.com.br"/>
    <s v=""/>
    <s v="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_x000a__x000a_Conforme evidência a funcionária do financeiro em 2023 afirmou que a o serviço estava sendo bloqueado em30/05/2023._x000a__x000a_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
    <s v="&gt; Favor cancelar todas as notas do cliente._x000a__x000a_Conforme evidência a funcionária do financeiro em 2023 afirmou que a o serviço estava sendo bloqueado em30/05/2023._x000a__x000a_Desvio da antiga funcionária, pois continuamos faturando até março/2026 de forma indevida."/>
    <s v="260114910"/>
    <x v="10"/>
    <s v="Aberto"/>
    <n v="43"/>
    <n v="43.003129999999999"/>
  </r>
  <r>
    <x v="0"/>
    <x v="1"/>
    <n v="25860869"/>
    <s v="0"/>
    <s v="2622311088706"/>
    <s v="SOCIEDADE BIBLICA DO BRASIL"/>
    <s v="33.579.376/0001-51"/>
    <s v="Atualização de Cadastro"/>
    <m/>
    <s v="Cliente"/>
    <x v="2"/>
    <s v="Médio"/>
    <s v="1018 Financeiro | Desejo falar com o setor financeiro | Daniela Alves | daniela.alves@sbb.org.br"/>
    <d v="2026-08-11T00:00:00"/>
    <d v="2026-08-11T00:00:00"/>
    <s v="ago/2026"/>
    <s v="ECOMMERCE BP SUPORTE FINANCEIRO N2"/>
    <s v="daniela.alves@sbb.org.br"/>
    <s v=""/>
    <s v="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lt;/p&gt;&lt;p&gt;&lt;strong&gt;Como podemos te ajudar?:&lt;/strong&gt; Desejo falar com o setor financeiro"/>
    <s v="&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
    <s v="258608690"/>
    <x v="10"/>
    <s v="Aberto"/>
    <n v="45"/>
    <n v="45.003140000000002"/>
  </r>
  <r>
    <x v="2"/>
    <x v="4"/>
    <n v="26000391"/>
    <s v="0"/>
    <s v="2622515177145"/>
    <s v="EDITORA GLOBO S/A"/>
    <s v="04.067.191/0001-60"/>
    <s v="Informações sobre faturamento"/>
    <m/>
    <s v="Cliente"/>
    <x v="2"/>
    <s v="Médio"/>
    <s v="1018 Financeiro | Desejo falar com o setor financeiro | Fernanda | fernanda.scamarneira@cielo.com.br"/>
    <d v="2026-08-13T00:00:00"/>
    <d v="2026-08-13T00:00:00"/>
    <s v="ago/2026"/>
    <s v="ECOMMERCE BP SUPORTE FINANCEIRO N2"/>
    <s v="fernanda.scamarneira@cielo.com.br"/>
    <s v="EDITORA O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_x000a_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
    <s v="&gt; Preciso saber quais MIDs estão sendo puxado na cobrança do Cartão protegido do cliente Editora Globo: _x000a_CNPJ 04.067.191/0001-60"/>
    <s v="260003910"/>
    <x v="10"/>
    <s v="Aberto"/>
    <n v="43"/>
    <n v="43.003149999999998"/>
  </r>
  <r>
    <x v="3"/>
    <x v="3"/>
    <n v="25998980"/>
    <s v="0"/>
    <s v="2622515176301"/>
    <s v="KASA MOTORS LTDA"/>
    <s v="05.471.879/0001-73"/>
    <s v="Prorrogação de Boleto"/>
    <m/>
    <s v="Cliente"/>
    <x v="2"/>
    <s v="Médio"/>
    <s v="1002 Portais E-commerce | Estou em produção e tenho uma dúvida | Paulo César Martins de Souza | admpecastoygyn@gruposaga.com.br"/>
    <d v="2026-08-13T00:00:00"/>
    <d v="2026-08-14T00:00:00"/>
    <s v="ago/2026"/>
    <s v="ECOMMERCE BP SUPORTE FINANCEIRO N2"/>
    <s v="admpecastoygyn@gruposaga.com.br"/>
    <s v="KASA MOTORS GYN"/>
    <s v="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
    <s v="&gt; Estamos com um boleto vencido, porém houve a troca de adm. e eu estou no lugar do antigo. Queria ver a possibilidade de prorrogação de boleto da NF0118075"/>
    <s v="259989800"/>
    <x v="10"/>
    <s v="Aberto"/>
    <n v="43"/>
    <n v="43.003160000000001"/>
  </r>
  <r>
    <x v="0"/>
    <x v="2"/>
    <n v="26003147"/>
    <s v="0"/>
    <s v="2622516178899"/>
    <s v="PAGUE MENOS COMERCIO DE PRODUTOS ALIMENTICIOS LTDA"/>
    <s v="60.494.416/0033-12"/>
    <s v="Cancelamento de Nota Fiscal / Reemissão"/>
    <m/>
    <s v="Comercial"/>
    <x v="2"/>
    <s v="Médio"/>
    <s v="1018 Financeiro | Desejo falar com o setor financeiro | Super Mercado Pague Menos | ariane.pasilva@cielo.com.br"/>
    <d v="2026-08-13T00:00:00"/>
    <d v="2026-08-13T00:00:00"/>
    <s v="ago/2026"/>
    <s v="ECOMMERCE BP SUPORTE FINANCEIRO N2"/>
    <s v="ariane.pasilva@cielo.com.br"/>
    <s v="PAGUE MENOS COMERCIO DE PRODUTOS"/>
    <s v="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_x000a__x000a_Em anexo, segue DA comercial para substituição das notas já emitidas. _x000a__x000a_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
    <s v="&gt; Prezados, boa tarde. Tudo bem?_x000a__x000a_Em anexo, segue DA comercial para substituição das notas já emitidas. _x000a__x000a_Emitindo no 1° dia útil de cada mês."/>
    <s v="260031470"/>
    <x v="10"/>
    <s v="Aberto"/>
    <n v="43"/>
    <n v="43.003169999999997"/>
  </r>
  <r>
    <x v="2"/>
    <x v="4"/>
    <n v="25986550"/>
    <s v="0"/>
    <s v="2622513168542"/>
    <s v="A. P. A. COMERCIO DE MOVEIS LTDA"/>
    <s v="07.382.118/0001-70"/>
    <s v="Requisito fiscal do cliente"/>
    <m/>
    <s v="Cliente"/>
    <x v="2"/>
    <s v="Médio"/>
    <s v="1003 Gateway de Pagamento | Estou em produção e tenho uma dúvida | VICTOR HUGO LIMA DA SILVA | victor.hugo@apamoveis.com.br"/>
    <d v="2026-08-13T00:00:00"/>
    <d v="2026-08-13T00:00:00"/>
    <s v="ago/2026"/>
    <s v="ECOMMERCE BP SUPORTE FINANCEIRO N2"/>
    <s v="victor.hugo@apamoveis.com.br"/>
    <s v="APA MOVEIS"/>
    <s v="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259865500"/>
    <x v="10"/>
    <s v="Aberto"/>
    <n v="43"/>
    <n v="43.00318"/>
  </r>
  <r>
    <x v="3"/>
    <x v="3"/>
    <n v="25976644"/>
    <s v="0"/>
    <s v="2622511162443"/>
    <s v="R11 TRAVEL VIAGENS E TURISMO LTDA."/>
    <s v="24.763.731/0001-57"/>
    <s v="Prorrogação de Boleto"/>
    <m/>
    <s v="Cliente"/>
    <x v="2"/>
    <s v="Médio"/>
    <s v="1018 Financeiro | Desejo falar com o setor financeiro | Leonardo | financeiro@r11travel.com.br"/>
    <d v="2026-08-13T00:00:00"/>
    <d v="2026-08-13T00:00:00"/>
    <s v="ago/2026"/>
    <s v="ECOMMERCE BP SUPORTE FINANCEIRO N2"/>
    <s v="financeiro@r11travel.com.br"/>
    <s v=""/>
    <s v="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259766440"/>
    <x v="10"/>
    <s v="Aberto"/>
    <n v="43"/>
    <n v="43.003189999999996"/>
  </r>
  <r>
    <x v="0"/>
    <x v="1"/>
    <n v="25992473"/>
    <s v="0"/>
    <s v="2622514172257"/>
    <s v="COMPANHIA SULAMERICANA DE DISTRIBUICAO"/>
    <s v="11.517.841/0001-97"/>
    <s v="Atualização de Cadastro"/>
    <m/>
    <s v="Cliente"/>
    <x v="2"/>
    <s v="Médio"/>
    <s v="1018 Financeiro | Desejo falar com o setor financeiro | Fernando Macedo | fernando.macedo@plurix.com"/>
    <d v="2026-08-13T00:00:00"/>
    <d v="2026-08-13T00:00:00"/>
    <s v="ago/2026"/>
    <s v="ECOMMERCE BP SUPORTE FINANCEIRO N2"/>
    <s v="fernando.macedo@plurix.com"/>
    <s v=""/>
    <s v="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_x000a__x000a_Favor retirar a valdirene.carniel@grupoamigao.com da lista de recebimento das faturas do Amigão (COMPANHIA SULAMERICANA DE DISTRIBUICAO) e inserir o diego.calefi@grupoamigao.com_x000a__x000a_Obrigado!&lt;/p&gt;&lt;p&gt;&lt;strong&gt;Data e hora do erro:&lt;/strong&gt; 13-08-2026 14:20&lt;/p&gt;&lt;p&gt;&lt;strong&gt;GA Client ID:&lt;/strong&gt; 315681571.1754943942&lt;/p&gt;&lt;p&gt;&lt;strong&gt;Lead Hash ID:&lt;/strong&gt; fce90bb775fd17d34a595625434849361c8355eab844"/>
    <s v="&gt; Boa tarde!_x000a__x000a_Favor retirar a valdirene.carniel@grupoamigao.com da lista de recebimento das faturas do Amigão (COMPANHIA SULAMERICANA DE DISTRIBUICAO) e inserir o diego.calefi@grupoamigao.com_x000a__x000a_Obrigado!"/>
    <s v="259924730"/>
    <x v="10"/>
    <s v="Aberto"/>
    <n v="43"/>
    <n v="43.0032"/>
  </r>
  <r>
    <x v="3"/>
    <x v="2"/>
    <n v="25929004"/>
    <s v="0"/>
    <s v="2622413132142"/>
    <s v=""/>
    <s v="58.119.199/0001-51"/>
    <s v="Cancelamento de Nota Fiscal / Reemissão"/>
    <m/>
    <s v="Foi reaberto com outra solicitação - pedimos para abrir um novo chamado"/>
    <x v="0"/>
    <s v="Médio"/>
    <s v="1018 Financeiro | Desejo falar com o setor financeiro | Larissa Venancio | larissave@cielo.com.br"/>
    <d v="2026-08-12T00:00:00"/>
    <d v="2026-08-12T00:00:00"/>
    <s v="ago/2026"/>
    <s v="ECOMMERCE BP SUPORTE FINANCEIRO N2"/>
    <s v="larissave@cielo.com.br"/>
    <s v=""/>
    <s v="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259290040"/>
    <x v="54"/>
    <s v="Encerrado"/>
    <n v="33"/>
    <s v=""/>
  </r>
  <r>
    <x v="2"/>
    <x v="0"/>
    <n v="25927767"/>
    <s v="0"/>
    <s v="2622412131364"/>
    <s v="SONDA SUPERMERCADOS EXPORTACAO E IMPORTACAO S.A."/>
    <s v="01.937.635/0029-83"/>
    <s v="Cobrança de Chaves de Loja"/>
    <m/>
    <s v="Solicitação Comercial"/>
    <x v="2"/>
    <s v="Médio"/>
    <s v="1018 Financeiro | Desejo falar com o setor financeiro | Larissa Venancio | larissave@cielo.com.br"/>
    <d v="2026-08-12T00:00:00"/>
    <d v="2026-08-12T00:00:00"/>
    <s v="ago/2026"/>
    <s v="ECOMMERCE BP SUPORTE FINANCEIRO N2"/>
    <s v="larissave@cielo.com.br"/>
    <s v="SONDA DELIVERY"/>
    <s v="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lt;/p&gt;&lt;p&gt;&lt;strong&gt;GA Client ID:&lt;/strong&gt; 2039273388.1743804731&lt;/p&gt;&lt;p&gt;&lt;strong&gt;Lead "/>
    <s v="&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
    <s v="259277670"/>
    <x v="10"/>
    <s v="Aberto"/>
    <n v="44"/>
    <n v="44.003219999999999"/>
  </r>
  <r>
    <x v="3"/>
    <x v="3"/>
    <n v="25914441"/>
    <s v="0"/>
    <s v="2622410122956"/>
    <s v="BLUMAR/BRAZIL NUTS RIO TURISMO LTDA"/>
    <s v="40.339.657/0001-00"/>
    <s v="Solicitação de Boleto"/>
    <m/>
    <s v="Cliente"/>
    <x v="2"/>
    <s v="Médio"/>
    <s v="1018 Financeiro | Desejo falar com o setor financeiro | welton sousa de melo | weltonsousa@blumar.com.br"/>
    <d v="2026-08-12T00:00:00"/>
    <d v="2026-08-12T00:00:00"/>
    <s v="ago/2026"/>
    <s v="ECOMMERCE BP SUPORTE FINANCEIRO N2"/>
    <s v="weltonsousa@blumar.com.br"/>
    <s v="BLUMAR CONGRESS"/>
    <s v="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_x000a__x000a_Preciso do boleto para pagamento que vence dia 14/08_x000a__x000a_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
    <s v="&gt; Bom dia _x000a__x000a_Preciso do boleto para pagamento que vence dia 14/08_x000a__x000a_cnpj 40339657000100"/>
    <s v="259144410"/>
    <x v="10"/>
    <s v="Aberto"/>
    <n v="44"/>
    <n v="44.003230000000002"/>
  </r>
  <r>
    <x v="5"/>
    <x v="1"/>
    <n v="25910090"/>
    <s v="0"/>
    <s v="2622410120195"/>
    <s v="NERIA ENERGIA E SOLUCOES LTDA"/>
    <s v="11.844.665/0001-06"/>
    <s v="Atualização de Cadastro"/>
    <m/>
    <s v="Comercial"/>
    <x v="0"/>
    <s v="Médio"/>
    <s v="1018 Financeiro | Desejo falar com o setor financeiro | Raphael Felipe Palmeira | raphael.palmeira@cielo.com.br"/>
    <d v="2026-08-12T00:00:00"/>
    <d v="2026-08-14T00:00:00"/>
    <s v="ago/2026"/>
    <s v="ECOMMERCE BP SUPORTE FINANCEIRO N2"/>
    <s v="raphael.palmeira@cielo.com.br"/>
    <s v="NERIA COMERCIALIZADORA VAREJISTA DE ENERGIA LTDA"/>
    <s v="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259100900"/>
    <x v="39"/>
    <s v="Encerrado"/>
    <n v="2"/>
    <s v=""/>
  </r>
  <r>
    <x v="0"/>
    <x v="0"/>
    <n v="25974810"/>
    <s v="0"/>
    <s v="2622510161267"/>
    <s v="EDITORA E LIVRARIA SEFER LTDA"/>
    <s v="60.047.743/0001-49"/>
    <s v="Contestação de cobrança"/>
    <m/>
    <s v="Em análise"/>
    <x v="2"/>
    <s v="Médio"/>
    <s v="1018 Financeiro | Desejo falar com o setor financeiro | EDITORA E LIVRARIA SEFER LTDA | ariane.pasilva@cielo.com.br"/>
    <d v="2026-08-13T00:00:00"/>
    <d v="2026-08-13T00:00:00"/>
    <s v="ago/2026"/>
    <s v="ECOMMERCE BP SUPORTE FINANCEIRO N2"/>
    <s v="ariane.pasilva@cielo.com.br"/>
    <s v=""/>
    <s v="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_x000a_Já cobramos o setup na nota:114015_x000a__x000a_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
    <s v="&gt; Prezados, favor cancelar a nota:116129_x000a_Já cobramos o setup na nota:114015_x000a__x000a_O contrato só prevê uma cobrança de setup."/>
    <s v="259748100"/>
    <x v="10"/>
    <s v="Aberto"/>
    <n v="43"/>
    <n v="43.003250000000001"/>
  </r>
  <r>
    <x v="2"/>
    <x v="3"/>
    <n v="25793618"/>
    <s v="0"/>
    <s v="2622210046249"/>
    <s v="MYPLACE INDUSTRIA"/>
    <m/>
    <s v="Prorrogação de Boleto"/>
    <m/>
    <s v="Cliente"/>
    <x v="0"/>
    <s v="Médio"/>
    <s v="Prorrogação myPLACE - Setup"/>
    <d v="2026-08-10T00:00:00"/>
    <d v="2026-08-11T00:00:00"/>
    <s v="ago/2026"/>
    <s v="ECOMMERCE BP SUPORTE FINANCEIRO N2"/>
    <s v="gerencia.ecommerce@myplace.com.br"/>
    <s v="MYPLACE INDUSTRI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_x000a_Bom dia,_x000a__x000a__x000a_Tivemos alguns imprevistos e, por isso, ainda não conseguimos avançar com a implantação._x000a__x000a_Como seguimos analisando todos os pontos necessários para concluir essa etapa, gostaria de verificar se é possível prorrogar o vencimento do boleto referente ao setup por mais 15 dias._x000a__x000a_Esse prazo já seria suficiente para nos organizarmos._x000a__x000a__x000a_Obrigada!_x000a__x000a_--_x000a_Att,_x000a__x000a_[https://ci3.googleusercontent.com/mail-sig/AIorK4zkE066u-Yp0MiEgALiSNIECadUOIhu_M5wAsj5LuGtUp6UU3HXQtyJrN1ZDNkFYUuOnKpoQUvDNlh2][X]"/>
    <e v="#N/A"/>
    <s v="257936180"/>
    <x v="0"/>
    <s v="Encerrado"/>
    <n v="1"/>
    <s v=""/>
  </r>
  <r>
    <x v="2"/>
    <x v="0"/>
    <n v="25792655"/>
    <s v="0"/>
    <s v="2622210045738"/>
    <s v="E-PECA DESENVOLVIMENTO DE SISTEMAS LTDA"/>
    <s v="25.382.893/0001-08"/>
    <s v="Cobrança Setup"/>
    <m/>
    <s v="Solicitação Comercial"/>
    <x v="2"/>
    <s v="Médio"/>
    <s v="1018 Financeiro | Desejo falar com o setor financeiro | Júlia Angelozzi | julia.djesus@cielo.com.br"/>
    <d v="2026-08-10T00:00:00"/>
    <d v="2026-08-10T00:00:00"/>
    <s v="ago/2026"/>
    <s v="ECOMMERCE BP SUPORTE FINANCEIRO N2"/>
    <s v="julia.djesus@cielo.com.br"/>
    <s v="E-PECA"/>
    <s v="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_x000a_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
    <s v="&gt; Bom dia, pessoal!_x000a_Sou a gerente comercial da E-PECA DESENVOLVIMENTO DE SISTEMAS LTDA, CNPJ 25.382.893/0001-08. Preciso que realizem a geração da cobrança de um setup para o cliente devido a geração de uma nova chave na solução de Split de Pagamentos."/>
    <s v="257926550"/>
    <x v="10"/>
    <s v="Aberto"/>
    <n v="46"/>
    <n v="46.003270000000001"/>
  </r>
  <r>
    <x v="2"/>
    <x v="5"/>
    <n v="26187138"/>
    <s v="0"/>
    <s v="2623015294461"/>
    <s v="TERRA FORTE DO NORDESTE COMERCIO DE VEICULOS LTDA"/>
    <s v="46.401.065/0001-40"/>
    <s v="Informações geral"/>
    <m/>
    <m/>
    <x v="0"/>
    <s v="Médio"/>
    <s v="1018 Financeiro | Desejo falar com o setor financeiro | lainia | lainiasantos@terramaceio.com.br"/>
    <d v="2026-08-18T00:00:00"/>
    <d v="2026-08-18T00:00:00"/>
    <s v="ago/2026"/>
    <s v="ECOMMERCE BP SUPORTE FINANCEIRO N2"/>
    <s v="lainiasantos@terramaceio.com.br"/>
    <s v="TERRA MACEIO"/>
    <s v="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_x000a_Poderia confirmar?_x000a_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
    <s v="&gt; Dia 27-07-26, fizemos o cancelando do pedido: 21931 através do portal Rede Toyota_x000a_Poderia confirmar?_x000a_Identificação do pagamento:"/>
    <s v="261871380"/>
    <x v="18"/>
    <s v="Encerrado"/>
    <n v="15"/>
    <s v=""/>
  </r>
  <r>
    <x v="2"/>
    <x v="3"/>
    <n v="26186115"/>
    <s v="0"/>
    <s v="2623015293826"/>
    <s v="PAYAMIGO BRASIL MEIOS DE PAGAMENTO LTDA"/>
    <s v="26.183.032/0001-63"/>
    <s v="Troca de conta para depósito"/>
    <m/>
    <m/>
    <x v="2"/>
    <s v="Médio"/>
    <s v="1018 Financeiro | Desejo falar com o setor financeiro | Marcio dos Santos | msantos@payamigo.com"/>
    <d v="2026-08-18T00:00:00"/>
    <d v="2026-08-18T00:00:00"/>
    <s v="ago/2026"/>
    <s v="ECOMMERCE BP SUPORTE FINANCEIRO N2"/>
    <s v="msantos@payamigo.com"/>
    <s v="PAYAMIGO STERRAMEDIA"/>
    <s v="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_x000a_Agência: 0001_x000a_Número da conta: 80065820-5_x000a_Tipo: Conta de pagamento_x000a_CNPJ: 26.183.032/0001-63_x000a_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
    <s v="&gt; Banco: 290 - PagSeguro Internet Instituição de Pagamento S.A._x000a_Agência: 0001_x000a_Número da conta: 80065820-5_x000a_Tipo: Conta de pagamento_x000a_CNPJ: 26.183.032/0001-63_x000a_Nome: PAYAMIGO BRASIL MEIOS DE PAGAMENTO LTDA"/>
    <s v="261861150"/>
    <x v="10"/>
    <s v="Aberto"/>
    <n v="38"/>
    <n v="38.00329"/>
  </r>
  <r>
    <x v="4"/>
    <x v="0"/>
    <n v="26158573"/>
    <s v="0"/>
    <s v="2623010276710"/>
    <s v="BERTOLINI S/A"/>
    <s v="87.556.650/0015-00"/>
    <s v="Contestação de cobrança"/>
    <m/>
    <m/>
    <x v="2"/>
    <s v="Médio"/>
    <s v="1018 Financeiro | Desejo falar com o setor financeiro | Suelen Thums | suelen.thums@bertolini.com.br"/>
    <d v="2026-08-18T00:00:00"/>
    <d v="2026-08-18T00:00:00"/>
    <s v="ago/2026"/>
    <s v="ECOMMERCE BP SUPORTE FINANCEIRO N2"/>
    <s v="suelen.thums@bertolini.com.br"/>
    <s v="BERTOLINI SA"/>
    <s v="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_x000a_Foi por conta do aumento de transações no período? _x000a_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 v="&gt; Quero entender o motivo do valor do antifraude ter mais que dobrado de um mês para o outro. No mês passado pagamos R$ 259,15, e neste mês a nota (119956) foi emitida no valor de 601,73._x000a_Foi por conta do aumento de transações no período? _x000a_Aguardo."/>
    <s v="261585730"/>
    <x v="10"/>
    <s v="Aberto"/>
    <n v="38"/>
    <n v="38.003300000000003"/>
  </r>
  <r>
    <x v="4"/>
    <x v="1"/>
    <n v="26158420"/>
    <s v="0"/>
    <s v="2623010276608"/>
    <s v="PROPARTS COMERCIO DE ARTIGOS ESPORTIVOS E TECNOLOGIA LTDA"/>
    <s v="68.365.501/0001-05"/>
    <s v="Informação sobre contrato"/>
    <m/>
    <m/>
    <x v="2"/>
    <s v="Médio"/>
    <s v="1018 Financeiro | Desejo falar com o setor financeiro | Caroline Mendes | carolineal@cielo.com.br"/>
    <d v="2026-08-18T00:00:00"/>
    <d v="2026-08-18T00:00:00"/>
    <s v="ago/2026"/>
    <s v="ECOMMERCE BP SUPORTE FINANCEIRO N2"/>
    <s v="carolineal@cielo.com.br"/>
    <s v="Garmin  Loja Moema 01 POS2 Fisic"/>
    <s v="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261584200"/>
    <x v="10"/>
    <s v="Aberto"/>
    <n v="38"/>
    <n v="38.003309999999999"/>
  </r>
  <r>
    <x v="4"/>
    <x v="2"/>
    <n v="26123054"/>
    <s v="0"/>
    <s v="2622915254208"/>
    <s v="ALFA  AGENCIA DE VIAGENS LTDA"/>
    <s v="07.141.168/0001-66"/>
    <s v="Cancelamento de NF"/>
    <m/>
    <m/>
    <x v="2"/>
    <s v="Médio"/>
    <s v="1018 Financeiro | Desejo falar com o setor financeiro | ALFA AGENCIA DE VIAGENS LTDA | ariane.pasilva@cielo.com.br"/>
    <d v="2026-08-17T00:00:00"/>
    <d v="2026-08-17T00:00:00"/>
    <s v="ago/2026"/>
    <s v="ECOMMERCE BP SUPORTE FINANCEIRO N2"/>
    <s v="ariane.pasilva@cielo.com.br"/>
    <s v="ALFA TRAVEL TURISMO"/>
    <s v="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_x000a__x000a_Será necessário novamente cancelar as notas fiscais emitidas para o cliente desde julho:_x000a_117864_x000a_120138_x000a_120190_x000a__x000a_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
    <s v="&gt; Prezado time financeiro, boa tarde. Tudo bem?_x000a__x000a_Será necessário novamente cancelar as notas fiscais emitidas para o cliente desde julho:_x000a_117864_x000a_120138_x000a_120190_x000a__x000a_O serviço foi cancelado. Segue chamado no SF: CANCELAMENTO# 00001839"/>
    <s v="261230540"/>
    <x v="10"/>
    <s v="Aberto"/>
    <n v="39"/>
    <n v="39.003320000000002"/>
  </r>
  <r>
    <x v="4"/>
    <x v="4"/>
    <n v="26120128"/>
    <s v="0"/>
    <s v="2622915252385"/>
    <s v="ECORI ENERGIA SOLAR LTDA"/>
    <s v="13.329.758/0001-10"/>
    <s v="Dúvida sobre faturamento"/>
    <m/>
    <m/>
    <x v="2"/>
    <s v="Médio"/>
    <s v="1004 Gestão de Risco (Antifraude) | Estou em produção e tenho uma dúvida | Marcelo | mparo.sjp@ecori.com.br"/>
    <d v="2026-08-17T00:00:00"/>
    <d v="2026-08-18T00:00:00"/>
    <s v="ago/2026"/>
    <s v="ECOMMERCE BP SUPORTE FINANCEIRO N2"/>
    <s v="mparo.sjp@ecori.com.br"/>
    <s v="ECORI  PISOS E REVESTIMENTOS EC"/>
    <s v="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lt;/p&gt;&lt;p&gt;&lt;strong&gt;GA Client ID:&lt;/strong&gt; 1027059026.1786989"/>
    <s v="&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
    <s v="261201280"/>
    <x v="10"/>
    <s v="Aberto"/>
    <n v="39"/>
    <n v="39.003329999999998"/>
  </r>
  <r>
    <x v="2"/>
    <x v="1"/>
    <n v="26091612"/>
    <s v="0"/>
    <s v="2622910234580"/>
    <s v="LIDER INDUSTRIA E COMERCIO DE ESTOFADOS S/A"/>
    <s v="64.422.892/0001-00"/>
    <s v="Alteração de cadastro (e-mail)"/>
    <m/>
    <m/>
    <x v="2"/>
    <s v="Médio"/>
    <s v="1018 Financeiro | Desejo falar com o setor financeiro | Sara | sara@lider.design"/>
    <d v="2026-08-17T00:00:00"/>
    <d v="2026-08-17T00:00:00"/>
    <s v="ago/2026"/>
    <s v="ECOMMERCE BP SUPORTE FINANCEIRO N2"/>
    <s v="sara@lider.design"/>
    <s v="LIDER INTERIORES"/>
    <s v="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_x000a_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_x000a_    &quot;infoClientes&quot;: [_x000a_        {_x000a_            "/>
    <s v="&gt; Favor encaminhar as faturas referentes a estes dados para_x000a_contasacadastrar@lider.design"/>
    <s v="260916120"/>
    <x v="10"/>
    <s v="Aberto"/>
    <n v="39"/>
    <n v="39.003340000000001"/>
  </r>
  <r>
    <x v="2"/>
    <x v="3"/>
    <n v="26087997"/>
    <s v="0"/>
    <s v="2622909232285"/>
    <s v="VENANCIO PRODUTOS FARMACEUTICOS LTDA."/>
    <s v="00.285.753/0001-90"/>
    <s v="Prorrogação de Boleto"/>
    <m/>
    <m/>
    <x v="2"/>
    <s v="Médio"/>
    <s v="1018 Financeiro | Desejo falar com o setor financeiro | Ana Carolina Lopes | ana.barcellos@venancio.com.br"/>
    <d v="2026-08-17T00:00:00"/>
    <d v="2026-08-17T00:00:00"/>
    <s v="ago/2026"/>
    <s v="ECOMMERCE BP SUPORTE FINANCEIRO N2"/>
    <s v="ana.barcellos@venancio.com.br"/>
    <s v="DROGARIA VENANCIO"/>
    <s v="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
    <s v="&gt; Bom dia, Solicitamos, por gentileza, a prorrogação do boleto com vencimento para 14/08/2026, nf.119860, para o dia 24/08."/>
    <s v="260879970"/>
    <x v="10"/>
    <s v="Aberto"/>
    <n v="39"/>
    <n v="39.003349999999998"/>
  </r>
  <r>
    <x v="4"/>
    <x v="4"/>
    <n v="26053298"/>
    <s v="0"/>
    <s v="2622615209868"/>
    <s v="BRAVIUM S.A"/>
    <s v="01.336.140/0001-06"/>
    <s v="Dúvida sobre faturamento"/>
    <m/>
    <m/>
    <x v="2"/>
    <s v="Médio"/>
    <s v="1018 Financeiro | Desejo falar com o setor financeiro | DIEGO GOMES | Diego.gomes@bravium.com.br"/>
    <d v="2026-08-14T00:00:00"/>
    <d v="2026-08-14T00:00:00"/>
    <s v="ago/2026"/>
    <s v="ECOMMERCE BP SUPORTE FINANCEIRO N2"/>
    <s v="diego.gomes@bravium.com.br"/>
    <s v="MC SURPREENDA"/>
    <s v="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_x000a_NF 86398  R$ 7.613,57_x000a_NF 86413  R$ 7.613,57_x000a__x000a_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
    <s v="&gt; Recebemos duas notas ambas com o mesmo valor _x000a_NF 86398  R$ 7.613,57_x000a_NF 86413  R$ 7.613,57_x000a__x000a_Precisamos da confirmação qual é a nota valida e o comprovante de cancelamento por gentileza."/>
    <s v="260532980"/>
    <x v="10"/>
    <s v="Aberto"/>
    <n v="42"/>
    <n v="42.003360000000001"/>
  </r>
  <r>
    <x v="2"/>
    <x v="1"/>
    <n v="26038292"/>
    <s v="0"/>
    <s v="2622611200489"/>
    <s v="HSYSTEM TECNOLOGIA LTDA"/>
    <s v="16.991.645/0001-73"/>
    <s v="Cadastro de MIDs"/>
    <m/>
    <m/>
    <x v="2"/>
    <s v="Médio"/>
    <s v="1018 Financeiro | Desejo falar com o setor financeiro | Mariane | mariane.santos@cielo.com.br"/>
    <d v="2026-08-14T00:00:00"/>
    <d v="2026-08-14T00:00:00"/>
    <s v="ago/2026"/>
    <s v="ECOMMERCE BP SUPORTE FINANCEIRO N2"/>
    <s v="mariane.santos@cielo.com.br"/>
    <s v=""/>
    <s v="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
    <s v="&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
    <s v="260382920"/>
    <x v="10"/>
    <s v="Aberto"/>
    <n v="42"/>
    <n v="42.003369999999997"/>
  </r>
  <r>
    <x v="2"/>
    <x v="0"/>
    <n v="26091331"/>
    <s v="0"/>
    <s v="2622910234394"/>
    <s v="INBRANDS S.A"/>
    <s v="09.054.385/0001-44"/>
    <s v="Contestação de cobrança"/>
    <m/>
    <m/>
    <x v="2"/>
    <s v="Médio"/>
    <s v="1020 Estratégia Antifraude | Analises | Leonardo Gonçalves de Noronha | leonardo.noronha@inbrands.com.br"/>
    <d v="2026-08-17T00:00:00"/>
    <d v="2026-08-19T00:00:00"/>
    <s v="ago/2026"/>
    <s v="ECOMMERCE BP SUPORTE FINANCEIRO N2"/>
    <s v="leonardo.noronha@inbrands.com.br"/>
    <s v="ELLUS FABRICA PE"/>
    <s v="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260913310"/>
    <x v="10"/>
    <s v="Aberto"/>
    <n v="39"/>
    <n v="39.00338"/>
  </r>
  <r>
    <x v="2"/>
    <x v="3"/>
    <n v="26197883"/>
    <s v="0"/>
    <s v="2623017301047"/>
    <s v="FENG - FAN ENGAGEMENT MARKETING E INTELIGENCIA LTDA."/>
    <s v="29.815.956/0001-23"/>
    <s v="Informação conta para depósito"/>
    <m/>
    <m/>
    <x v="2"/>
    <s v="Médio"/>
    <s v="1018 Financeiro | Desejo falar com o setor financeiro | Marcos Paulo | marcos.paulo@fengbrasil.com.br"/>
    <d v="2026-08-18T00:00:00"/>
    <d v="2026-08-19T00:00:00"/>
    <s v="ago/2026"/>
    <s v="ECOMMERCE BP SUPORTE FINANCEIRO N2"/>
    <s v="marcos.paulo@fengbrasil.com.br"/>
    <s v="Botafogo Camisa 7"/>
    <s v="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
    <s v="&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
    <s v="261978830"/>
    <x v="10"/>
    <s v="Aberto"/>
    <n v="38"/>
    <n v="38.003390000000003"/>
  </r>
  <r>
    <x v="2"/>
    <x v="1"/>
    <n v="26205622"/>
    <s v="0"/>
    <s v="2623108306151"/>
    <s v="QUANTITY SERVICOS E COMERCIO DE PRODUTOS PARA SAUDE S.A."/>
    <s v="13.612.214/0001-60"/>
    <s v="Atualização de Cadastro"/>
    <m/>
    <m/>
    <x v="2"/>
    <s v="Médio"/>
    <s v="1018 Financeiro | Desejo falar com o setor financeiro | Francielly R S Buchele | francielly.silva@dentalspeed.com"/>
    <d v="2026-08-19T00:00:00"/>
    <d v="2026-08-19T00:00:00"/>
    <s v="ago/2026"/>
    <s v="ECOMMERCE BP SUPORTE FINANCEIRO N2"/>
    <s v="francielly.silva@dentalspeed.com"/>
    <s v="DENTAL SPEED GRAPH"/>
    <s v="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_x000a_Gentileza incluir o e-mail abaixo para recebimentos das notas fiscais e boletos e manter os que já existem:_x000a__x000a_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
    <s v="&gt; Bom dia!_x000a_Gentileza incluir o e-mail abaixo para recebimentos das notas fiscais e boletos e manter os que já existem:_x000a__x000a_camila.medeiros@dentalspeed.com"/>
    <s v="262056220"/>
    <x v="10"/>
    <s v="Aberto"/>
    <n v="37"/>
    <n v="37.003399999999999"/>
  </r>
  <r>
    <x v="4"/>
    <x v="3"/>
    <n v="26218687"/>
    <s v="0"/>
    <s v="2623110314547"/>
    <s v="MAX FERRAMENTAS LTDA"/>
    <m/>
    <s v="Informações sobre pagamento"/>
    <m/>
    <m/>
    <x v="2"/>
    <s v="Médio"/>
    <s v="Enc.: POXA, SEU BOLETO ESTÁ VENCIDO!"/>
    <d v="2026-08-19T00:00:00"/>
    <d v="2026-08-19T00:00:00"/>
    <s v="ago/2026"/>
    <s v="ECOMMERCE BP SUPORTE FINANCEIRO N2"/>
    <s v="rita.barboza@ogrupomaxi.com.br"/>
    <s v="MAX FERRAMENTAS LTD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Preciso de um contato para tratar a situação abaixo._x000a__x000a__x000a_[Cópia de Cópia de Assinatura Maxi 2026.png]_x000a__x000a__x000a__x000a__x000a_============ Mensagem encaminhada ============_x000a_De: &lt;cobranca.ecommerce@cielo.com.br&gt;_x000a_Para: &lt;rita.barboza@maxiferramentas.com.br&gt;, &lt;thiago.rolim@maxiferramentas.com.br&gt;, &lt;alexrolim@maxiferramentas.com.br&gt;_x000a_Data: sex., 24 jul. 2026 10:20:18 -0300_x000a_Assunto: POXA, SEU BOLETO ESTÁ VENCIDO!_x000a_============ Mensagem encaminhada ============_x000a__x000a_[braspag]_x000a_Poxa, seu boleto está_x000a_vencido!_x000a_ _x000a_[braspag]_x000a_ _x000a_Olá, cliente Braspag!_x000a__x000a_Estamos acompanhando MA"/>
    <e v="#N/A"/>
    <s v="262186870"/>
    <x v="10"/>
    <s v="Aberto"/>
    <n v="37"/>
    <n v="37.003410000000002"/>
  </r>
  <r>
    <x v="4"/>
    <x v="5"/>
    <n v="26243275"/>
    <s v="0"/>
    <s v="2623115330650"/>
    <s v="INSIDE SISTEMAS LTDA"/>
    <s v="05.623.256/0001-79"/>
    <s v="Acesso admin"/>
    <m/>
    <m/>
    <x v="2"/>
    <s v="Médio"/>
    <s v="1003 Gateway de Pagamento | Configurações da loja | Ricardo | faturamento@insidesistemas.com.br"/>
    <d v="2026-08-19T00:00:00"/>
    <d v="2026-08-20T00:00:00"/>
    <s v="ago/2026"/>
    <s v="ECOMMERCE BP SUPORTE FINANCEIRO N2"/>
    <s v="faturamento@insidesistemas.com.br"/>
    <s v="INSIDE SISTEMAS"/>
    <s v="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_x000a_    &quot;infoClientes"/>
    <s v="&gt; Preciso entender sobre a cobrança mensal para o CNPJ 05.623.256/0001-79"/>
    <s v="262432750"/>
    <x v="10"/>
    <s v="Aberto"/>
    <n v="37"/>
    <n v="37.003419999999998"/>
  </r>
  <r>
    <x v="4"/>
    <x v="1"/>
    <n v="26288802"/>
    <s v="0"/>
    <s v="2623212359359"/>
    <s v="WHITE MARTINS GASES INDUSTRIAIS LTDA"/>
    <s v="35.820.448/0001-36"/>
    <s v="Congelamento de contrato"/>
    <m/>
    <m/>
    <x v="2"/>
    <s v="Médio"/>
    <s v="1018 Financeiro | Desejo falar com o setor financeiro | Mariane Oliveira dos Santos | mariane.santos@cielo.com.br"/>
    <d v="2026-08-20T00:00:00"/>
    <d v="2026-08-20T00:00:00"/>
    <s v="ago/2026"/>
    <s v="ECOMMERCE BP SUPORTE FINANCEIRO N2"/>
    <s v="mariane.santos@cielo.com.br"/>
    <s v="WHITE MARTINS GILDA"/>
    <s v="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262888020"/>
    <x v="10"/>
    <s v="Aberto"/>
    <n v="36"/>
    <n v="36.003430000000002"/>
  </r>
  <r>
    <x v="4"/>
    <x v="4"/>
    <n v="26395526"/>
    <s v="0"/>
    <s v="2623609429491"/>
    <s v="LAMARK E-COMMERCE SOLUTIONS LTDA"/>
    <s v="63.321.008/0001-70"/>
    <s v="Dúvida sobre faturamento"/>
    <m/>
    <m/>
    <x v="2"/>
    <s v="Médio"/>
    <s v="1018 Financeiro | Desejo falar com o setor financeiro | Rafael Roque | rafael.silva@tbfg.com.br"/>
    <d v="2026-08-24T00:00:00"/>
    <d v="2026-08-24T00:00:00"/>
    <s v="ago/2026"/>
    <s v="ECOMMERCE BP SUPORTE FINANCEIRO N2"/>
    <s v="rafael.silva@tbfg.com.br"/>
    <m/>
    <s v="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lt;/p&gt;&lt;p&gt;&lt;strong&gt;Como podemos te ajudar"/>
    <s v="&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
    <s v="263955260"/>
    <x v="10"/>
    <s v="Aberto"/>
    <n v="32"/>
    <n v="32.003439999999998"/>
  </r>
  <r>
    <x v="3"/>
    <x v="2"/>
    <n v="26346273"/>
    <s v="0"/>
    <s v="2623312396077"/>
    <s v="N. R. BENNESBY COMERCIO DE UTENSILI"/>
    <s v="37.882.316/0001-64"/>
    <s v="Cancelamento de NF"/>
    <m/>
    <m/>
    <x v="1"/>
    <s v="Médio"/>
    <s v="1018 Financeiro | Desejo falar com o setor financeiro | N. R. BENNESBY COMERCIO DE UTENSILI | ariane.pasilva@cielo.com.br"/>
    <d v="2026-08-21T00:00:00"/>
    <d v="2026-08-21T00:00:00"/>
    <s v="ago/2026"/>
    <s v="ECOMMERCE BP SUPORTE FINANCEIRO N2"/>
    <s v="ariane.pasilva@cielo.com.br"/>
    <m/>
    <s v="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_x000a__x000a_Favor seguir com o cancelamento das notas (todas)._x000a__x000a_Em anexo, DA comercial.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
    <s v="&gt; Time financeiro, boa tarde. Tudo bem?_x000a__x000a_Favor seguir com o cancelamento das notas (todas)._x000a__x000a_Em anexo, DA comercial._x000a__x000a_Obrigada."/>
    <s v="263462730"/>
    <x v="10"/>
    <s v="Aberto"/>
    <n v="35"/>
    <n v="35.003450000000001"/>
  </r>
  <r>
    <x v="3"/>
    <x v="2"/>
    <n v="26341250"/>
    <s v="0"/>
    <s v="2623311392729"/>
    <s v="UNINTER EDUCACIONAL S/A"/>
    <s v="02.261.854/0001-57"/>
    <s v="Cancelamento de NF"/>
    <m/>
    <m/>
    <x v="0"/>
    <s v="Médio"/>
    <s v="1018 Financeiro | Desejo falar com o setor financeiro | UNINTER EDUCACIONAL S/A | ariane.pasilva@cielo.com.br"/>
    <d v="2026-08-21T00:00:00"/>
    <d v="2026-08-21T00:00:00"/>
    <s v="ago/2026"/>
    <s v="ECOMMERCE BP SUPORTE FINANCEIRO N2"/>
    <s v="ariane.pasilva@cielo.com.br"/>
    <m/>
    <s v="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_x000a__x000a_Poderia, por favor cancelar todas as notas desse cliente?_x000a__x000a_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
    <s v="&gt; Time financeiro, bom dia. Tudo bem?_x000a__x000a_Poderia, por favor cancelar todas as notas desse cliente?_x000a__x000a_Em anexo DA comercial."/>
    <s v="263412500"/>
    <x v="8"/>
    <s v="Encerrado"/>
    <n v="33"/>
    <s v=""/>
  </r>
  <r>
    <x v="2"/>
    <x v="3"/>
    <n v="26503309"/>
    <s v="0"/>
    <s v="2623717497663"/>
    <s v="INOVE ONLINE LTDA"/>
    <s v="59.515.022/0001-37"/>
    <s v="Informações cobrança"/>
    <m/>
    <m/>
    <x v="0"/>
    <s v="Médio"/>
    <s v="1018 Financeiro | Desejo falar com o setor financeiro | Inove Online | inoveonline0904@gmail.com"/>
    <d v="2026-08-25T00:00:00"/>
    <d v="2026-08-26T00:00:00"/>
    <s v="ago/2026"/>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
    <s v="&gt; Quero saber se tenho alguma pendencia financeira com voces! se puderem me encaminhar as guias com os descritivos por email caso tenha por gentileza"/>
    <s v="265033090"/>
    <x v="43"/>
    <s v="Encerrado"/>
    <n v="9"/>
    <s v=""/>
  </r>
  <r>
    <x v="2"/>
    <x v="2"/>
    <n v="26476108"/>
    <s v="0"/>
    <s v="2623712480655"/>
    <s v="SMILES VIAGENS E TURISMO S.A."/>
    <s v="27.413.812/0001-15"/>
    <s v="Cancelamento de NF / reemissão"/>
    <m/>
    <m/>
    <x v="2"/>
    <s v="Médio"/>
    <s v="1018 Financeiro | Desejo falar com o setor financeiro | SMILES VIAGENS E TURISMO S.A. | ariane.pasilva@cielo.com.br"/>
    <d v="2026-08-25T00:00:00"/>
    <d v="2026-08-25T00:00:00"/>
    <s v="ago/2026"/>
    <s v="ECOMMERCE BP SUPORTE FINANCEIRO N2"/>
    <s v="ariane.pasilva@cielo.com.br"/>
    <s v="SMILES VIAGENS E TURISMO SA"/>
    <s v="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264761080"/>
    <x v="10"/>
    <s v="Aberto"/>
    <n v="31"/>
    <n v="31.00348"/>
  </r>
  <r>
    <x v="3"/>
    <x v="5"/>
    <n v="26448888"/>
    <s v="26404867"/>
    <s v="2623620463112"/>
    <s v="BRISANET SERVIOS DE TELECOMUNICACOES S.A."/>
    <s v="04.601.397/0001-28"/>
    <s v="Informações geral"/>
    <m/>
    <m/>
    <x v="2"/>
    <s v="Médio"/>
    <s v="Re: Solicitação de detalhamento de transações e identificação de créditos"/>
    <d v="2026-08-24T00:00:00"/>
    <d v="2026-08-25T00:00:00"/>
    <s v="ago/2026"/>
    <s v="ECOMMERCE BP SUPORTE FINANCEIRO N2"/>
    <s v="patricianogueira@grupobrisanet.com.br"/>
    <s v=""/>
    <m/>
    <e v="#N/A"/>
    <s v="2644888826404867"/>
    <x v="10"/>
    <s v="Aberto"/>
    <n v="32"/>
    <n v="32.003489999999999"/>
  </r>
  <r>
    <x v="0"/>
    <x v="1"/>
    <n v="26446053"/>
    <s v="0"/>
    <s v="2623618461443"/>
    <s v="BRASILSEG COMPANHIA DE SEGUROS"/>
    <s v="28.196.889/0001-43"/>
    <s v="Atualização cadastral reajuste contrato"/>
    <m/>
    <m/>
    <x v="2"/>
    <s v="Médio"/>
    <s v="1018 Financeiro | Desejo falar com o setor financeiro | Larissa Venancio Nascimento Araujo | larissave@cielo.com.br"/>
    <d v="2026-08-24T00:00:00"/>
    <d v="2026-08-25T00:00:00"/>
    <s v="ago/2026"/>
    <s v="ECOMMERCE BP SUPORTE FINANCEIRO N2"/>
    <s v="larissave@cielo.com.br"/>
    <s v="BB SEGUROS ALIANCA BR"/>
    <s v="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264460530"/>
    <x v="10"/>
    <s v="Aberto"/>
    <n v="32"/>
    <n v="32.003500000000003"/>
  </r>
  <r>
    <x v="3"/>
    <x v="3"/>
    <n v="26443578"/>
    <s v="0"/>
    <s v="2623617460010"/>
    <s v="CENTER MEGA COMERCIO DE MATERIAIS PARA CONSTRUCAO LTDA"/>
    <s v="05.164.667/0001-43"/>
    <s v="Informações cobrança"/>
    <m/>
    <s v="Cliente"/>
    <x v="0"/>
    <s v="Médio"/>
    <s v="1018 Financeiro | Desejo falar com o setor financeiro | Maria Eduarda | marketing01@centermega.com.br"/>
    <d v="2026-08-24T00:00:00"/>
    <d v="2026-08-25T00:00:00"/>
    <s v="ago/2026"/>
    <s v="ECOMMERCE BP SUPORTE FINANCEIRO N2"/>
    <s v="marketing01@centermega.com.br"/>
    <s v="CENTER MEGA C M CONSTR"/>
    <s v="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_x000a__x000a_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
    <s v="&gt; Estamos com uma cobrança duplcada em nosso banco. _x000a__x000a_Nós recebemos por email a 119965 a qual realizamos o incluimento do pagamento porém o nosso financeiro contastou a cobrança duplicada da nota 2119965 e precisamos que ela seja retirada do banco"/>
    <s v="264435780"/>
    <x v="54"/>
    <s v="Encerrado"/>
    <n v="21"/>
    <s v=""/>
  </r>
  <r>
    <x v="3"/>
    <x v="0"/>
    <n v="26431641"/>
    <s v="0"/>
    <s v="2623615452431"/>
    <s v="PNEUBRAS COMERCIO DE PNEUS LTDA"/>
    <s v="08.678.386/0001-05"/>
    <s v="Contestação de cobrança"/>
    <m/>
    <m/>
    <x v="2"/>
    <s v="Médio"/>
    <s v="1018 Financeiro | Desejo falar com o setor financeiro | José Deyfeson Fernandes Ribeiro | jose.ribeiro@pneubras.com"/>
    <d v="2026-08-24T00:00:00"/>
    <d v="2026-08-24T00:00:00"/>
    <s v="ago/2026"/>
    <s v="ECOMMERCE BP SUPORTE FINANCEIRO N2"/>
    <s v="jose.ribeiro@pneubras.com"/>
    <s v="PNEUBRAS"/>
    <s v="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264316410"/>
    <x v="10"/>
    <s v="Aberto"/>
    <n v="32"/>
    <n v="32.003520000000002"/>
  </r>
  <r>
    <x v="3"/>
    <x v="2"/>
    <n v="26428781"/>
    <s v="0"/>
    <s v="2623615450589"/>
    <s v="EVENTPLACE SOLUCOES DIGITAIS LTDA"/>
    <s v="26.335.362/0001-27"/>
    <s v="Cancelamento de NF"/>
    <m/>
    <m/>
    <x v="2"/>
    <s v="Médio"/>
    <s v="1018 Financeiro | Desejo falar com o setor financeiro | EVENTPLACE SOLUCOES DIGITAIS LTDA | ariane.pasilva@cielo.com.br"/>
    <d v="2026-08-24T00:00:00"/>
    <d v="2026-08-24T00:00:00"/>
    <s v="ago/2026"/>
    <s v="ECOMMERCE BP SUPORTE FINANCEIRO N2"/>
    <s v="ariane.pasilva@cielo.com.br"/>
    <s v=""/>
    <s v="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
    <s v="&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
    <s v="264287810"/>
    <x v="10"/>
    <s v="Aberto"/>
    <n v="32"/>
    <n v="32.003529999999998"/>
  </r>
  <r>
    <x v="3"/>
    <x v="4"/>
    <n v="26416830"/>
    <s v="0"/>
    <s v="2623612442746"/>
    <s v="PAGUEVELOZ INSTITUICAO DE PAGAMENTO LTDA"/>
    <s v="03.816.413/0001-37"/>
    <s v="Correção descritivo nota fiscal"/>
    <m/>
    <m/>
    <x v="2"/>
    <s v="Médio"/>
    <s v="1018 Financeiro | Desejo falar com o setor financeiro | PAGUEVELOZ INSTITUICAO DE PAGAMENTO | ariane.pasilva@cielo.com.br"/>
    <d v="2026-08-24T00:00:00"/>
    <d v="2026-08-24T00:00:00"/>
    <s v="ago/2026"/>
    <s v="ECOMMERCE BP SUPORTE FINANCEIRO N2"/>
    <s v="ariane.pasilva@cielo.com.br"/>
    <s v=""/>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_x000a__x000a_O cliente precisa que na nota fiscal:63191_x000a_Conste o NR° DA PO:97873921 _x000a__x000a_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
    <s v="&gt; Pessoal, boa tarde._x000a__x000a_O cliente precisa que na nota fiscal:63191_x000a_Conste o NR° DA PO:97873921 _x000a__x000a_Por favor, podem corrigir?"/>
    <s v="264168300"/>
    <x v="10"/>
    <s v="Aberto"/>
    <n v="32"/>
    <n v="32.003540000000001"/>
  </r>
  <r>
    <x v="3"/>
    <x v="2"/>
    <n v="26415900"/>
    <s v="0"/>
    <s v="2623612442177"/>
    <s v="MV INFORMATICA NORDESTE LTDA"/>
    <s v="92.306.257/0007-80"/>
    <s v="Cancelamento de NF"/>
    <m/>
    <m/>
    <x v="0"/>
    <s v="Médio"/>
    <s v="1018 Financeiro | Desejo falar com o setor financeiro | MV INFORMATICA NORDESTE LTDA | ariane.pasilva@cielo.com.br"/>
    <d v="2026-08-24T00:00:00"/>
    <d v="2026-08-24T00:00:00"/>
    <s v="ago/2026"/>
    <s v="ECOMMERCE BP SUPORTE FINANCEIRO N2"/>
    <s v="ariane.pasilva@cielo.com.br"/>
    <s v=""/>
    <s v="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_x000a__x000a_Por favor cancelar as notas emitidas para esse cliente._x000a__x000a_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
    <s v="&gt; Prezados, boa tarde. Tudo bem?_x000a__x000a_Por favor cancelar as notas emitidas para esse cliente._x000a__x000a_Conforme firmado em contrato, o vencimento era para 90 dias após assinatura."/>
    <s v="264159000"/>
    <x v="55"/>
    <s v="Encerrado"/>
    <n v="3"/>
    <s v=""/>
  </r>
  <r>
    <x v="3"/>
    <x v="2"/>
    <n v="26412747"/>
    <s v="0"/>
    <s v="2623612440280"/>
    <s v="SYNAPCOM COMERCIO ELETRONICO"/>
    <s v="27.932.734/0001-65"/>
    <s v="Cancelamento de NF"/>
    <m/>
    <m/>
    <x v="0"/>
    <s v="Médio"/>
    <s v="1018 Financeiro | Desejo falar com o setor financeiro | INFRACOMMERCE SYNAPCOM COMERCIO ELE | arianede@cielo.com.br"/>
    <d v="2026-08-24T00:00:00"/>
    <d v="2026-08-24T00:00:00"/>
    <s v="ago/2026"/>
    <s v="ECOMMERCE BP SUPORTE FINANCEIRO N2"/>
    <s v="arianede@cielo.com.br"/>
    <s v="SYNAPCOM COMERCIO ELETRONICO"/>
    <s v="Olá, segue formulário enviado para Cielo E-commerce:&lt;p&gt;&lt;strong&gt;Descrição do problema:&lt;/strong&gt; Time financeiro, boa tarde. Tudo bem?_x000a__x000a_Favor cancelar toas as notas fiscais desse cliente. _x000a__x000a_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
    <s v="&gt; Time financeiro, boa tarde. Tudo bem?_x000a__x000a_Favor cancelar toas as notas fiscais desse cliente. _x000a__x000a_Em anexo DA comercial."/>
    <s v="264127470"/>
    <x v="8"/>
    <s v="Encerrado"/>
    <n v="30"/>
    <s v=""/>
  </r>
  <r>
    <x v="3"/>
    <x v="2"/>
    <n v="26412296"/>
    <s v="0"/>
    <s v="2623612439987"/>
    <s v="SYNAPCOM COMERCIO ELETRONICO"/>
    <s v="27.932.734/0001-65"/>
    <s v="Cancelamento de NF"/>
    <s v="Duplicidade de abertura"/>
    <m/>
    <x v="0"/>
    <s v="Médio"/>
    <s v="1018 Financeiro | Desejo falar com o setor financeiro | INFRACOMMERCE SYNAPCOM COMERCIO ELE | ariane.pasilva@cielo.com.br"/>
    <d v="2026-08-24T00:00:00"/>
    <d v="2026-08-24T00:00:00"/>
    <s v="ago/2026"/>
    <s v="ECOMMERCE BP SUPORTE FINANCEIRO N2"/>
    <s v="ariane.pasilva@cielo.com.br"/>
    <s v="SYNAPCOM COMERCIO ELETRONICO"/>
    <s v="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_x000a__x000a_Favor cancelar toas as notas fiscais desse cliente. _x000a__x000a_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
    <s v="&gt; Time financeiro, boa tarde. Tudo bem?_x000a__x000a_Favor cancelar toas as notas fiscais desse cliente. _x000a__x000a_Em anexo DA comercial."/>
    <s v="264122960"/>
    <x v="55"/>
    <s v="Encerrado"/>
    <n v="3"/>
    <s v=""/>
  </r>
  <r>
    <x v="3"/>
    <x v="4"/>
    <n v="26742015"/>
    <s v="0"/>
    <s v="2624410647554"/>
    <s v="GUEDES &amp; PAIXAO LTDA"/>
    <s v="16.928.871/0036-30"/>
    <s v="Informações sobre faturamento"/>
    <m/>
    <m/>
    <x v="0"/>
    <s v="Médio"/>
    <s v="1003 Gateway de Pagamento | Estou em produção e tenho uma dúvida | Rafael de Freitas Veloso | contasapagar@drogariaminasbrasil.com.br"/>
    <d v="2026-09-01T00:00:00"/>
    <d v="2026-09-01T00:00:00"/>
    <s v="set/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
    <s v="&gt; Gentileza solicito o envio da nota fiscal da qual o boleto venceu dia 28/08/2026 e não recebemos por e-mail,consegue me ajudar?"/>
    <s v="267420150"/>
    <x v="18"/>
    <s v="Encerrado"/>
    <n v="1"/>
    <s v=""/>
  </r>
  <r>
    <x v="2"/>
    <x v="1"/>
    <n v="26731758"/>
    <s v="0"/>
    <s v="2624407640926"/>
    <s v="TELEXPERTS TELECOMUNICACOES S.A"/>
    <s v="07.625.852/0001-13"/>
    <s v="Congelamento de contrato"/>
    <m/>
    <m/>
    <x v="0"/>
    <s v="Médio"/>
    <s v="1018 Financeiro | Desejo falar com o setor financeiro | Raphael Felipe Palmeira | raphael.palmeira@cielo.com.br"/>
    <d v="2026-09-01T00:00:00"/>
    <d v="2026-09-01T00:00:00"/>
    <s v="set/2026"/>
    <s v="ECOMMERCE BP SUPORTE FINANCEIRO N2"/>
    <s v="raphael.palmeira@cielo.com.br"/>
    <s v="TELECALL"/>
    <s v="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_x000a__x000a_Contrato de congelamento está em anexo.&lt;/p&gt;&lt;p&gt;&lt;strong&gt;GA Client ID:&lt;/strong&gt; 1129026650.1776880361&lt;/p&gt;&lt;p&gt;&lt;strong&gt;Lead Hash ID:&lt;/strong&gt; 654a4c7ca2026bcbc95880a2d287c298f308e2f60d1edb738fdc9f171b5ec4b2&lt;/p&gt;&lt;p&gt;&lt;strong&gt;Lead Form ID:&lt;"/>
    <s v="&gt; Favor efetuar o congelamento por 90 dias dos boletos emitidos e qualquer serviço do cliente TELEXPERTS TELECOMUNICACOES S.A. _x000a__x000a_Contrato de congelamento está em anexo."/>
    <s v="267317580"/>
    <x v="47"/>
    <s v="Encerrado"/>
    <n v="14"/>
    <s v=""/>
  </r>
  <r>
    <x v="2"/>
    <x v="5"/>
    <n v="26710998"/>
    <s v="0"/>
    <s v="2624314628043"/>
    <s v="INOVE ONLINE LTDA"/>
    <s v="59.515.022/0001-37"/>
    <s v="Informações geral"/>
    <m/>
    <m/>
    <x v="2"/>
    <s v="Médio"/>
    <s v="1018 Financeiro | Desejo falar com o setor financeiro | Inove Online | inoveonline0904@gmail.com"/>
    <d v="2026-08-31T00:00:00"/>
    <d v="2026-08-31T00:00:00"/>
    <s v="ago/2026"/>
    <s v="ECOMMERCE BP SUPORTE FINANCEIRO N2"/>
    <s v="inoveonline0904@gmail.com"/>
    <s v="INOVE ONLINE LTDA"/>
    <s v="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267109980"/>
    <x v="10"/>
    <s v="Aberto"/>
    <n v="25"/>
    <n v="25.003599999999999"/>
  </r>
  <r>
    <x v="0"/>
    <x v="1"/>
    <n v="26564108"/>
    <s v="0"/>
    <s v="2623818535748"/>
    <s v="METROPOLITAN LIFE SEGUROS E PREVIDENCIA PRIVADA SA"/>
    <s v="02.102.498/0001-29"/>
    <s v="Atualização cadastral reajuste contrato"/>
    <m/>
    <m/>
    <x v="2"/>
    <s v="Médio"/>
    <s v="1018 Financeiro | Desejo falar com o setor financeiro | Larissa Venancio | larissave@cielo.com.br"/>
    <d v="2026-08-26T00:00:00"/>
    <d v="2026-08-27T00:00:00"/>
    <s v="ago/2026"/>
    <s v="ECOMMERCE BP SUPORTE FINANCEIRO N2"/>
    <s v="larissave@cielo.com.br"/>
    <s v="METLIFE SEGUROS"/>
    <s v="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lt;/p&gt;&lt;p&gt;&lt;strong&gt;GA Client ID:&lt;/strong&gt; 2039"/>
    <s v="&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
    <s v="265641080"/>
    <x v="10"/>
    <s v="Aberto"/>
    <n v="30"/>
    <n v="30.003609999999998"/>
  </r>
  <r>
    <x v="3"/>
    <x v="3"/>
    <n v="26691392"/>
    <s v="0"/>
    <s v="2624310615918"/>
    <s v="EMBRACON ADMINISTRADORA DE CONSORCIO LTDA"/>
    <s v="58.113.812/0001-23"/>
    <s v="Reenvio de boleto / NF"/>
    <m/>
    <m/>
    <x v="0"/>
    <s v="Médio"/>
    <s v="1003 Gateway de Pagamento | Minha operação está parada e preciso de uma ajuda urgente | Patrícia Teodoro | patricia.teodoro@embracon.com.br"/>
    <d v="2026-08-31T00:00:00"/>
    <d v="2026-08-31T00:00:00"/>
    <s v="ago/2026"/>
    <s v="ECOMMERCE BP SUPORTE FINANCEIRO N2"/>
    <s v="patricia.teodoro@embracon.com.br"/>
    <s v="EMBRACON MATRIZ"/>
    <s v="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_x000a_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
    <s v="&gt; Não recebemos, nota fiscal e boleto para pagamento Braspag vencimento 12/09/2026_x000a_Tomador Embracon CNPJ:58.113.812/0001-23"/>
    <s v="266913920"/>
    <x v="18"/>
    <s v="Encerrado"/>
    <n v="2"/>
    <s v=""/>
  </r>
  <r>
    <x v="4"/>
    <x v="0"/>
    <n v="26665865"/>
    <s v="0"/>
    <s v="2624017598984"/>
    <s v="CLAUDINO S A LOJAS DE DEPARTAMENTOS"/>
    <s v="06.862.627/0001-38"/>
    <s v="Contestação de cobrança"/>
    <m/>
    <m/>
    <x v="2"/>
    <s v="Médio"/>
    <s v="1018 Financeiro | Desejo falar com o setor financeiro | Antônio Marcos | antonio.marcos@claudino.com"/>
    <d v="2026-08-28T00:00:00"/>
    <d v="2026-08-31T00:00:00"/>
    <s v="ago/2026"/>
    <s v="ECOMMERCE BP SUPORTE FINANCEIRO N2"/>
    <s v="antonio.marcos@claudino.com"/>
    <s v="ARMAZEM PARAIBA"/>
    <s v="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
    <s v="&gt; Gostaria que fosse revisado a fatura do 03 DS, pois em nossos registros existem apenas 3.129 registros, na nota fiscal existe um registro de 3.929, gerando assim uma diferença de 800 registros a mais na fatura."/>
    <s v="266658650"/>
    <x v="10"/>
    <s v="Aberto"/>
    <n v="28"/>
    <n v="28.003630000000001"/>
  </r>
  <r>
    <x v="0"/>
    <x v="4"/>
    <n v="26532404"/>
    <s v="0"/>
    <s v="2623812516166"/>
    <s v="99 TECNOLOGIA LTDA"/>
    <s v="18.033.552/0001-61"/>
    <s v="Incluir PO NF"/>
    <m/>
    <m/>
    <x v="2"/>
    <s v="Médio"/>
    <s v="1018 Financeiro | Desejo falar com o setor financeiro | 99 TECNOLOGIA LTDA | ariane.pasilva@cielo.com.br"/>
    <d v="2026-08-26T00:00:00"/>
    <d v="2026-08-26T00:00:00"/>
    <s v="ago/2026"/>
    <s v="ECOMMERCE BP SUPORTE FINANCEIRO N2"/>
    <s v="ariane.pasilva@cielo.com.br"/>
    <s v="99 TAXIS DESENVOLVIMENTO DE SOFT"/>
    <s v="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lt;/p&gt;&lt;p&gt;&lt;strong&gt;GA Client ID:&lt;/strong&gt; 1525925276.1786460073&lt;/p&gt;&lt;p&gt;&lt;strong&gt;Lead Hash ID:&lt;/strong&gt; 2a07344672c93c9ca782cc07cf9dc37d0cd4c270e817a8"/>
    <s v="&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
    <s v="265324040"/>
    <x v="10"/>
    <s v="Aberto"/>
    <n v="30"/>
    <n v="30.003640000000001"/>
  </r>
  <r>
    <x v="0"/>
    <x v="1"/>
    <n v="26657987"/>
    <s v="0"/>
    <s v="2624015594187"/>
    <s v="MAZZAROPI HOTEIS E SERVICOS LTDA"/>
    <s v="55.395.735/0001-53"/>
    <s v="Congelamento de contrato"/>
    <m/>
    <m/>
    <x v="0"/>
    <s v="Médio"/>
    <s v="1018 Financeiro | Desejo falar com o setor financeiro | Patricia Lara de Lima | patriciala@cielo.com.br"/>
    <d v="2026-08-28T00:00:00"/>
    <d v="2026-08-28T00:00:00"/>
    <s v="ago/2026"/>
    <s v="ECOMMERCE BP SUPORTE FINANCEIRO N2"/>
    <s v="patriciala@cielo.com.br"/>
    <s v="HOTEL FAZENDA MAZZAROPI"/>
    <s v="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_x000a_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
    <s v="&gt; Time, boa tarde. Tudo bem?_x000a_Abrindo este chamado para seguir com o congelamento de cobranças do antifraude Cybersource (plano Advanced), nos meses de Julho, Agosto e Setembro, conforme acordado previamente com o cliente. Podem providenciar, por gentileza? Obrigada."/>
    <s v="266579870"/>
    <x v="56"/>
    <s v="Encerrado"/>
    <n v="19"/>
    <s v=""/>
  </r>
  <r>
    <x v="2"/>
    <x v="3"/>
    <n v="26647622"/>
    <s v="0"/>
    <s v="2624013587764"/>
    <s v="BEACH PARK HOTEIS E TURISMO S/A"/>
    <s v="11.805.397/0001-05"/>
    <s v="Mudança conta recebimento"/>
    <m/>
    <m/>
    <x v="2"/>
    <s v="Médio"/>
    <s v="1018 Financeiro | Desejo falar com o setor financeiro | Janderson dos Santos | cartao@beachpark.com.br"/>
    <d v="2026-08-28T00:00:00"/>
    <d v="2026-08-28T00:00:00"/>
    <s v="ago/2026"/>
    <s v="ECOMMERCE BP SUPORTE FINANCEIRO N2"/>
    <s v="cartao@beachpark.com.br"/>
    <s v="BEACH PARK HOTEIS"/>
    <s v="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lt;/p&gt;&lt;p&gt;&lt;strong&gt;GA Client ID:&lt;/strong&gt; 1890"/>
    <s v="&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
    <s v="266476220"/>
    <x v="10"/>
    <s v="Aberto"/>
    <n v="28"/>
    <n v="28.00366"/>
  </r>
  <r>
    <x v="3"/>
    <x v="4"/>
    <n v="26634599"/>
    <s v="0"/>
    <s v="2624010579947"/>
    <s v="GUEDES &amp; PAIXAO LTDA"/>
    <s v="16.928.871/0036-30"/>
    <s v="Informações sobre faturamento"/>
    <m/>
    <m/>
    <x v="0"/>
    <s v="Médio"/>
    <s v="1003 Gateway de Pagamento | Criação de loja (Gateway de Pagamento) | Guedes e Paixão LTDA | contasapagar@drogariaminasbrasil.com.br"/>
    <d v="2026-08-28T00:00:00"/>
    <d v="2026-08-28T00:00:00"/>
    <s v="ago/2026"/>
    <s v="ECOMMERCE BP SUPORTE FINANCEIRO N2"/>
    <s v="contasapagar@drogariaminasbrasil.com.br"/>
    <s v="DROGARIA MINAS BRASIL"/>
    <s v="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
    <s v="&gt; Bom dia! Tenho um boleto de número 1120428 no valor de R$6.224,74 vencendo hoje 28/08/2026 que não recebi a NF por e-mail. Poderia me encaminhar a segunda via da NF e informar do que se refere esse serviço?"/>
    <s v="266345990"/>
    <x v="18"/>
    <s v="Encerrado"/>
    <n v="5"/>
    <s v=""/>
  </r>
  <r>
    <x v="3"/>
    <x v="3"/>
    <n v="26580429"/>
    <s v="0"/>
    <s v="2623910546399"/>
    <s v="MOMENTUM EMPREENDIMENTOS IMOBILIARIOS LTDA"/>
    <s v="47.686.555/0001-00"/>
    <s v="Reenvio de boleto / NF"/>
    <m/>
    <m/>
    <x v="0"/>
    <s v="Médio"/>
    <s v="1018 Financeiro | Desejo falar com o setor financeiro | Priscila | priscila.farias@momentum.com.br"/>
    <d v="2026-08-27T00:00:00"/>
    <d v="2026-08-27T00:00:00"/>
    <s v="ago/2026"/>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
    <s v="&gt; Gostaria de saber se a nota fiscal referente ao mes de agosto foi enviado para pagamento, visto que o e-mail priscila.farias@momentum.com.br, nao recebeu ate o momento."/>
    <s v="265804290"/>
    <x v="55"/>
    <s v="Encerrado"/>
    <n v="0"/>
    <s v=""/>
  </r>
  <r>
    <x v="0"/>
    <x v="2"/>
    <n v="26577703"/>
    <s v="0"/>
    <s v="2623910544685"/>
    <s v="DBDC - DISTRIBUIDORA BRASILEIRA"/>
    <s v="36.148.685/0001-65"/>
    <s v="Cessão contratual"/>
    <m/>
    <m/>
    <x v="2"/>
    <s v="Médio"/>
    <s v="1018 Financeiro | Desejo falar com o setor financeiro | DBDC - DISTRIBUIDORA BRASILEIRA | rebecca.angelo@cielo.com"/>
    <d v="2026-08-27T00:00:00"/>
    <d v="2026-08-27T00:00:00"/>
    <s v="ago/2026"/>
    <s v="ECOMMERCE BP SUPORTE FINANCEIRO N2"/>
    <s v="rebecca.angelo@cielo.com"/>
    <s v="DBDCDISTRIBUIDORA BRASILEIRA DE COSMETICOS E PARTICIPACOES EIRELI"/>
    <s v="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
    <s v="&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
    <s v="265777030"/>
    <x v="10"/>
    <s v="Aberto"/>
    <n v="29"/>
    <n v="29.003689999999999"/>
  </r>
  <r>
    <x v="0"/>
    <x v="0"/>
    <n v="26664094"/>
    <s v="0"/>
    <s v="2624016597883"/>
    <s v="PRUDENTIAL DO BRASIL SEGUROS S.A."/>
    <s v="21.986.074/0001-19"/>
    <s v="Contestação de cobrança"/>
    <m/>
    <s v="Precisa de análise através do BD para conferencia"/>
    <x v="1"/>
    <s v="Alta"/>
    <s v="1018 Financeiro | Desejo falar com o setor financeiro | Mariane Oliveira dos Santos | mariane.santos@cielo.com.br"/>
    <d v="2026-08-28T00:00:00"/>
    <d v="2026-08-28T00:00:00"/>
    <s v="ago/2026"/>
    <s v="ECOMMERCE BP SUPORTE FINANCEIRO N2"/>
    <s v="mariane.santos@cielo.com.br"/>
    <s v="PRUDENTIAL DO BRASIL"/>
    <s v="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266640940"/>
    <x v="10"/>
    <s v="Aberto"/>
    <n v="28"/>
    <n v="28.003699999999998"/>
  </r>
  <r>
    <x v="3"/>
    <x v="3"/>
    <n v="26564013"/>
    <s v="0"/>
    <s v="2623818535693"/>
    <s v="BELENUS LTDA"/>
    <s v="05.151.518/0001-40"/>
    <s v="Informações cobrança"/>
    <m/>
    <m/>
    <x v="0"/>
    <s v="Médio"/>
    <s v="1018 Financeiro | Desejo falar com o setor financeiro | Rogério Favari | carolineal@cielo.com.br"/>
    <d v="2026-08-26T00:00:00"/>
    <d v="2026-08-27T00:00:00"/>
    <s v="ago/2026"/>
    <s v="ECOMMERCE BP SUPORTE FINANCEIRO N2"/>
    <s v="carolineal@cielo.com.br"/>
    <s v="BELENUS LTDA"/>
    <s v="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
    <s v="265640130"/>
    <x v="47"/>
    <s v="Encerrado"/>
    <n v="20"/>
    <s v=""/>
  </r>
  <r>
    <x v="4"/>
    <x v="2"/>
    <n v="26550195"/>
    <s v="23313315"/>
    <s v="2623815527394"/>
    <s v="ASSOCIACAO DOS REGISTRADORES DAS PE SSOAS NATURAIS DO ESTADO"/>
    <s v="00.679.163/0001-42"/>
    <s v="Cancelamento de nf"/>
    <m/>
    <m/>
    <x v="2"/>
    <s v="Médio"/>
    <s v="1018 Financeiro | Desejo falar com o setor financeiro | ASSOCIACAO DOS REGISTRADORES DAS PE SSOAS NATURAIS DO ESTADO | ariane.pasilva@cielo.com.br"/>
    <d v="2026-08-26T00:00:00"/>
    <d v="2026-08-26T00:00:00"/>
    <s v="ago/2026"/>
    <s v="ECOMMERCE BP SUPORTE FINANCEIRO N2"/>
    <s v="sitemarketing@cielo.com.br"/>
    <s v=""/>
    <m/>
    <e v="#N/A"/>
    <s v="2655019523313315"/>
    <x v="10"/>
    <s v="Aberto"/>
    <n v="30"/>
    <n v="30.003720000000001"/>
  </r>
  <r>
    <x v="3"/>
    <x v="3"/>
    <n v="26540518"/>
    <s v="0"/>
    <s v="2623814521211"/>
    <s v="BRASILPLAST EMBALAGENS E DESCARTAVEIS LTDA"/>
    <s v="02.771.903/0001-00"/>
    <s v="Reenvio de boleto"/>
    <m/>
    <m/>
    <x v="0"/>
    <s v="Médio"/>
    <s v="1020 Estratégia Antifraude | Analises | FLÁVIO JUNIOR | marketing1@embol.com.br"/>
    <d v="2026-08-26T00:00:00"/>
    <d v="2026-08-28T00:00:00"/>
    <s v="ago/2026"/>
    <s v="Amanda Alves Silva"/>
    <s v="marketing1@embol.com.br"/>
    <s v="EMBOL"/>
    <s v="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_x000a_    &quot;infoClientes&quot;: [_x000a_        {_x000a_            &quot;nomeCliente&quot;: &quot;FL\u00c1VIO JUNIOR&quot;,_x000a_          "/>
    <s v="&gt; boleto duplicado da NF 0119985"/>
    <s v="265405180"/>
    <x v="18"/>
    <s v="Encerrado"/>
    <n v="7"/>
    <s v=""/>
  </r>
  <r>
    <x v="3"/>
    <x v="3"/>
    <n v="26533107"/>
    <s v="0"/>
    <s v="2623812516578"/>
    <s v="VIVA GESTAO E ADMINISTRACAO DE PROPRIEDADES IMOBILIARIAS S.A."/>
    <s v="49.944.686/0001-68"/>
    <s v="Reenvio de boleto"/>
    <m/>
    <m/>
    <x v="0"/>
    <s v="Médio"/>
    <s v="1018 Financeiro | Desejo falar com o setor financeiro | Felipe Nichols | felipe@vivastays.co"/>
    <d v="2026-08-26T00:00:00"/>
    <d v="2026-08-26T00:00:00"/>
    <s v="ago/2026"/>
    <s v="ECOMMERCE BP SUPORTE FINANCEIRO N2"/>
    <s v="felipe@vivastays.co"/>
    <s v="VIVA GESTAO E ADMINISTRACAO DE PROPRIEDADES IMOBILIARIAS SA"/>
    <s v="Olá, segue formulário enviado para Cielo E-commerce:&lt;p&gt;&lt;strong&gt;Sobre qual produto ou área deseja falar?:&lt;/strong&gt; Financeiro&lt;/p&gt;&lt;p&gt;&lt;strong&gt;Como podemos te ajudar?:&lt;/strong&gt; Desejo falar com o setor financeiro&lt;/p&gt;&lt;p&gt;&lt;strong&gt;Descrição do problema:&lt;/strong&gt; ola!_x000a__x000a_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
    <s v="&gt; ola!_x000a__x000a_gostaria de todos os boletos pendentes atualizados para pagamento, principalmente referente a NF 117684"/>
    <s v="265331070"/>
    <x v="18"/>
    <s v="Encerrado"/>
    <n v="7"/>
    <s v=""/>
  </r>
  <r>
    <x v="0"/>
    <x v="1"/>
    <n v="26697827"/>
    <s v="0"/>
    <s v="2624311619790"/>
    <s v="SDM COMERCIALIZADORA DE PRODUTOS ORGANICOS LTDA"/>
    <s v="15.428.902/0001-09"/>
    <s v="Cancelamento de contrato"/>
    <m/>
    <m/>
    <x v="2"/>
    <s v="Médio"/>
    <s v="1018 Financeiro | Desejo falar com o setor financeiro | THAYSA MORAES | financeiro@sitiodomoinho.com"/>
    <d v="2026-08-31T00:00:00"/>
    <d v="2026-08-31T00:00:00"/>
    <s v="ago/2026"/>
    <s v="ECOMMERCE BP SUPORTE FINANCEIRO N2"/>
    <s v="financeiro@sitiodomoinho.com"/>
    <s v="SITIO DO MOINHO"/>
    <s v="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266978270"/>
    <x v="10"/>
    <s v="Aberto"/>
    <n v="25"/>
    <n v="25.00375"/>
  </r>
  <r>
    <x v="3"/>
    <x v="3"/>
    <n v="26529756"/>
    <s v="0"/>
    <s v="2623811514524"/>
    <s v="COVABRA SUPERMERCADOS LTDA"/>
    <s v="61.233.151/0005-08"/>
    <s v="Informações cobrança"/>
    <m/>
    <m/>
    <x v="2"/>
    <s v="Médio"/>
    <s v="1018 Financeiro | Desejo falar com o setor financeiro | COVABRA SUPERMERCADOS LTDA | ariane.pasilva@cielo.com.br"/>
    <d v="2026-08-26T00:00:00"/>
    <d v="2026-08-26T00:00:00"/>
    <s v="ago/2026"/>
    <s v="ECOMMERCE BP SUPORTE FINANCEIRO N2"/>
    <s v="ariane.pasilva@cielo.com.br"/>
    <s v="COVABRA SUPERMERCADOS LTDA"/>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lt;/p&gt;&lt;p&gt;&lt;s"/>
    <s v="&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
    <s v="265297560"/>
    <x v="10"/>
    <s v="Aberto"/>
    <n v="30"/>
    <n v="30.00376"/>
  </r>
  <r>
    <x v="2"/>
    <x v="3"/>
    <n v="26528907"/>
    <s v="0"/>
    <s v="2623811514049"/>
    <s v="DENTAL MACEIO LTDA"/>
    <s v="24.166.332/0001-09"/>
    <s v="Informações cobrança"/>
    <m/>
    <m/>
    <x v="2"/>
    <s v="Médio"/>
    <s v="1018 Financeiro | Desejo falar com o setor financeiro | DENTAL MACEIÓ LTDA | financeiro@dentalmac.com.br"/>
    <d v="2026-08-26T00:00:00"/>
    <d v="2026-08-26T00:00:00"/>
    <s v="ago/2026"/>
    <s v="ECOMMERCE BP SUPORTE FINANCEIRO N2"/>
    <s v="financeiro@dentalmac.com.br"/>
    <s v="DENTAL MAC"/>
    <s v="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265289070"/>
    <x v="10"/>
    <s v="Aberto"/>
    <n v="30"/>
    <n v="30.003769999999999"/>
  </r>
  <r>
    <x v="3"/>
    <x v="3"/>
    <n v="26520449"/>
    <s v="0"/>
    <s v="2623810508780"/>
    <s v="CENTER MEGA COMERCIO DE MATERIAIS PARA CONSTRUCAO LTDA"/>
    <s v="05.164.667/0001-43"/>
    <s v="Informações cobrança"/>
    <m/>
    <m/>
    <x v="0"/>
    <s v="Médio"/>
    <s v="1018 Financeiro | Desejo falar com o setor financeiro | Dayane Mendes dos Santos | carolineal@cielo.com"/>
    <d v="2026-08-26T00:00:00"/>
    <d v="2026-08-26T00:00:00"/>
    <s v="ago/2026"/>
    <s v="ECOMMERCE BP SUPORTE FINANCEIRO N2"/>
    <s v="carolineal@cielo.com"/>
    <s v=""/>
    <s v="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
    <s v="&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
    <s v="265204490"/>
    <x v="47"/>
    <s v="Encerrado"/>
    <n v="20"/>
    <s v=""/>
  </r>
  <r>
    <x v="0"/>
    <x v="4"/>
    <n v="26519885"/>
    <s v="0"/>
    <s v="2623810508421"/>
    <s v="CENTER MEGA COMERCIO DE MATERIAIS PARA CONSTRUCAO LTDA"/>
    <s v="05.164.667/0007-39"/>
    <s v="Correção descritivo nota fiscal"/>
    <m/>
    <m/>
    <x v="0"/>
    <s v="Médio"/>
    <s v="1018 Financeiro | Desejo falar com o setor financeiro | Dayane Mendes dos Santos | carolineal@cielo.com.br"/>
    <d v="2026-08-26T00:00:00"/>
    <d v="2026-08-26T00:00:00"/>
    <s v="ago/2026"/>
    <s v="ECOMMERCE BP SUPORTE FINANCEIRO N2"/>
    <s v="carolineal@cielo.com.br"/>
    <s v="MEGAmAXX"/>
    <s v="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265198850"/>
    <x v="54"/>
    <s v="Encerrado"/>
    <n v="19"/>
    <s v=""/>
  </r>
  <r>
    <x v="3"/>
    <x v="3"/>
    <n v="26518139"/>
    <s v="0"/>
    <s v="2623810507318"/>
    <s v="CENTERSPORT ARTIGOS ESPORTIVOS LTDA"/>
    <s v="30.685.695/0001-53"/>
    <s v="Informações cobrança"/>
    <m/>
    <m/>
    <x v="0"/>
    <s v="Médio"/>
    <s v="1018 Financeiro | Desejo falar com o setor financeiro | Vanderlei | financeiro01@centersport.com.br"/>
    <d v="2026-08-26T00:00:00"/>
    <d v="2026-08-26T00:00:00"/>
    <s v="ago/2026"/>
    <s v="ECOMMERCE BP SUPORTE FINANCEIRO N2"/>
    <s v="financeiro01@centersport.com.br"/>
    <s v="CENTERSPORT ARTIGOS ESPORTIVOS LTDA"/>
    <s v="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265181390"/>
    <x v="47"/>
    <s v="Encerrado"/>
    <n v="20"/>
    <s v=""/>
  </r>
  <r>
    <x v="3"/>
    <x v="1"/>
    <n v="26819219"/>
    <s v="0"/>
    <s v="2624514697706"/>
    <s v="ZION MOVELARIA LTDA"/>
    <s v="62.422.232/0001-95"/>
    <s v="Alteração cadastral"/>
    <m/>
    <m/>
    <x v="0"/>
    <s v="Médio"/>
    <s v="1018 Financeiro | Desejo falar com o setor financeiro | Alex | financeiro@cadeirabossanova.com.br"/>
    <d v="2026-09-02T00:00:00"/>
    <d v="2026-09-02T00:00:00"/>
    <s v="set/2026"/>
    <s v="ECOMMERCE BP SUPORTE FINANCEIRO N2"/>
    <s v="financeiro@cadeirabossanova.com.br"/>
    <s v="ZION MOVELARIA LTDA"/>
    <s v="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lt;/p&gt;&lt;p&gt;&lt;strong&gt;Data e hora do erro:&lt;/strong&gt; 02-09-2026 14:37&lt;/p&gt;&lt;p&gt;&lt;str"/>
    <s v="&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
    <s v="268192190"/>
    <x v="22"/>
    <s v="Encerrado"/>
    <n v="2"/>
    <s v=""/>
  </r>
  <r>
    <x v="0"/>
    <x v="2"/>
    <n v="26797359"/>
    <s v="0"/>
    <s v="2624510683019"/>
    <s v="LUCAS CARVALHO DE MANCILHA"/>
    <s v="42.927.255/0001-44"/>
    <s v="Cancelamento de nf"/>
    <m/>
    <m/>
    <x v="2"/>
    <s v="Médio"/>
    <s v="1018 Financeiro | Desejo falar com o setor financeiro | LUCAS CARVALHO DE MANCILHA | ariane.pasilva@cielo.com.br"/>
    <d v="2026-09-02T00:00:00"/>
    <d v="2026-09-02T00:00:00"/>
    <s v="set/2026"/>
    <s v="ECOMMERCE BP SUPORTE FINANCEIRO N2"/>
    <s v="ariane.pasilva@cielo.com.br"/>
    <s v="TAKE ME THERE"/>
    <s v="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lt;/p&gt;&lt;p&gt;&lt;strong&gt;GA Client ID:&lt;/strong&gt; 9342157.1788180899&lt;/p&gt;&lt;p&gt;&lt;strong&gt;Lea"/>
    <s v="&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
    <s v="267973590"/>
    <x v="10"/>
    <s v="Aberto"/>
    <n v="23"/>
    <n v="23.003820000000001"/>
  </r>
  <r>
    <x v="0"/>
    <x v="2"/>
    <n v="27143366"/>
    <s v="0"/>
    <s v="2625317903478"/>
    <s v="DISTRIBUIDORA DE ALIMENTOS FARTURA"/>
    <s v="03.720.882/0003-10"/>
    <s v="Cancelamento de nf"/>
    <m/>
    <m/>
    <x v="0"/>
    <s v="Médio"/>
    <s v="1018 Financeiro | Desejo falar com o setor financeiro | DISTRIBUIDORA DE ALIMENTOS FARTURA | ariane.pasilva@cielo.com.br"/>
    <d v="2026-09-10T00:00:00"/>
    <d v="2026-09-11T00:00:00"/>
    <s v="set/2026"/>
    <s v="ECOMMERCE BP SUPORTE FINANCEIRO N2"/>
    <s v="ariane.pasilva@cielo.com.br"/>
    <s v="SUPERMERCADINHOS SAO LUIZ"/>
    <s v="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_x000a__x000a_Por favor esclarecer o motivo de termos emitido as notas fiscal:056329, 057900 e 066386_x000a_,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
    <s v="&gt; Time financeiro, boa tarde. Tudo bem?_x000a__x000a_Por favor esclarecer o motivo de termos emitido as notas fiscal:056329, 057900 e 066386_x000a_, uma vez que o cancelamento ocorreu em 17/08/2023 18:05"/>
    <s v="271433660"/>
    <x v="54"/>
    <s v="Encerrado"/>
    <n v="4"/>
    <s v=""/>
  </r>
  <r>
    <x v="3"/>
    <x v="1"/>
    <n v="27130737"/>
    <s v="0"/>
    <s v="2625315895553"/>
    <s v="TAUSTE SUPERMERCADOS LTDA"/>
    <s v="65.897.910/0009-11"/>
    <s v="Dúvidas"/>
    <m/>
    <m/>
    <x v="0"/>
    <s v="Médio"/>
    <s v="1018 Financeiro | Desejo falar com o setor financeiro | Yasmim Santiago do Nascimento | delivery01@tauste.com.br"/>
    <d v="2026-09-10T00:00:00"/>
    <d v="2026-09-10T00:00:00"/>
    <s v="set/2026"/>
    <s v="ECOMMERCE BP SUPORTE FINANCEIRO N2"/>
    <s v="delivery01@tauste.com.br"/>
    <s v="TAUSTE SUPERMERCADOS"/>
    <s v="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_x000a_CNPJ: 65.897.9100/009-11_x000a__x000a_Normalmente, realizamos a entrada das notas fiscais e boletos do  “Cartão Protegido” e “Pagador” em nossa contabilidade nos últimos dias do mês. Porém, estamos passando por uma troca de sistema e, excepcionalmente, só conseguiremos realizar os lançamentos a partir do dia 01/10._x000a__x000a_Dessa forma, gostaria"/>
    <s v="&gt; TAUSTE SUPERMERCADOS LTDA_x000a_CNPJ: 65.897.9100/009-11_x000a__x000a_Normalmente, realizamos a entrada das notas fiscais e boletos do  “Cartão Protegido” e “Pagador” em nossa contabilidade nos últimos dias do mês. Porém, estamos passando por uma troca de sistema e, excepcionalmente, só conseguiremos realizar os lançamentos a partir do dia 01/10._x000a__x000a_Dessa forma, gostaria"/>
    <s v="271307370"/>
    <x v="48"/>
    <s v="Encerrado"/>
    <n v="1"/>
    <s v=""/>
  </r>
  <r>
    <x v="0"/>
    <x v="2"/>
    <n v="27115064"/>
    <s v="0"/>
    <s v="2625312885657"/>
    <s v="DENTAL S. SEBASTIAO LTDA"/>
    <s v="09.228.091/0001-91"/>
    <s v="cancelamento de nf"/>
    <m/>
    <m/>
    <x v="0"/>
    <s v="Médio"/>
    <s v="1018 Financeiro | Desejo falar com o setor financeiro | DENTAL S. SEBASTIAO LTDA | bordini@cielo.com.br"/>
    <d v="2026-09-10T00:00:00"/>
    <d v="2026-09-10T00:00:00"/>
    <s v="set/2026"/>
    <s v="ECOMMERCE BP SUPORTE FINANCEIRO N2"/>
    <s v="bordini@cielo.com.br"/>
    <s v=""/>
    <s v="Olá, segue formulário enviado para Cielo E-commerce:&lt;p&gt;&lt;strong&gt;Qual seu nome?:&lt;/strong&gt; DENTAL S. SEBASTIAO LTDA&lt;/p&gt;&lt;p&gt;&lt;strong&gt;Descrição do problema:&lt;/strong&gt; Olá prezados, espero que estejam bem!_x000a_Abrimos um chamado ( 27029761) para o cancelamento do contrato do cliente acima. O time ja efetuou o cancelamento , porém temos o DA para a NÃO cobrança da multa contratual e o cancelamento da NF _x000a_( 117702) do setup sem cobrança. Podem seguir com os próximos passos por gentileza?_x000a__x000a_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
    <s v="&gt; Olá prezados, espero que estejam bem!_x000a_Abrimos um chamado ( 27029761) para o cancelamento do contrato do cliente acima. O time ja efetuou o cancelamento , porém temos o DA para a NÃO cobrança da multa contratual e o cancelamento da NF _x000a_( 117702) do setup sem cobrança. Podem seguir com os próximos passos por gentileza?_x000a__x000a_Agradeço desde já a ajuda!"/>
    <s v="271150640"/>
    <x v="57"/>
    <s v="Encerrado"/>
    <n v="7"/>
    <s v=""/>
  </r>
  <r>
    <x v="3"/>
    <x v="3"/>
    <n v="27071506"/>
    <s v="0"/>
    <s v="2625215858478"/>
    <s v="AMC TEXTIL LTDA"/>
    <s v="75.364.570/0007-55"/>
    <s v="Solicitação de nota fiscal"/>
    <m/>
    <m/>
    <x v="0"/>
    <s v="Médio"/>
    <s v="1018 Financeiro | Desejo falar com o setor financeiro | sara zaina | sara.freitas@amctextil.com.br"/>
    <d v="2026-09-09T00:00:00"/>
    <d v="2026-09-09T00:00:00"/>
    <s v="set/2026"/>
    <s v="ECOMMERCE BP SUPORTE FINANCEIRO N2"/>
    <s v="sara.freitas@amctextil.com.br"/>
    <s v="COLCCI"/>
    <s v="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_x000a__x000a_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
    <s v="&gt; Boa tarde_x000a__x000a_estamos com um boleto em aberto no valor de 6761,com vencimento para o dia 15/09. numero do documento 2122082 gostaria de saber se e devido?pois ate agora não recebemos nenhuma nota"/>
    <s v="270715060"/>
    <x v="48"/>
    <s v="Encerrado"/>
    <n v="2"/>
    <s v=""/>
  </r>
  <r>
    <x v="2"/>
    <x v="2"/>
    <n v="27052744"/>
    <s v="0"/>
    <s v="2625211846343"/>
    <s v="MV INFORMATICA NORDESTE LTDA"/>
    <s v="92.306.257/0007-80"/>
    <s v="DÚVIDA SOBRE A COBRANÇA DO MINIMO MENSAL NO PERÍODO DE INTEGRAÇÃO"/>
    <m/>
    <m/>
    <x v="2"/>
    <s v="Médio"/>
    <s v="1018 Financeiro | Desejo falar com o setor financeiro | MV INFORMATICA NORDESTE LTDA | ariane.pasilva@cielo.com.br"/>
    <d v="2026-09-09T00:00:00"/>
    <d v="2026-09-09T00:00:00"/>
    <s v="set/2026"/>
    <s v="ECOMMERCE BP SUPORTE FINANCEIRO N2"/>
    <s v="ariane.pasilva@cielo.com.br"/>
    <s v=""/>
    <s v="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_x000a__x000a_Estou abrindo outro chamado, pois a tratativa do chamado:26415900, está &amp;quot;errada&amp;quot;._x000a__x000a_está em contrato que o cliente tinha 90 dias para integrar e somente esse período iriamos cobrar as faturas (mínimo mensal), sendo assim as notas de junho e julho são indevidas._x000a__x000a_Só podemos cobrar a partir de 13/08/2026._x000a__x000a_Segue DA financeiro em anexo e partes do contrato que evidência.&lt;/p&gt;&lt;p&gt;&lt;strong&gt;ID da transação:&lt;/strong&gt; &lt;/p&gt;&lt;p&gt;&lt;strong&gt;Código do erro:&lt;/strong&gt; &lt;/p&gt;&lt;p&gt;&lt;strong&gt;Sobre qual produto ou áre"/>
    <s v="&gt; Financeiro, bom dia. Tudo bem?_x000a__x000a_Estou abrindo outro chamado, pois a tratativa do chamado:26415900, está &amp;quot;errada&amp;quot;._x000a__x000a_está em contrato que o cliente tinha 90 dias para integrar e somente esse período iriamos cobrar as faturas (mínimo mensal), sendo assim as notas de junho e julho são indevidas._x000a__x000a_Só podemos cobrar a partir de 13/08/2026._x000a__x000a_Segue DA financeiro em anexo e partes do contrato que evidência."/>
    <s v="270527440"/>
    <x v="10"/>
    <s v="Aberto"/>
    <n v="16"/>
    <n v="16.003869999999999"/>
  </r>
  <r>
    <x v="3"/>
    <x v="5"/>
    <n v="27004487"/>
    <s v="0"/>
    <s v="2625114815782"/>
    <s v="BMP UTILIDADES DOMESTICAS S.A."/>
    <s v="12.356.100/0039-07"/>
    <s v="PRECISO DE ACESSO AO ADMIN - CLIENTE CONTESTA A QTDE DE TRANSAÇÕES DO PAGADOR"/>
    <m/>
    <m/>
    <x v="2"/>
    <s v="Médio"/>
    <s v="1018 Financeiro | Desejo falar com o setor financeiro | Isabela Lourenço | canais.digitais.ecom@lojasmel.com"/>
    <d v="2026-09-08T00:00:00"/>
    <d v="2026-09-09T00:00:00"/>
    <s v="set/2026"/>
    <s v="ECOMMERCE BP SUPORTE FINANCEIRO N2"/>
    <s v="canais.digitais.ecom@lojasmel.com"/>
    <s v="INATIVO"/>
    <s v="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_x000a_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
    <s v="&gt; Em relação á Braspag, gostaria de tirar uma dúvida em relação às transações que foram enviadas na nota fiscal nº 0122166._x000a_Poderiam, por gentileza, verificar se as transações relacionadas a essa nota estão corretas e se os valores lançados estão de acordo"/>
    <s v="270044870"/>
    <x v="10"/>
    <s v="Aberto"/>
    <n v="17"/>
    <n v="17.003879999999999"/>
  </r>
  <r>
    <x v="3"/>
    <x v="2"/>
    <n v="26988914"/>
    <s v="0"/>
    <s v="2625111806230"/>
    <s v="AZZAS 2154 S.A (AREZZO)"/>
    <s v="16.590.234/0020-39"/>
    <s v="cancelamento de nf"/>
    <m/>
    <m/>
    <x v="0"/>
    <s v="Médio"/>
    <s v="1018 Financeiro | Desejo falar com o setor financeiro | AZZAS 2154 S.A | ariane.pasilva@cielo.com.br"/>
    <d v="2026-09-08T00:00:00"/>
    <d v="2026-09-08T00:00:00"/>
    <s v="set/2026"/>
    <s v="ECOMMERCE BP SUPORTE FINANCEIRO N2"/>
    <s v="ariane.pasilva@cielo.com.br"/>
    <s v="AREZZO"/>
    <s v="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_x000a__x000a_Por favor, preciso que todas as notas para o grupo AREZZO:_x000a_16590234000176_x000a_47570781000113_x000a_16590234002039_x000a__x000a_Sejam canceladas e emitam 5 notas notas fiscais (dividindo o valor inteiro da soma da nota fiscal)._x000a__x000a_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
    <s v="&gt; Time financeiro, bom dia. Tudo bem?_x000a__x000a_Por favor, preciso que todas as notas para o grupo AREZZO:_x000a_16590234000176_x000a_47570781000113_x000a_16590234002039_x000a__x000a_Sejam canceladas e emitam 5 notas notas fiscais (dividindo o valor inteiro da soma da nota fiscal)._x000a__x000a_Em anexo, possui já o DA comercial e financeiro."/>
    <s v="269889140"/>
    <x v="30"/>
    <s v="Encerrado"/>
    <n v="13"/>
    <s v=""/>
  </r>
  <r>
    <x v="3"/>
    <x v="2"/>
    <n v="26895066"/>
    <s v="0"/>
    <s v="2624616745532"/>
    <s v=" JJGC. IND. E COM. MATERIAS DENTARIOS S/A"/>
    <s v="00.489.050/0001-84"/>
    <s v="cancelamento de nf"/>
    <m/>
    <m/>
    <x v="1"/>
    <s v="Médio"/>
    <s v="1018 Financeiro | Desejo falar com o setor financeiro | JJGC. IND. E COM. MATERIAS DENTARIOS S/A | ariane.pasilva@cielo.com.br"/>
    <d v="2026-09-03T00:00:00"/>
    <d v="2026-09-03T00:00:00"/>
    <s v="set/2026"/>
    <s v="ECOMMERCE BP SUPORTE FINANCEIRO N2"/>
    <s v="ariane.pasilva@cielo.com.br"/>
    <s v=""/>
    <s v="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_x000a__x000a_Por gentileza, apesar de na descrição constar apenas um CNPJ, o cancelamento são dois CNPJS (se trata do mesmo cliente)._x000a_Conforme DA em anexo, preciso que cancele todas as notas dos clientes:_x000a_00489050000184_x000a_00489050000265&lt;/p&gt;&lt;p&gt;&lt;strong&gt;GA Client ID:&lt;/strong&gt; 9342157.1788180899&lt;/p&gt;&lt;p&gt;&lt;strong&gt;Lead Hash ID:&lt;/strong&gt; 2a0734"/>
    <s v="&gt; Time financeiro, boa tarde. Tudo bem?_x000a__x000a_Por gentileza, apesar de na descrição constar apenas um CNPJ, o cancelamento são dois CNPJS (se trata do mesmo cliente)._x000a_Conforme DA em anexo, preciso que cancele todas as notas dos clientes:_x000a_00489050000184_x000a_00489050000265"/>
    <s v="268950660"/>
    <x v="10"/>
    <s v="Aberto"/>
    <n v="22"/>
    <n v="22.003900000000002"/>
  </r>
  <r>
    <x v="3"/>
    <x v="2"/>
    <n v="26858033"/>
    <s v="0"/>
    <s v="2624610722171"/>
    <s v=" PGX INTERMEDIACOES"/>
    <s v="62.454.347/0001-61"/>
    <m/>
    <m/>
    <m/>
    <x v="2"/>
    <s v="Médio"/>
    <s v="1018 Financeiro | Desejo falar com o setor financeiro | PGX INTERMEDIACOES LTDA | ariane.pasilva@cielo.com.br"/>
    <d v="2026-09-03T00:00:00"/>
    <d v="2026-09-04T00:00:00"/>
    <s v="set/2026"/>
    <s v="ECOMMERCE BP SUPORTE FINANCEIRO N2"/>
    <s v="ariane.pasilva@cielo.com.br"/>
    <s v="PGX INTERMEDIACOES LTDA"/>
    <s v="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_x000a__x000a_Favor cancelar a nota fiscal de SETUP do cliente, área comercial não deu fechado ganho no SF, por isso não éramos para ter emitido a cobrança._x000a__x000a_Não tenho o DA comercial. _x000a__x000a_Poderiam verificar?_x000a__x000a_Por favor?&lt;/p&gt;&lt;p&gt;&lt;strong&gt;GA Client ID:&lt;/strong&gt; 9342157.1788180899&lt;/p&gt;&lt;p&gt;&lt;strong&gt;Lead Hash ID:&lt;/strong&gt; 2a07344672c93c9ca782cc07cf9dc37d0cd4c270e817a83b"/>
    <s v="&gt; Pessoal, bom dia. Tudo bem?_x000a__x000a_Favor cancelar a nota fiscal de SETUP do cliente, área comercial não deu fechado ganho no SF, por isso não éramos para ter emitido a cobrança._x000a__x000a_Não tenho o DA comercial. _x000a__x000a_Poderiam verificar?_x000a__x000a_Por favor?"/>
    <s v="268580330"/>
    <x v="10"/>
    <s v="Aberto"/>
    <n v="22"/>
    <n v="22.003910000000001"/>
  </r>
  <r>
    <x v="3"/>
    <x v="5"/>
    <n v="26802191"/>
    <s v="0"/>
    <s v="2624511686165"/>
    <s v="LM DIGITAIS"/>
    <s v="62.454.347/0001-61"/>
    <s v="Cliente reclamando da integração do produto, direcionei para a fila do comercial"/>
    <m/>
    <m/>
    <x v="0"/>
    <s v="Médio"/>
    <s v="1001 Split de Pagamento | Minha operação está parada e preciso de uma ajuda urgente | LUCAS EDUARDO MOREIRA | contato.lmdigitais@gmail.com"/>
    <d v="2026-09-02T00:00:00"/>
    <d v="2026-09-03T00:00:00"/>
    <s v="set/2026"/>
    <s v="ECOMMERCE BP SUPORTE FINANCEIRO N2"/>
    <s v="contato.lmdigitais@gmail.com"/>
    <s v=""/>
    <s v="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_x000a__x000a_Cancelem todas as cobrancas em nosso nome ainda hoje ou entraremos com uma ação contra a cielo/braspag._x000a__x000a_Tenho todos os prints de tentativa de contato aq"/>
    <s v="&gt; bom dia , voces estao me mandando cobrancas e gerando cobrancas . Mas o suporte de voces nunca terminou meu cadastro nem minha integracao ja tentei varias vezes e eles nem se quer me respondem._x000a__x000a_Cancelem todas as cobrancas em nosso nome ainda hoje ou entraremos com uma ação contra a cielo/braspag._x000a__x000a_Tenho todos os prints de tentativa de contato aq"/>
    <s v="268021910"/>
    <x v="48"/>
    <s v="Encerrado"/>
    <n v="9"/>
    <s v=""/>
  </r>
  <r>
    <x v="0"/>
    <x v="0"/>
    <n v="27241800"/>
    <s v="0"/>
    <s v="2625712966100"/>
    <s v="HOTEL GUMZ LTDA"/>
    <s v="83.115.048/0001-72"/>
    <s v="Contestação de cobrança"/>
    <m/>
    <m/>
    <x v="2"/>
    <s v="Médio"/>
    <s v="1018 Financeiro | Desejo falar com o setor financeiro | Douglas Nascimento | reservas@hotelgumz.com.br"/>
    <s v="14/09/2026"/>
    <s v="14/09/2026"/>
    <s v="set/2026"/>
    <s v="ECOMMERCE BP SUPORTE FINANCEIRO N2"/>
    <s v="reservas@hotelgumz.com.br"/>
    <s v=""/>
    <s v="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_x000a__x000a_Aproveitando o contato para verificar sobre outro assunto, atualmente temos contrato com vocês dois produtos diferentes: Gateway (Pa"/>
    <s v="&gt; Recebemos duas notas e dois boletos referentes ao Antifraude do período 01/08/2026 à 31/08/2026: NF 0122517 e NF 0122610. Precisamos que um seja cancelado e que nos informe qual ficará ativo para nosso financeiro saber qual deve pagar_x000a__x000a_Aproveitando o contato para verificar sobre outro assunto, atualmente temos contrato com vocês dois produtos diferentes: Gateway (Pa"/>
    <s v="272418000"/>
    <x v="10"/>
    <s v="Aberto"/>
    <n v="11"/>
    <n v="11.00393"/>
  </r>
  <r>
    <x v="3"/>
    <x v="3"/>
    <n v="27220980"/>
    <s v="0"/>
    <s v="2625709953294"/>
    <s v="BUNGE ALIMENTOS S/A"/>
    <s v="84.046.101/0001-93"/>
    <s v="REENVIO DE BOLETO"/>
    <m/>
    <m/>
    <x v="0"/>
    <s v="Médio"/>
    <s v="1018 Financeiro | Desejo falar com o setor financeiro | Letícia Rosenbach de Souza | leticia.souza@bunge.com"/>
    <s v="14/09/2026"/>
    <s v="14/09/2026"/>
    <s v="set/2026"/>
    <s v="ECOMMERCE BP SUPORTE FINANCEIRO N2"/>
    <s v="leticia.souza@bunge.com"/>
    <s v=""/>
    <s v="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_x000a_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
    <s v="&gt; Solicito boleto atualizado da NF 120050, com vencimento para 18/09. _x000a_Obrigada!"/>
    <s v="272209800"/>
    <x v="47"/>
    <s v="Encerrado"/>
    <n v="1"/>
    <s v=""/>
  </r>
  <r>
    <x v="3"/>
    <x v="1"/>
    <n v="27188919"/>
    <s v="0"/>
    <s v="2625414932065"/>
    <s v="CENTER MEGA COMERCIO DE MATERIAIS PARA CONSTRUCAO LTDA"/>
    <s v="05.164.667/0001-43"/>
    <s v="ALTERAÇÃO CADASTRAL"/>
    <m/>
    <m/>
    <x v="0"/>
    <s v="Médio"/>
    <s v="1018 Financeiro | Desejo falar com o setor financeiro | DAYANE SOARES | marketing@centermega.com.br"/>
    <s v="11/09/2026"/>
    <s v="11/09/2026"/>
    <s v="set/2026"/>
    <s v="ECOMMERCE BP SUPORTE FINANCEIRO N2"/>
    <s v="marketing@centermega.com.br"/>
    <s v="CENTER MEGA C M CONSTR"/>
    <s v="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_x000a__x000a_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
    <s v="&gt; FAVOR EXCLUIR DO ENVIO DE COBRANÇAS E O E-MAIL DANIEL.GUTIERRES@AGENCIAFG.COM.BR _x000a__x000a_ele é da agencia desenvolvedora do site, não precisa receber as NFS de serviços do gatwey de pagamento"/>
    <s v="271889190"/>
    <x v="47"/>
    <s v="Encerrado"/>
    <n v="4"/>
    <s v=""/>
  </r>
  <r>
    <x v="3"/>
    <x v="2"/>
    <n v="27163544"/>
    <s v="0"/>
    <s v="2625410916258"/>
    <s v="DIMESUL - GESTAO IMOBILIARIA LTDA"/>
    <s v="87.927.661/0001-45"/>
    <s v="CANCELAMENTO DE NF"/>
    <m/>
    <m/>
    <x v="0"/>
    <s v="Médio"/>
    <s v="1018 Financeiro | Desejo falar com o setor financeiro | Mariane Oliveira dos Santos | mariane.santos@cielo.com.br"/>
    <s v="11/09/2026"/>
    <s v="11/09/2026"/>
    <s v="set/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_x000a_Por isso, vamos precisar seguir com o cancelamento das notas abaixo:_x000a_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
    <s v="&gt; Conforme conversamos via Teams, ocorreu a emissão de NFs para a Panvel referente ao ganho de uma oportunidade de POC, o que não deveria ter acontecido_x000a_Por isso, vamos precisar seguir com o cancelamento das notas abaixo:_x000a_119782 e 121050"/>
    <s v="271635440"/>
    <x v="47"/>
    <s v="Encerrado"/>
    <n v="4"/>
    <s v=""/>
  </r>
  <r>
    <x v="3"/>
    <x v="3"/>
    <n v="27159806"/>
    <s v="0"/>
    <s v="2625409913936"/>
    <s v="MK ECOMM LTDA"/>
    <s v="407.355.938-92"/>
    <s v="Prorrogação de Boleto"/>
    <m/>
    <m/>
    <x v="0"/>
    <s v="Médio"/>
    <s v="1010 Autenticação 3DS | Estou em produção e tenho uma dúvida | Rafael dos santos lins | rafael.lins@mondial.com.br"/>
    <s v="11/09/2026"/>
    <s v="11/09/2026"/>
    <s v="set/2026"/>
    <s v="ECOMMERCE BP SUPORTE FINANCEIRO N2"/>
    <s v="rafael.lins@mondial.com.br"/>
    <s v="MK ECOMM LTDA"/>
    <s v="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
    <s v="&gt; Preciso prorrogar a data de vencimento do boleto referente a Nota fiscal: 121513"/>
    <s v="271598060"/>
    <x v="47"/>
    <s v="Encerrado"/>
    <n v="4"/>
    <s v=""/>
  </r>
  <r>
    <x v="3"/>
    <x v="3"/>
    <n v="27383796"/>
    <s v="0"/>
    <s v="2625915060285"/>
    <s v="PAULISTA PRAIA HOTEL S/A"/>
    <s v="00.338.915/0001-01"/>
    <s v="REENVIO DE BOLETO"/>
    <m/>
    <m/>
    <x v="0"/>
    <s v="Médio"/>
    <s v="1018 Financeiro | Desejo falar com o setor financeiro | Roberta | cobrancasti@ponteshoteis.com.br"/>
    <s v="16/09/2026"/>
    <s v="16/09/2026"/>
    <s v="set/2026"/>
    <s v="ECOMMERCE BP SUPORTE FINANCEIRO N2"/>
    <s v="cobrancasti@ponteshoteis.com.br"/>
    <s v="PAULISTA PRAIA HOTEL SA"/>
    <s v="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_x000a__x000a_E POR FAVOR TIRAR O E-MAILs: julia.santana haysla.correia e adicionar o de rejane.santos@ponteshoteis.com.br&lt;/p&gt;&lt;p&gt;&lt;strong&gt;GA Client ID:&lt;/strong&gt; 1865374745.1789583997&lt;/p&gt;&lt;p&gt;&lt;strong&gt;Lead Hash ID:&lt;/strong&gt; d24c5b5a602a1dc55f46a7da46e20f2ec3c1e8546a9d0de9dcdb"/>
    <s v="&gt; PRECISO DA PRORROGAÇÃO DO BOLETO QUE VENCEU DIA 12 DA NOTA FSICAL 0121808, POIS NÃO RECEBI NO E-MAIL. _x000a__x000a_E POR FAVOR TIRAR O E-MAILs: julia.santana haysla.correia e adicionar o de rejane.santos@ponteshoteis.com.br"/>
    <s v="273837960"/>
    <x v="56"/>
    <s v="Encerrado"/>
    <n v="0"/>
    <s v=""/>
  </r>
  <r>
    <x v="0"/>
    <x v="2"/>
    <n v="27354721"/>
    <s v="0"/>
    <s v="2625910041830"/>
    <s v="SAVEGNAGO-SUPERMERCADOS LTDA"/>
    <s v="71.322.150/0001-60"/>
    <s v="Alterar data de emissão da NF"/>
    <m/>
    <m/>
    <x v="0"/>
    <s v="Médio"/>
    <s v="1018 Financeiro | Desejo falar com o setor financeiro | Lenon Oliveira | lenon.oliveira@savegnago.com.br"/>
    <s v="16/09/2026"/>
    <s v="16/09/2026"/>
    <s v="set/2026"/>
    <s v="ECOMMERCE BP SUPORTE FINANCEIRO N2"/>
    <s v="lenon.oliveira@savegnago.com.br"/>
    <s v="SAVEGNAGO Lj 1 Matriz Sertaozinho"/>
    <s v="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_x000a__x000a_Precisamos que as Notas Fiscais sejam emitidas e encaminhadas considerando:_x000a__x000a_Prazo limite de recebimento até o dia 25 de cada mês;_x000a_Antecedência mínima de 10 dias entre a emissão da NF e a data de pagamento;_x000a_Pagamentos realizados nos dias 10, 20 e 30;_x000a_PO criada e aprovada antes da emissão da NF._x000a__x000a_Atualmente recebemos faturamentos da Cielo em dois períodos do mês, o que t"/>
    <s v="&gt; Devido às novas regras do nosso processo financeiro, solicitamos o alinhamento do faturamento da Cielo para garantir que os pagamentos ocorram dentro dos prazos previstos._x000a__x000a_Precisamos que as Notas Fiscais sejam emitidas e encaminhadas considerando:_x000a__x000a_Prazo limite de recebimento até o dia 25 de cada mês;_x000a_Antecedência mínima de 10 dias entre a emissão da NF e a data de pagamento;_x000a_Pagamentos realizados nos dias 10, 20 e 30;_x000a_PO criada e aprovada antes da emissão da NF._x000a__x000a_Atualmente recebemos faturamentos da Cielo em dois períodos do mês, o que t"/>
    <s v="273547210"/>
    <x v="56"/>
    <s v="Encerrado"/>
    <n v="0"/>
    <s v=""/>
  </r>
  <r>
    <x v="3"/>
    <x v="0"/>
    <n v="27346722"/>
    <s v="0"/>
    <s v="2625909034920"/>
    <s v="AMC TEXTIL LTDA"/>
    <s v="75.364.570/0007-55"/>
    <s v="Contestação de cobrança"/>
    <m/>
    <m/>
    <x v="0"/>
    <s v="Médio"/>
    <s v="1018 Financeiro | Desejo falar com o setor financeiro | sara zaina | sara.freitas@amctextil.com.br"/>
    <s v="16/09/2026"/>
    <s v="16/09/2026"/>
    <s v="set/2026"/>
    <s v="ECOMMERCE BP SUPORTE FINANCEIRO N2"/>
    <s v="sara.freitas@amctextil.com.br"/>
    <s v="COLCCI"/>
    <s v="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_x000a__x000a_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
    <s v="&gt; Bom dia_x000a__x000a_Gostaria de verificar sobre uma possivel duplicidade de um boleto."/>
    <s v="273467220"/>
    <x v="5"/>
    <s v="Encerrado"/>
    <n v="2"/>
    <s v=""/>
  </r>
  <r>
    <x v="2"/>
    <x v="2"/>
    <n v="27339608"/>
    <s v="0"/>
    <s v="2625817029724"/>
    <s v="JARDIM DO ALCHYMIST RESTAURANTE LTDA"/>
    <s v="12.600.200/0001-64"/>
    <s v="Cancelamento de nf"/>
    <m/>
    <m/>
    <x v="2"/>
    <s v="Médio"/>
    <s v="1018 Financeiro | Desejo falar com o setor financeiro | JARDIM DO ALCHYMIST RESTAURANTE LTDA | bordini@cielo.com.br"/>
    <s v="15/09/2026"/>
    <s v="16/09/2026"/>
    <s v="set/2026"/>
    <s v="ECOMMERCE BP SUPORTE FINANCEIRO N2"/>
    <s v="bordini@cielo.com.br"/>
    <s v="JARDIM ALCHMISTY RESTAURANTE LTD"/>
    <s v="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_x000a__x000a_Este caso refere-se a um grupo composto pelos quatro CNPJs listados abaixo: _x000a__x000a_JARDIM DO ALCHYMIST RESTAURANTE LTDA_x000a_CNPJ: 12.600.200/0001-64_x000a__x000a_ALCHYMIST LAGOA ENCANTADA LTDA_x000a_CNPJ: 40.195.401/0001-69_x000a__x000a_ALCHYMIST PREHISTORIC PARK LTDA_x000a_CNPJ: 22.913.185/0001-68_x000a__x000a_OCEAN JERI TAXI AEREO LTDA_x000a_CNPJ: 23.351.345/0001-95_x000a__x000a_Em anexo esta o DA para validação da não cobrança de multa referente aos 4 contratos e o cancelamento da nota de setup._x000a__x000a_Segue abaix"/>
    <s v="&gt; Boa tarde, time, espero que estejam bem._x000a__x000a_Este caso refere-se a um grupo composto pelos quatro CNPJs listados abaixo: _x000a__x000a_JARDIM DO ALCHYMIST RESTAURANTE LTDA_x000a_CNPJ: 12.600.200/0001-64_x000a__x000a_ALCHYMIST LAGOA ENCANTADA LTDA_x000a_CNPJ: 40.195.401/0001-69_x000a__x000a_ALCHYMIST PREHISTORIC PARK LTDA_x000a_CNPJ: 22.913.185/0001-68_x000a__x000a_OCEAN JERI TAXI AEREO LTDA_x000a_CNPJ: 23.351.345/0001-95_x000a__x000a_Em anexo esta o DA para validação da não cobrança de multa referente aos 4 contratos e o cancelamento da nota de setup._x000a__x000a_Segue abaix"/>
    <s v="273396080"/>
    <x v="10"/>
    <s v="Aberto"/>
    <n v="10"/>
    <n v="10.004009999999999"/>
  </r>
  <r>
    <x v="3"/>
    <x v="0"/>
    <n v="27324632"/>
    <s v="0"/>
    <s v="2625815020723"/>
    <s v="INSIDE SISTEMAS LTDA"/>
    <s v="05.623.256/0001-79"/>
    <s v="Contestação de cobrança"/>
    <s v="Cancelamento de contrato"/>
    <m/>
    <x v="0"/>
    <s v="Médio"/>
    <s v="1018 Financeiro | Desejo falar com o setor financeiro | Lucila | faturamento@insidesistemas.com.br"/>
    <s v="15/09/2026"/>
    <s v="15/09/2026"/>
    <s v="set/2026"/>
    <s v="ECOMMERCE BP SUPORTE FINANCEIRO N2"/>
    <s v="faturamento@insidesistemas.com.br"/>
    <s v="INSIDE SISTEMAS"/>
    <s v="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_x000a__x000a_Gentileza, esclarecer ao que se refere a cobrança da NFS-e 0121228, emitida contra o CNPJ 05.623.256/0001-79._x000a__x000a_Grata,_x000a_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
    <s v="&gt; Prezados (as), boa tarde!_x000a__x000a_Gentileza, esclarecer ao que se refere a cobrança da NFS-e 0121228, emitida contra o CNPJ 05.623.256/0001-79._x000a__x000a_Grata,_x000a_Lucila"/>
    <s v="273246320"/>
    <x v="5"/>
    <s v="Encerrado"/>
    <n v="3"/>
    <s v=""/>
  </r>
  <r>
    <x v="0"/>
    <x v="4"/>
    <n v="27293593"/>
    <s v="0"/>
    <s v="2625810998753"/>
    <s v="MOBIFACIL"/>
    <s v="15.912.466/0001-30"/>
    <s v="Reenvio de nf"/>
    <m/>
    <m/>
    <x v="2"/>
    <s v="Médio"/>
    <s v="1018 Financeiro | Desejo falar com o setor financeiro | Daniela Oliveira | daniela.oliveira@comporte.com.br"/>
    <s v="15/09/2026"/>
    <s v="15/09/2026"/>
    <s v="set/2026"/>
    <s v="ECOMMERCE BP SUPORTE FINANCEIRO N2"/>
    <s v="daniela.oliveira@comporte.com.br"/>
    <s v="MOBIFACIL"/>
    <s v="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_x000a__x000a_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
    <s v="&gt; Olá, bom dia_x000a__x000a_Poderiam nos encaminhar as NF's de Julho de 2024 e 2025 caso tenham disponivel?"/>
    <s v="272935930"/>
    <x v="10"/>
    <s v="Aberto"/>
    <n v="10"/>
    <n v="10.00403"/>
  </r>
  <r>
    <x v="3"/>
    <x v="2"/>
    <n v="27262060"/>
    <s v="0"/>
    <s v="2625715978869"/>
    <s v="ODONTOPREV SA"/>
    <s v="58.119.199/0001-51"/>
    <s v="Cancelamento de nf"/>
    <m/>
    <m/>
    <x v="2"/>
    <s v="Médio"/>
    <s v="1018 Financeiro | Desejo falar com o setor financeiro | Larissa Venâncio | larissave@cielo.com.br"/>
    <s v="14/09/2026"/>
    <s v="15/09/2026"/>
    <s v="set/2026"/>
    <s v="ECOMMERCE BP SUPORTE FINANCEIRO N2"/>
    <s v="larissave@cielo.com.br"/>
    <s v="ODONTOPREV SA"/>
    <s v="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_x000a__x000a_Conforme mencionado no Protocolo 2622413132142, agora que a Cessão Contratual foi executado, precisamos cancelar as NFs emitidas no CNPJ 58.119.199/0001-51 odontoprev e reemitir as NFs para Mediservice_x000a__x000a_Anexo segue o DA comercial para cancelamento das NFs Odontoprev e substituição das mesmas para MEdiservice (57.746.455/0013-01)._x000a_Fa"/>
    <s v="&gt; Boa tarde, _x000a__x000a_Conforme mencionado no Protocolo 2622413132142, agora que a Cessão Contratual foi executado, precisamos cancelar as NFs emitidas no CNPJ 58.119.199/0001-51 odontoprev e reemitir as NFs para Mediservice_x000a__x000a_Anexo segue o DA comercial para cancelamento das NFs Odontoprev e substituição das mesmas para MEdiservice (57.746.455/0013-01)._x000a_Fa"/>
    <s v="272620600"/>
    <x v="10"/>
    <s v="Aberto"/>
    <n v="11"/>
    <n v="11.00404"/>
  </r>
  <r>
    <x v="0"/>
    <x v="2"/>
    <n v="27391301"/>
    <s v="0"/>
    <s v="2625916064997"/>
    <s v="DBDC - DISTRIBUIDORA BRASILEIRA DE COSMETICOS E PARTICIPACOES LTDA"/>
    <s v="36.148.685/0004-08"/>
    <s v="Cancelamento de nf"/>
    <m/>
    <m/>
    <x v="0"/>
    <s v="Médio"/>
    <s v="1018 Financeiro | Desejo falar com o setor financeiro | DBDC - DISTRIBUIDORA BRASILEIRA DE | ariane.pasilva@cielo.com.br"/>
    <s v="16/09/2026"/>
    <s v="16/09/2026"/>
    <s v="set/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
    <s v="&gt; Prezados, favor cancelar as NFS do CNPJ:36148685000408_x000a__x000a_DA comercial em anexo."/>
    <s v="273913010"/>
    <x v="7"/>
    <s v="Encerrado"/>
    <n v="6"/>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9021FA-205D-454B-81B6-CD54BFA23564}" name="Tabela dinâmica2" cacheId="0" applyNumberFormats="0" applyBorderFormats="0" applyFontFormats="0" applyPatternFormats="0" applyAlignmentFormats="0" applyWidthHeightFormats="1" dataCaption="Valores" missingCaption="0" updatedVersion="8" minRefreshableVersion="3" useAutoFormatting="1" itemPrintTitles="1" createdVersion="8" indent="0" outline="1" outlineData="1" multipleFieldFilters="0">
  <location ref="R4:S10" firstHeaderRow="1" firstDataRow="1" firstDataCol="1" rowPageCount="2" colPageCount="1"/>
  <pivotFields count="21">
    <pivotField axis="axisRow" multipleItemSelectionAllowed="1" showAll="0">
      <items count="8">
        <item sd="0" x="2"/>
        <item sd="0" x="4"/>
        <item sd="0" x="3"/>
        <item sd="0" x="0"/>
        <item sd="0" x="1"/>
        <item sd="0" x="6"/>
        <item x="5"/>
        <item t="default"/>
      </items>
    </pivotField>
    <pivotField showAll="0"/>
    <pivotField dataField="1" showAll="0"/>
    <pivotField multipleItemSelectionAllowed="1" showAll="0"/>
    <pivotField showAll="0"/>
    <pivotField showAll="0"/>
    <pivotField showAll="0"/>
    <pivotField showAll="0"/>
    <pivotField showAll="0"/>
    <pivotField showAll="0"/>
    <pivotField showAll="0">
      <items count="8">
        <item x="1"/>
        <item x="0"/>
        <item x="5"/>
        <item m="1" x="6"/>
        <item x="2"/>
        <item x="3"/>
        <item x="4"/>
        <item t="default"/>
      </items>
    </pivotField>
    <pivotField showAll="0"/>
    <pivotField showAll="0"/>
    <pivotField axis="axisPage" numFmtId="14" outline="0" multipleItemSelectionAllowed="1" showAll="0" defaultSubtotal="0">
      <items count="1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142"/>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m="1" x="143"/>
        <item m="1" x="144"/>
        <item m="1" x="145"/>
        <item x="133"/>
        <item x="134"/>
        <item x="135"/>
        <item x="136"/>
        <item x="137"/>
        <item x="138"/>
        <item x="139"/>
        <item x="140"/>
        <item x="141"/>
      </items>
    </pivotField>
    <pivotField showAll="0"/>
    <pivotField axis="axisPage" multipleItemSelectionAllowed="1" showAll="0">
      <items count="19">
        <item h="1" x="10"/>
        <item h="1" x="14"/>
        <item h="1" x="6"/>
        <item h="1" x="8"/>
        <item h="1" x="7"/>
        <item h="1" x="2"/>
        <item x="13"/>
        <item h="1" x="1"/>
        <item h="1" x="12"/>
        <item h="1" x="0"/>
        <item h="1" x="11"/>
        <item h="1" x="9"/>
        <item h="1" x="5"/>
        <item h="1" x="4"/>
        <item h="1" x="3"/>
        <item h="1" x="17"/>
        <item h="1" x="15"/>
        <item h="1" x="16"/>
        <item t="default"/>
      </items>
    </pivotField>
    <pivotField showAll="0"/>
    <pivotField showAll="0"/>
    <pivotField showAll="0"/>
    <pivotField showAll="0"/>
    <pivotField showAll="0"/>
  </pivotFields>
  <rowFields count="1">
    <field x="0"/>
  </rowFields>
  <rowItems count="6">
    <i>
      <x/>
    </i>
    <i>
      <x v="1"/>
    </i>
    <i>
      <x v="2"/>
    </i>
    <i>
      <x v="3"/>
    </i>
    <i>
      <x v="4"/>
    </i>
    <i t="grand">
      <x/>
    </i>
  </rowItems>
  <colItems count="1">
    <i/>
  </colItems>
  <pageFields count="2">
    <pageField fld="15" hier="-1"/>
    <pageField fld="13" hier="-1"/>
  </pageFields>
  <dataFields count="1">
    <dataField name="Contagem de Número do Chamado" fld="2" subtotal="count" baseField="0" baseItem="0"/>
  </dataFields>
  <formats count="9">
    <format dxfId="123">
      <pivotArea type="all" dataOnly="0" outline="0" fieldPosition="0"/>
    </format>
    <format dxfId="122">
      <pivotArea outline="0" collapsedLevelsAreSubtotals="1" fieldPosition="0"/>
    </format>
    <format dxfId="121">
      <pivotArea type="origin" dataOnly="0" labelOnly="1" outline="0" fieldPosition="0"/>
    </format>
    <format dxfId="120">
      <pivotArea field="10" type="button" dataOnly="0" labelOnly="1" outline="0"/>
    </format>
    <format dxfId="119">
      <pivotArea type="topRight" dataOnly="0" labelOnly="1" outline="0" fieldPosition="0"/>
    </format>
    <format dxfId="118">
      <pivotArea dataOnly="0" labelOnly="1" grandRow="1" outline="0" fieldPosition="0"/>
    </format>
    <format dxfId="117">
      <pivotArea dataOnly="0" labelOnly="1" grandCol="1" outline="0" fieldPosition="0"/>
    </format>
    <format dxfId="116">
      <pivotArea outline="0" collapsedLevelsAreSubtotals="1" fieldPosition="0"/>
    </format>
    <format dxfId="115">
      <pivotArea dataOnly="0" labelOnly="1" grandRow="1" outline="0" fieldPosition="0"/>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FC5DB1-256B-465C-95EB-F183BC822EC5}" name="Tabela dinâmica3" cacheId="1" applyNumberFormats="0" applyBorderFormats="0" applyFontFormats="0" applyPatternFormats="0" applyAlignmentFormats="0" applyWidthHeightFormats="1" dataCaption="Valores" grandTotalCaption="-" updatedVersion="8" minRefreshableVersion="3" itemPrintTitles="1" createdVersion="8" indent="0" outline="1" outlineData="1" multipleFieldFilters="0">
  <location ref="H4:K9" firstHeaderRow="1" firstDataRow="5" firstDataCol="1" rowPageCount="1" colPageCount="1"/>
  <pivotFields count="24">
    <pivotField showAll="0"/>
    <pivotField showAll="0"/>
    <pivotField showAll="0"/>
    <pivotField showAll="0"/>
    <pivotField dataField="1" numFmtId="1" showAll="0"/>
    <pivotField showAll="0"/>
    <pivotField showAll="0"/>
    <pivotField showAll="0"/>
    <pivotField showAll="0"/>
    <pivotField showAll="0"/>
    <pivotField axis="axisPage" multipleItemSelectionAllowed="1" showAll="0">
      <items count="6">
        <item h="1" x="0"/>
        <item x="1"/>
        <item h="1" x="2"/>
        <item h="1" x="3"/>
        <item h="1" x="4"/>
        <item t="default"/>
      </items>
    </pivotField>
    <pivotField showAll="0"/>
    <pivotField showAll="0"/>
    <pivotField axis="axisCol" numFmtId="14" showAll="0">
      <items count="118">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numFmtId="14" showAll="0"/>
    <pivotField showAll="0"/>
    <pivotField showAll="0"/>
    <pivotField showAll="0"/>
    <pivotField showAll="0"/>
    <pivotField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axis="axisCol" showAll="0">
      <items count="7">
        <item sd="0" x="0"/>
        <item sd="0" x="1"/>
        <item sd="0" x="2"/>
        <item sd="0" x="3"/>
        <item sd="0" x="4"/>
        <item sd="0" x="5"/>
        <item t="default"/>
      </items>
    </pivotField>
    <pivotField axis="axisCol" showAll="0">
      <items count="5">
        <item sd="0" x="0"/>
        <item sd="0" x="1"/>
        <item sd="0" x="2"/>
        <item sd="0" x="3"/>
        <item t="default"/>
      </items>
    </pivotField>
  </pivotFields>
  <rowItems count="1">
    <i/>
  </rowItems>
  <colFields count="4">
    <field x="23"/>
    <field x="22"/>
    <field x="21"/>
    <field x="13"/>
  </colFields>
  <colItems count="3">
    <i>
      <x v="1"/>
    </i>
    <i>
      <x v="2"/>
    </i>
    <i t="grand">
      <x/>
    </i>
  </colItems>
  <pageFields count="1">
    <pageField fld="10" hier="-1"/>
  </pageFields>
  <dataFields count="1">
    <dataField name="Contagem de Número de protocolo" fld="4" subtotal="count" baseField="18" baseItem="1"/>
  </dataFields>
  <formats count="17">
    <format dxfId="140">
      <pivotArea grandRow="1" outline="0" collapsedLevelsAreSubtotals="1" fieldPosition="0"/>
    </format>
    <format dxfId="139">
      <pivotArea dataOnly="0" labelOnly="1" grandRow="1" outline="0" fieldPosition="0"/>
    </format>
    <format dxfId="138">
      <pivotArea grandRow="1" outline="0" collapsedLevelsAreSubtotals="1" fieldPosition="0"/>
    </format>
    <format dxfId="137">
      <pivotArea dataOnly="0" labelOnly="1" grandRow="1" outline="0" fieldPosition="0"/>
    </format>
    <format dxfId="136">
      <pivotArea grandRow="1" outline="0" collapsedLevelsAreSubtotals="1" fieldPosition="0"/>
    </format>
    <format dxfId="135">
      <pivotArea dataOnly="0" labelOnly="1" grandRow="1" outline="0" fieldPosition="0"/>
    </format>
    <format dxfId="134">
      <pivotArea type="all" dataOnly="0" outline="0" fieldPosition="0"/>
    </format>
    <format dxfId="133">
      <pivotArea outline="0" collapsedLevelsAreSubtotals="1" fieldPosition="0"/>
    </format>
    <format dxfId="132">
      <pivotArea type="origin" dataOnly="0" labelOnly="1" outline="0" fieldPosition="0"/>
    </format>
    <format dxfId="131">
      <pivotArea field="23" type="button" dataOnly="0" labelOnly="1" outline="0" axis="axisCol" fieldPosition="0"/>
    </format>
    <format dxfId="130">
      <pivotArea field="22" type="button" dataOnly="0" labelOnly="1" outline="0" axis="axisCol" fieldPosition="1"/>
    </format>
    <format dxfId="129">
      <pivotArea field="21" type="button" dataOnly="0" labelOnly="1" outline="0" axis="axisCol" fieldPosition="2"/>
    </format>
    <format dxfId="128">
      <pivotArea dataOnly="0" labelOnly="1" grandRow="1" outline="0" fieldPosition="0"/>
    </format>
    <format dxfId="127">
      <pivotArea dataOnly="0" labelOnly="1" fieldPosition="0">
        <references count="1">
          <reference field="23" count="2">
            <x v="1"/>
            <x v="2"/>
          </reference>
        </references>
      </pivotArea>
    </format>
    <format dxfId="126">
      <pivotArea dataOnly="0" labelOnly="1" grandCol="1" outline="0" fieldPosition="0"/>
    </format>
    <format dxfId="125">
      <pivotArea dataOnly="0" grandRow="1" axis="axisRow" fieldPosition="0"/>
    </format>
    <format dxfId="12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E85678-0ED7-4D94-8799-67274E0C901D}" name="Tabela dinâmica1" cacheId="1" applyNumberFormats="0" applyBorderFormats="0" applyFontFormats="0" applyPatternFormats="0" applyAlignmentFormats="0" applyWidthHeightFormats="1" dataCaption="Valores" missingCaption="0" updatedVersion="8" minRefreshableVersion="3" itemPrintTitles="1" createdVersion="8" indent="0" outline="1" outlineData="1" multipleFieldFilters="0">
  <location ref="B4" firstHeaderRow="0" firstDataRow="0" firstDataCol="0"/>
  <pivotFields count="24">
    <pivotField axis="axisRow" multipleItemSelectionAllowed="1" showAll="0">
      <items count="8">
        <item sd="0" x="2"/>
        <item sd="0" x="4"/>
        <item sd="0" x="3"/>
        <item sd="0" x="0"/>
        <item sd="0" x="1"/>
        <item sd="0" m="1" x="6"/>
        <item x="5"/>
        <item t="default"/>
      </items>
    </pivotField>
    <pivotField showAll="0"/>
    <pivotField dataField="1" showAll="0"/>
    <pivotField multipleItemSelectionAllowed="1" showAll="0"/>
    <pivotField showAll="0"/>
    <pivotField showAll="0"/>
    <pivotField showAll="0"/>
    <pivotField showAll="0"/>
    <pivotField showAll="0"/>
    <pivotField showAll="0"/>
    <pivotField axis="axisCol" showAll="0">
      <items count="6">
        <item x="1"/>
        <item x="0"/>
        <item x="2"/>
        <item x="3"/>
        <item x="4"/>
        <item t="default"/>
      </items>
    </pivotField>
    <pivotField axis="axisRow" showAll="0">
      <items count="3">
        <item x="1"/>
        <item x="0"/>
        <item t="default"/>
      </items>
    </pivotField>
    <pivotField showAll="0"/>
    <pivotField numFmtId="14" outline="0" showAll="0" defaultSubtotal="0">
      <items count="117">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s>
    </pivotField>
    <pivotField showAll="0"/>
    <pivotField multipleItemSelectionAllowe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11"/>
    <field x="0"/>
  </rowFields>
  <rowItems count="13">
    <i>
      <x/>
    </i>
    <i r="1">
      <x/>
    </i>
    <i r="1">
      <x v="1"/>
    </i>
    <i r="1">
      <x v="3"/>
    </i>
    <i r="1">
      <x v="4"/>
    </i>
    <i>
      <x v="1"/>
    </i>
    <i r="1">
      <x/>
    </i>
    <i r="1">
      <x v="1"/>
    </i>
    <i r="1">
      <x v="2"/>
    </i>
    <i r="1">
      <x v="3"/>
    </i>
    <i r="1">
      <x v="4"/>
    </i>
    <i r="1">
      <x v="6"/>
    </i>
    <i t="grand">
      <x/>
    </i>
  </rowItems>
  <colFields count="1">
    <field x="10"/>
  </colFields>
  <colItems count="6">
    <i>
      <x/>
    </i>
    <i>
      <x v="1"/>
    </i>
    <i>
      <x v="2"/>
    </i>
    <i>
      <x v="3"/>
    </i>
    <i>
      <x v="4"/>
    </i>
    <i t="grand">
      <x/>
    </i>
  </colItems>
  <dataFields count="1">
    <dataField name="Contagem de Número do Chamado" fld="2" subtotal="count" baseField="0" baseItem="0"/>
  </dataFields>
  <formats count="10">
    <format dxfId="150">
      <pivotArea type="all" dataOnly="0" outline="0" fieldPosition="0"/>
    </format>
    <format dxfId="149">
      <pivotArea outline="0" collapsedLevelsAreSubtotals="1" fieldPosition="0"/>
    </format>
    <format dxfId="148">
      <pivotArea type="origin" dataOnly="0" labelOnly="1" outline="0" fieldPosition="0"/>
    </format>
    <format dxfId="147">
      <pivotArea field="10" type="button" dataOnly="0" labelOnly="1" outline="0" axis="axisCol" fieldPosition="0"/>
    </format>
    <format dxfId="146">
      <pivotArea type="topRight" dataOnly="0" labelOnly="1" outline="0" fieldPosition="0"/>
    </format>
    <format dxfId="145">
      <pivotArea dataOnly="0" labelOnly="1" grandRow="1" outline="0" fieldPosition="0"/>
    </format>
    <format dxfId="144">
      <pivotArea dataOnly="0" labelOnly="1" fieldPosition="0">
        <references count="1">
          <reference field="10" count="0"/>
        </references>
      </pivotArea>
    </format>
    <format dxfId="143">
      <pivotArea dataOnly="0" labelOnly="1" grandCol="1" outline="0" fieldPosition="0"/>
    </format>
    <format dxfId="142">
      <pivotArea outline="0" collapsedLevelsAreSubtotals="1" fieldPosition="0"/>
    </format>
    <format dxfId="141">
      <pivotArea dataOnly="0" labelOnly="1" grandRow="1" outline="0" fieldPosition="0"/>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B576E3-8969-4A3B-BAAF-133404FD2080}" name="Tabela dinâmica4"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B21:C27" firstHeaderRow="1" firstDataRow="1" firstDataCol="1" rowPageCount="2" colPageCount="1"/>
  <pivotFields count="24">
    <pivotField axis="axisRow" showAll="0" sortType="ascending">
      <items count="8">
        <item x="5"/>
        <item x="2"/>
        <item x="4"/>
        <item x="3"/>
        <item x="0"/>
        <item x="1"/>
        <item m="1" x="6"/>
        <item t="default"/>
      </items>
    </pivotField>
    <pivotField showAll="0"/>
    <pivotField dataField="1" showAll="0"/>
    <pivotField showAll="0"/>
    <pivotField showAll="0"/>
    <pivotField showAll="0"/>
    <pivotField showAll="0"/>
    <pivotField showAll="0"/>
    <pivotField showAll="0"/>
    <pivotField showAll="0"/>
    <pivotField axis="axisPage" multipleItemSelectionAllowed="1" showAll="0">
      <items count="6">
        <item h="1" x="2"/>
        <item h="1" x="0"/>
        <item x="1"/>
        <item h="1" x="3"/>
        <item h="1" x="4"/>
        <item t="default"/>
      </items>
    </pivotField>
    <pivotField showAll="0"/>
    <pivotField showAll="0"/>
    <pivotField axis="axisPage" numFmtId="14" multipleItemSelectionAllowed="1" showAll="0">
      <items count="118">
        <item h="1" x="0"/>
        <item h="1" x="1"/>
        <item h="1" x="2"/>
        <item h="1" x="3"/>
        <item h="1" x="113"/>
        <item h="1" x="4"/>
        <item h="1" x="5"/>
        <item h="1" x="6"/>
        <item h="1" x="7"/>
        <item h="1" x="8"/>
        <item h="1" x="9"/>
        <item h="1" x="10"/>
        <item h="1" x="11"/>
        <item h="1" x="12"/>
        <item h="1" x="13"/>
        <item h="1" x="14"/>
        <item h="1" x="15"/>
        <item h="1" x="16"/>
        <item h="1" x="17"/>
        <item h="1"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0"/>
  </rowFields>
  <rowItems count="6">
    <i>
      <x v="1"/>
    </i>
    <i>
      <x v="2"/>
    </i>
    <i>
      <x v="3"/>
    </i>
    <i>
      <x v="4"/>
    </i>
    <i>
      <x v="5"/>
    </i>
    <i t="grand">
      <x/>
    </i>
  </rowItems>
  <colItems count="1">
    <i/>
  </colItems>
  <pageFields count="2">
    <pageField fld="10" hier="-1"/>
    <pageField fld="13" hier="-1"/>
  </pageFields>
  <dataFields count="1">
    <dataField name="Contagem  Chamad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5CCF5E-F27F-4496-813C-9E0D7E7216CE}"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D5:BL15" firstHeaderRow="1" firstDataRow="4" firstDataCol="1" rowPageCount="1" colPageCount="1"/>
  <pivotFields count="28">
    <pivotField axis="axisRow" showAll="0">
      <items count="7">
        <item sd="0" x="2"/>
        <item sd="0" x="5"/>
        <item sd="0" x="4"/>
        <item sd="0" x="0"/>
        <item sd="0" x="1"/>
        <item x="3"/>
        <item t="default"/>
      </items>
    </pivotField>
    <pivotField showAll="0"/>
    <pivotField dataField="1" showAll="0"/>
    <pivotField showAll="0"/>
    <pivotField showAll="0"/>
    <pivotField showAll="0"/>
    <pivotField showAll="0"/>
    <pivotField showAll="0"/>
    <pivotField showAll="0"/>
    <pivotField showAll="0"/>
    <pivotField axis="axisPage" multipleItemSelectionAllowed="1" showAll="0">
      <items count="6">
        <item h="1" x="1"/>
        <item x="0"/>
        <item h="1" x="2"/>
        <item h="1" m="1" x="4"/>
        <item h="1" m="1" x="3"/>
        <item t="default"/>
      </items>
    </pivotField>
    <pivotField showAll="0"/>
    <pivotField showAll="0"/>
    <pivotField numFmtId="14" showAll="0"/>
    <pivotField showAll="0"/>
    <pivotField showAll="0"/>
    <pivotField showAll="0"/>
    <pivotField showAll="0"/>
    <pivotField showAll="0"/>
    <pivotField showAll="0"/>
    <pivotField showAll="0"/>
    <pivotField showAll="0"/>
    <pivotField axis="axisCol" showAll="0">
      <items count="59">
        <item x="21"/>
        <item x="36"/>
        <item x="41"/>
        <item x="45"/>
        <item x="42"/>
        <item x="11"/>
        <item x="32"/>
        <item x="38"/>
        <item x="49"/>
        <item x="40"/>
        <item x="34"/>
        <item x="44"/>
        <item x="13"/>
        <item x="28"/>
        <item x="35"/>
        <item x="1"/>
        <item x="27"/>
        <item x="3"/>
        <item x="23"/>
        <item x="24"/>
        <item x="4"/>
        <item x="25"/>
        <item x="10"/>
        <item x="15"/>
        <item x="17"/>
        <item x="19"/>
        <item x="14"/>
        <item x="9"/>
        <item x="0"/>
        <item x="2"/>
        <item x="26"/>
        <item x="39"/>
        <item x="53"/>
        <item x="20"/>
        <item x="6"/>
        <item x="33"/>
        <item x="46"/>
        <item x="50"/>
        <item x="18"/>
        <item x="55"/>
        <item x="22"/>
        <item x="29"/>
        <item x="37"/>
        <item x="43"/>
        <item x="51"/>
        <item x="48"/>
        <item x="16"/>
        <item x="31"/>
        <item x="52"/>
        <item x="54"/>
        <item x="47"/>
        <item x="56"/>
        <item x="57"/>
        <item x="5"/>
        <item x="7"/>
        <item x="8"/>
        <item x="12"/>
        <item x="30"/>
        <item t="default"/>
      </items>
    </pivotField>
    <pivotField showAll="0"/>
    <pivotField showAll="0"/>
    <pivotField showAll="0"/>
    <pivotField axis="axisCol" showAll="0">
      <items count="369">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0"/>
        <item x="367"/>
        <item t="default"/>
      </items>
    </pivotField>
    <pivotField axis="axisCol" showAll="0">
      <items count="15">
        <item sd="0" x="0"/>
        <item sd="0" x="1"/>
        <item sd="0" x="2"/>
        <item sd="0" x="3"/>
        <item sd="0" x="4"/>
        <item sd="0" x="5"/>
        <item sd="0" x="6"/>
        <item x="7"/>
        <item x="8"/>
        <item x="9"/>
        <item sd="0" x="10"/>
        <item sd="0" x="11"/>
        <item sd="0" x="12"/>
        <item sd="0" x="13"/>
        <item t="default"/>
      </items>
    </pivotField>
  </pivotFields>
  <rowFields count="1">
    <field x="0"/>
  </rowFields>
  <rowItems count="7">
    <i>
      <x/>
    </i>
    <i>
      <x v="1"/>
    </i>
    <i>
      <x v="2"/>
    </i>
    <i>
      <x v="3"/>
    </i>
    <i>
      <x v="4"/>
    </i>
    <i>
      <x v="5"/>
    </i>
    <i t="grand">
      <x/>
    </i>
  </rowItems>
  <colFields count="3">
    <field x="27"/>
    <field x="26"/>
    <field x="22"/>
  </colFields>
  <colItems count="60">
    <i>
      <x/>
    </i>
    <i>
      <x v="1"/>
    </i>
    <i>
      <x v="3"/>
    </i>
    <i>
      <x v="4"/>
    </i>
    <i>
      <x v="5"/>
    </i>
    <i>
      <x v="7"/>
      <x v="191"/>
    </i>
    <i r="1">
      <x v="192"/>
    </i>
    <i r="1">
      <x v="194"/>
    </i>
    <i r="1">
      <x v="195"/>
    </i>
    <i r="1">
      <x v="196"/>
    </i>
    <i r="1">
      <x v="197"/>
    </i>
    <i r="1">
      <x v="198"/>
    </i>
    <i r="1">
      <x v="201"/>
    </i>
    <i r="1">
      <x v="202"/>
    </i>
    <i r="1">
      <x v="203"/>
    </i>
    <i r="1">
      <x v="204"/>
    </i>
    <i r="1">
      <x v="205"/>
    </i>
    <i r="1">
      <x v="208"/>
    </i>
    <i r="1">
      <x v="209"/>
    </i>
    <i r="1">
      <x v="210"/>
    </i>
    <i r="1">
      <x v="211"/>
    </i>
    <i r="1">
      <x v="212"/>
    </i>
    <i t="default">
      <x v="7"/>
    </i>
    <i>
      <x v="8"/>
      <x v="215"/>
    </i>
    <i r="1">
      <x v="216"/>
    </i>
    <i r="1">
      <x v="217"/>
    </i>
    <i r="1">
      <x v="218"/>
    </i>
    <i r="1">
      <x v="219"/>
    </i>
    <i r="1">
      <x v="220"/>
    </i>
    <i r="1">
      <x v="222"/>
    </i>
    <i r="1">
      <x v="223"/>
    </i>
    <i r="1">
      <x v="224"/>
    </i>
    <i r="1">
      <x v="225"/>
    </i>
    <i r="1">
      <x v="226"/>
    </i>
    <i r="1">
      <x v="230"/>
    </i>
    <i r="1">
      <x v="232"/>
    </i>
    <i r="1">
      <x v="236"/>
    </i>
    <i r="1">
      <x v="237"/>
    </i>
    <i r="1">
      <x v="238"/>
    </i>
    <i r="1">
      <x v="239"/>
    </i>
    <i r="1">
      <x v="240"/>
    </i>
    <i t="default">
      <x v="8"/>
    </i>
    <i>
      <x v="9"/>
      <x v="245"/>
    </i>
    <i r="1">
      <x v="246"/>
    </i>
    <i r="1">
      <x v="247"/>
    </i>
    <i r="1">
      <x v="251"/>
    </i>
    <i r="1">
      <x v="252"/>
    </i>
    <i r="1">
      <x v="253"/>
    </i>
    <i r="1">
      <x v="254"/>
    </i>
    <i r="1">
      <x v="257"/>
    </i>
    <i r="1">
      <x v="258"/>
    </i>
    <i r="1">
      <x v="259"/>
    </i>
    <i r="1">
      <x v="260"/>
    </i>
    <i r="1">
      <x v="261"/>
    </i>
    <i r="1">
      <x v="264"/>
    </i>
    <i r="1">
      <x v="265"/>
    </i>
    <i r="1">
      <x v="266"/>
    </i>
    <i r="1">
      <x v="267"/>
    </i>
    <i t="default">
      <x v="9"/>
    </i>
    <i t="grand">
      <x/>
    </i>
  </colItems>
  <pageFields count="1">
    <pageField fld="10" hier="-1"/>
  </pageFields>
  <dataFields count="1">
    <dataField name="Contagem de Número do Chamado" fld="2" subtotal="count" baseField="0" baseItem="0"/>
  </dataFields>
  <pivotTableStyleInfo name="PivotStyleDark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8A1308-5AC3-4AA8-905D-A4C4FAC1063B}" name="Tabela dinâmica3"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5:B35" firstHeaderRow="1" firstDataRow="1" firstDataCol="1" rowPageCount="1" colPageCount="1"/>
  <pivotFields count="28">
    <pivotField axis="axisRow" showAll="0">
      <items count="7">
        <item x="2"/>
        <item x="5"/>
        <item x="4"/>
        <item x="0"/>
        <item x="1"/>
        <item x="3"/>
        <item t="default"/>
      </items>
    </pivotField>
    <pivotField axis="axisRow" showAll="0">
      <items count="8">
        <item x="5"/>
        <item x="2"/>
        <item x="0"/>
        <item x="1"/>
        <item x="4"/>
        <item x="3"/>
        <item x="6"/>
        <item t="default"/>
      </items>
    </pivotField>
    <pivotField dataField="1" showAll="0"/>
    <pivotField showAll="0"/>
    <pivotField showAll="0"/>
    <pivotField showAll="0"/>
    <pivotField showAll="0"/>
    <pivotField showAll="0"/>
    <pivotField showAll="0"/>
    <pivotField showAll="0"/>
    <pivotField axis="axisPage" multipleItemSelectionAllowed="1" showAll="0">
      <items count="6">
        <item x="1"/>
        <item h="1" x="0"/>
        <item x="2"/>
        <item h="1" m="1" x="4"/>
        <item h="1" m="1" x="3"/>
        <item t="default"/>
      </items>
    </pivotField>
    <pivotField showAll="0"/>
    <pivotField showAll="0"/>
    <pivotField numFmtId="14" showAll="0"/>
    <pivotField showAll="0"/>
    <pivotField showAll="0"/>
    <pivotField showAll="0"/>
    <pivotField showAll="0"/>
    <pivotField showAll="0"/>
    <pivotField showAll="0"/>
    <pivotField showAll="0"/>
    <pivotField showAll="0"/>
    <pivotField showAll="0">
      <items count="59">
        <item x="21"/>
        <item x="36"/>
        <item x="41"/>
        <item x="45"/>
        <item x="42"/>
        <item x="11"/>
        <item x="32"/>
        <item x="38"/>
        <item x="49"/>
        <item x="40"/>
        <item x="34"/>
        <item x="44"/>
        <item x="13"/>
        <item x="28"/>
        <item x="35"/>
        <item x="1"/>
        <item x="27"/>
        <item x="3"/>
        <item x="23"/>
        <item x="24"/>
        <item x="4"/>
        <item x="25"/>
        <item x="17"/>
        <item x="15"/>
        <item x="10"/>
        <item x="19"/>
        <item x="14"/>
        <item x="9"/>
        <item x="0"/>
        <item x="2"/>
        <item x="26"/>
        <item x="39"/>
        <item x="53"/>
        <item x="20"/>
        <item x="6"/>
        <item x="33"/>
        <item x="46"/>
        <item x="50"/>
        <item x="18"/>
        <item x="55"/>
        <item x="22"/>
        <item x="29"/>
        <item x="37"/>
        <item x="43"/>
        <item x="51"/>
        <item x="48"/>
        <item x="16"/>
        <item x="31"/>
        <item x="52"/>
        <item x="54"/>
        <item x="47"/>
        <item x="56"/>
        <item x="57"/>
        <item x="5"/>
        <item x="7"/>
        <item x="8"/>
        <item x="12"/>
        <item x="30"/>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s>
  <rowFields count="2">
    <field x="0"/>
    <field x="1"/>
  </rowFields>
  <rowItems count="30">
    <i>
      <x/>
    </i>
    <i r="1">
      <x/>
    </i>
    <i r="1">
      <x v="1"/>
    </i>
    <i r="1">
      <x v="2"/>
    </i>
    <i r="1">
      <x v="3"/>
    </i>
    <i r="1">
      <x v="4"/>
    </i>
    <i r="1">
      <x v="5"/>
    </i>
    <i>
      <x v="2"/>
    </i>
    <i r="1">
      <x/>
    </i>
    <i r="1">
      <x v="1"/>
    </i>
    <i r="1">
      <x v="2"/>
    </i>
    <i r="1">
      <x v="3"/>
    </i>
    <i r="1">
      <x v="4"/>
    </i>
    <i r="1">
      <x v="5"/>
    </i>
    <i r="1">
      <x v="6"/>
    </i>
    <i>
      <x v="3"/>
    </i>
    <i r="1">
      <x/>
    </i>
    <i r="1">
      <x v="1"/>
    </i>
    <i r="1">
      <x v="2"/>
    </i>
    <i r="1">
      <x v="3"/>
    </i>
    <i r="1">
      <x v="4"/>
    </i>
    <i r="1">
      <x v="5"/>
    </i>
    <i>
      <x v="5"/>
    </i>
    <i r="1">
      <x/>
    </i>
    <i r="1">
      <x v="1"/>
    </i>
    <i r="1">
      <x v="2"/>
    </i>
    <i r="1">
      <x v="3"/>
    </i>
    <i r="1">
      <x v="4"/>
    </i>
    <i r="1">
      <x v="5"/>
    </i>
    <i t="grand">
      <x/>
    </i>
  </rowItems>
  <colItems count="1">
    <i/>
  </colItems>
  <pageFields count="1">
    <pageField fld="10" hier="-1"/>
  </pageFields>
  <dataFields count="1">
    <dataField name="Contagem de Número do Chamado" fld="2" subtotal="count" baseField="0" baseItem="0"/>
  </dataFields>
  <pivotTableStyleInfo name="PivotStyleDark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25C275C-5B40-42D1-860A-12DCD1B00466}" name="Tabela dinâmica1" cacheId="1" applyNumberFormats="0" applyBorderFormats="0" applyFontFormats="0" applyPatternFormats="0" applyAlignmentFormats="0" applyWidthHeightFormats="1" dataCaption="Valores" missingCaption="0" updatedVersion="8" minRefreshableVersion="3" itemPrintTitles="1" createdVersion="8" indent="0" outline="1" outlineData="1" multipleFieldFilters="0">
  <location ref="B4" firstHeaderRow="0" firstDataRow="0" firstDataCol="0"/>
  <pivotFields count="24">
    <pivotField axis="axisRow" multipleItemSelectionAllowed="1" showAll="0">
      <items count="8">
        <item sd="0" x="2"/>
        <item sd="0" x="4"/>
        <item sd="0" x="3"/>
        <item sd="0" x="0"/>
        <item sd="0" x="1"/>
        <item sd="0" m="1" x="6"/>
        <item x="5"/>
        <item t="default"/>
      </items>
    </pivotField>
    <pivotField showAll="0"/>
    <pivotField dataField="1" showAll="0"/>
    <pivotField multipleItemSelectionAllowed="1" showAll="0"/>
    <pivotField showAll="0"/>
    <pivotField showAll="0"/>
    <pivotField showAll="0"/>
    <pivotField showAll="0"/>
    <pivotField showAll="0"/>
    <pivotField showAll="0"/>
    <pivotField axis="axisCol" showAll="0">
      <items count="6">
        <item x="1"/>
        <item x="0"/>
        <item x="2"/>
        <item x="3"/>
        <item x="4"/>
        <item t="default"/>
      </items>
    </pivotField>
    <pivotField axis="axisRow" showAll="0">
      <items count="3">
        <item x="1"/>
        <item x="0"/>
        <item t="default"/>
      </items>
    </pivotField>
    <pivotField showAll="0"/>
    <pivotField numFmtId="14" outline="0" showAll="0" defaultSubtotal="0">
      <items count="117">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s>
    </pivotField>
    <pivotField showAll="0"/>
    <pivotField multipleItemSelectionAllowe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11"/>
    <field x="0"/>
  </rowFields>
  <rowItems count="13">
    <i>
      <x/>
    </i>
    <i r="1">
      <x/>
    </i>
    <i r="1">
      <x v="1"/>
    </i>
    <i r="1">
      <x v="3"/>
    </i>
    <i r="1">
      <x v="4"/>
    </i>
    <i>
      <x v="1"/>
    </i>
    <i r="1">
      <x/>
    </i>
    <i r="1">
      <x v="1"/>
    </i>
    <i r="1">
      <x v="2"/>
    </i>
    <i r="1">
      <x v="3"/>
    </i>
    <i r="1">
      <x v="4"/>
    </i>
    <i r="1">
      <x v="6"/>
    </i>
    <i t="grand">
      <x/>
    </i>
  </rowItems>
  <colFields count="1">
    <field x="10"/>
  </colFields>
  <colItems count="6">
    <i>
      <x/>
    </i>
    <i>
      <x v="1"/>
    </i>
    <i>
      <x v="2"/>
    </i>
    <i>
      <x v="3"/>
    </i>
    <i>
      <x v="4"/>
    </i>
    <i t="grand">
      <x/>
    </i>
  </colItems>
  <dataFields count="1">
    <dataField name="Contagem de Número do Chamado" fld="2" subtotal="count" baseField="0" baseItem="0"/>
  </dataFields>
  <formats count="20">
    <format dxfId="64">
      <pivotArea type="all" dataOnly="0" outline="0" fieldPosition="0"/>
    </format>
    <format dxfId="63">
      <pivotArea outline="0" collapsedLevelsAreSubtotals="1" fieldPosition="0"/>
    </format>
    <format dxfId="62">
      <pivotArea type="origin" dataOnly="0" labelOnly="1" outline="0" fieldPosition="0"/>
    </format>
    <format dxfId="61">
      <pivotArea field="10" type="button" dataOnly="0" labelOnly="1" outline="0" axis="axisCol" fieldPosition="0"/>
    </format>
    <format dxfId="60">
      <pivotArea type="topRight" dataOnly="0" labelOnly="1" outline="0" fieldPosition="0"/>
    </format>
    <format dxfId="59">
      <pivotArea dataOnly="0" labelOnly="1" grandRow="1" outline="0" fieldPosition="0"/>
    </format>
    <format dxfId="58">
      <pivotArea dataOnly="0" labelOnly="1" fieldPosition="0">
        <references count="1">
          <reference field="10" count="0"/>
        </references>
      </pivotArea>
    </format>
    <format dxfId="57">
      <pivotArea dataOnly="0" labelOnly="1" grandCol="1" outline="0" fieldPosition="0"/>
    </format>
    <format dxfId="56">
      <pivotArea outline="0" collapsedLevelsAreSubtotals="1" fieldPosition="0"/>
    </format>
    <format dxfId="55">
      <pivotArea dataOnly="0" labelOnly="1" grandRow="1" outline="0" fieldPosition="0"/>
    </format>
    <format dxfId="54">
      <pivotArea dataOnly="0" labelOnly="1" fieldPosition="0">
        <references count="1">
          <reference field="10" count="1">
            <x v="3"/>
          </reference>
        </references>
      </pivotArea>
    </format>
    <format dxfId="53">
      <pivotArea field="11" type="button" dataOnly="0" labelOnly="1" outline="0" axis="axisRow" fieldPosition="0"/>
    </format>
    <format dxfId="52">
      <pivotArea dataOnly="0" labelOnly="1" fieldPosition="0">
        <references count="1">
          <reference field="10" count="0"/>
        </references>
      </pivotArea>
    </format>
    <format dxfId="51">
      <pivotArea dataOnly="0" labelOnly="1" grandCol="1" outline="0" fieldPosition="0"/>
    </format>
    <format dxfId="50">
      <pivotArea field="11" type="button" dataOnly="0" labelOnly="1" outline="0" axis="axisRow" fieldPosition="0"/>
    </format>
    <format dxfId="49">
      <pivotArea dataOnly="0" labelOnly="1" fieldPosition="0">
        <references count="1">
          <reference field="10" count="0"/>
        </references>
      </pivotArea>
    </format>
    <format dxfId="48">
      <pivotArea dataOnly="0" labelOnly="1" grandCol="1" outline="0" fieldPosition="0"/>
    </format>
    <format dxfId="47">
      <pivotArea field="11" type="button" dataOnly="0" labelOnly="1" outline="0" axis="axisRow" fieldPosition="0"/>
    </format>
    <format dxfId="46">
      <pivotArea dataOnly="0" labelOnly="1" fieldPosition="0">
        <references count="1">
          <reference field="10" count="0"/>
        </references>
      </pivotArea>
    </format>
    <format dxfId="45">
      <pivotArea dataOnly="0" labelOnly="1" grandCol="1" outline="0" fieldPosition="0"/>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D839BC-36F4-49B5-98B4-3B6DEF7C2846}" name="Tabela dinâmica3" cacheId="1" applyNumberFormats="0" applyBorderFormats="0" applyFontFormats="0" applyPatternFormats="0" applyAlignmentFormats="0" applyWidthHeightFormats="1" dataCaption="Valores" grandTotalCaption="-" updatedVersion="8" minRefreshableVersion="3" itemPrintTitles="1" createdVersion="8" indent="0" outline="1" outlineData="1" multipleFieldFilters="0">
  <location ref="I4:L9" firstHeaderRow="1" firstDataRow="5" firstDataCol="1" rowPageCount="1" colPageCount="1"/>
  <pivotFields count="24">
    <pivotField showAll="0"/>
    <pivotField showAll="0"/>
    <pivotField showAll="0"/>
    <pivotField showAll="0"/>
    <pivotField dataField="1" numFmtId="1" showAll="0"/>
    <pivotField showAll="0"/>
    <pivotField showAll="0"/>
    <pivotField showAll="0"/>
    <pivotField showAll="0"/>
    <pivotField showAll="0"/>
    <pivotField axis="axisPage" multipleItemSelectionAllowed="1" showAll="0">
      <items count="6">
        <item h="1" x="0"/>
        <item x="1"/>
        <item h="1" x="2"/>
        <item h="1" x="3"/>
        <item h="1" x="4"/>
        <item t="default"/>
      </items>
    </pivotField>
    <pivotField showAll="0"/>
    <pivotField showAll="0"/>
    <pivotField axis="axisCol" numFmtId="14" showAll="0">
      <items count="118">
        <item x="0"/>
        <item x="1"/>
        <item x="2"/>
        <item x="3"/>
        <item x="11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numFmtId="14" showAll="0"/>
    <pivotField showAll="0"/>
    <pivotField showAll="0"/>
    <pivotField showAll="0"/>
    <pivotField showAll="0"/>
    <pivotField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axis="axisCol" showAll="0">
      <items count="7">
        <item sd="0" x="0"/>
        <item sd="0" x="1"/>
        <item sd="0" x="2"/>
        <item sd="0" x="3"/>
        <item sd="0" x="4"/>
        <item sd="0" x="5"/>
        <item t="default"/>
      </items>
    </pivotField>
    <pivotField axis="axisCol" showAll="0">
      <items count="5">
        <item sd="0" x="0"/>
        <item sd="0" x="1"/>
        <item sd="0" x="2"/>
        <item sd="0" x="3"/>
        <item t="default"/>
      </items>
    </pivotField>
  </pivotFields>
  <rowItems count="1">
    <i/>
  </rowItems>
  <colFields count="4">
    <field x="23"/>
    <field x="22"/>
    <field x="21"/>
    <field x="13"/>
  </colFields>
  <colItems count="3">
    <i>
      <x v="1"/>
    </i>
    <i>
      <x v="2"/>
    </i>
    <i t="grand">
      <x/>
    </i>
  </colItems>
  <pageFields count="1">
    <pageField fld="10" hier="-1"/>
  </pageFields>
  <dataFields count="1">
    <dataField name="Contagem de Número de protocolo" fld="4" subtotal="count" baseField="18" baseItem="1"/>
  </dataFields>
  <formats count="17">
    <format dxfId="81">
      <pivotArea grandRow="1" outline="0" collapsedLevelsAreSubtotals="1" fieldPosition="0"/>
    </format>
    <format dxfId="80">
      <pivotArea dataOnly="0" labelOnly="1" grandRow="1" outline="0" fieldPosition="0"/>
    </format>
    <format dxfId="79">
      <pivotArea grandRow="1" outline="0" collapsedLevelsAreSubtotals="1" fieldPosition="0"/>
    </format>
    <format dxfId="78">
      <pivotArea dataOnly="0" labelOnly="1" grandRow="1" outline="0" fieldPosition="0"/>
    </format>
    <format dxfId="77">
      <pivotArea grandRow="1" outline="0" collapsedLevelsAreSubtotals="1" fieldPosition="0"/>
    </format>
    <format dxfId="76">
      <pivotArea dataOnly="0" labelOnly="1" grandRow="1" outline="0" fieldPosition="0"/>
    </format>
    <format dxfId="75">
      <pivotArea type="all" dataOnly="0" outline="0" fieldPosition="0"/>
    </format>
    <format dxfId="74">
      <pivotArea outline="0" collapsedLevelsAreSubtotals="1" fieldPosition="0"/>
    </format>
    <format dxfId="73">
      <pivotArea type="origin" dataOnly="0" labelOnly="1" outline="0" fieldPosition="0"/>
    </format>
    <format dxfId="72">
      <pivotArea field="23" type="button" dataOnly="0" labelOnly="1" outline="0" axis="axisCol" fieldPosition="0"/>
    </format>
    <format dxfId="71">
      <pivotArea field="22" type="button" dataOnly="0" labelOnly="1" outline="0" axis="axisCol" fieldPosition="1"/>
    </format>
    <format dxfId="70">
      <pivotArea field="21" type="button" dataOnly="0" labelOnly="1" outline="0" axis="axisCol" fieldPosition="2"/>
    </format>
    <format dxfId="69">
      <pivotArea dataOnly="0" labelOnly="1" grandRow="1" outline="0" fieldPosition="0"/>
    </format>
    <format dxfId="68">
      <pivotArea dataOnly="0" labelOnly="1" fieldPosition="0">
        <references count="1">
          <reference field="23" count="2">
            <x v="1"/>
            <x v="2"/>
          </reference>
        </references>
      </pivotArea>
    </format>
    <format dxfId="67">
      <pivotArea dataOnly="0" labelOnly="1" grandCol="1" outline="0" fieldPosition="0"/>
    </format>
    <format dxfId="66">
      <pivotArea dataOnly="0" grandRow="1" axis="axisRow" fieldPosition="0"/>
    </format>
    <format dxfId="65">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720149-7E90-4C21-A159-49E47EA44D87}" name="Tabela dinâmica2" cacheId="0" applyNumberFormats="0" applyBorderFormats="0" applyFontFormats="0" applyPatternFormats="0" applyAlignmentFormats="0" applyWidthHeightFormats="1" dataCaption="Valores" missingCaption="0" updatedVersion="8" minRefreshableVersion="3" useAutoFormatting="1" itemPrintTitles="1" createdVersion="8" indent="0" outline="1" outlineData="1" multipleFieldFilters="0">
  <location ref="S4:T10" firstHeaderRow="1" firstDataRow="1" firstDataCol="1" rowPageCount="2" colPageCount="1"/>
  <pivotFields count="21">
    <pivotField axis="axisRow" multipleItemSelectionAllowed="1" showAll="0">
      <items count="8">
        <item sd="0" x="2"/>
        <item sd="0" x="4"/>
        <item sd="0" x="3"/>
        <item sd="0" x="0"/>
        <item sd="0" x="1"/>
        <item sd="0" x="6"/>
        <item x="5"/>
        <item t="default"/>
      </items>
    </pivotField>
    <pivotField showAll="0"/>
    <pivotField dataField="1" showAll="0"/>
    <pivotField multipleItemSelectionAllowed="1" showAll="0"/>
    <pivotField showAll="0"/>
    <pivotField showAll="0"/>
    <pivotField showAll="0"/>
    <pivotField showAll="0"/>
    <pivotField showAll="0"/>
    <pivotField showAll="0"/>
    <pivotField showAll="0">
      <items count="8">
        <item x="1"/>
        <item x="0"/>
        <item x="5"/>
        <item m="1" x="6"/>
        <item x="2"/>
        <item x="3"/>
        <item x="4"/>
        <item t="default"/>
      </items>
    </pivotField>
    <pivotField showAll="0"/>
    <pivotField showAll="0"/>
    <pivotField axis="axisPage" numFmtId="14" outline="0" multipleItemSelectionAllowed="1" showAll="0" defaultSubtotal="0">
      <items count="1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142"/>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m="1" x="143"/>
        <item m="1" x="144"/>
        <item m="1" x="145"/>
        <item x="133"/>
        <item x="134"/>
        <item x="135"/>
        <item x="136"/>
        <item x="137"/>
        <item x="138"/>
        <item x="139"/>
        <item x="140"/>
        <item x="141"/>
      </items>
    </pivotField>
    <pivotField showAll="0"/>
    <pivotField axis="axisPage" multipleItemSelectionAllowed="1" showAll="0">
      <items count="19">
        <item h="1" x="10"/>
        <item h="1" x="14"/>
        <item h="1" x="6"/>
        <item h="1" x="8"/>
        <item h="1" x="7"/>
        <item h="1" x="2"/>
        <item x="13"/>
        <item h="1" x="1"/>
        <item h="1" x="12"/>
        <item h="1" x="0"/>
        <item h="1" x="11"/>
        <item h="1" x="9"/>
        <item h="1" x="5"/>
        <item h="1" x="4"/>
        <item h="1" x="3"/>
        <item h="1" x="17"/>
        <item h="1" x="15"/>
        <item h="1" x="16"/>
        <item t="default"/>
      </items>
    </pivotField>
    <pivotField showAll="0"/>
    <pivotField showAll="0"/>
    <pivotField showAll="0"/>
    <pivotField showAll="0"/>
    <pivotField showAll="0"/>
  </pivotFields>
  <rowFields count="1">
    <field x="0"/>
  </rowFields>
  <rowItems count="6">
    <i>
      <x/>
    </i>
    <i>
      <x v="1"/>
    </i>
    <i>
      <x v="2"/>
    </i>
    <i>
      <x v="3"/>
    </i>
    <i>
      <x v="4"/>
    </i>
    <i t="grand">
      <x/>
    </i>
  </rowItems>
  <colItems count="1">
    <i/>
  </colItems>
  <pageFields count="2">
    <pageField fld="15" hier="-1"/>
    <pageField fld="13" hier="-1"/>
  </pageFields>
  <dataFields count="1">
    <dataField name="Contagem de Número do Chamado" fld="2" subtotal="count" baseField="0" baseItem="0"/>
  </dataFields>
  <formats count="9">
    <format dxfId="90">
      <pivotArea type="all" dataOnly="0" outline="0" fieldPosition="0"/>
    </format>
    <format dxfId="89">
      <pivotArea outline="0" collapsedLevelsAreSubtotals="1" fieldPosition="0"/>
    </format>
    <format dxfId="88">
      <pivotArea type="origin" dataOnly="0" labelOnly="1" outline="0" fieldPosition="0"/>
    </format>
    <format dxfId="87">
      <pivotArea field="10" type="button" dataOnly="0" labelOnly="1" outline="0"/>
    </format>
    <format dxfId="86">
      <pivotArea type="topRight" dataOnly="0" labelOnly="1" outline="0" fieldPosition="0"/>
    </format>
    <format dxfId="85">
      <pivotArea dataOnly="0" labelOnly="1" grandRow="1" outline="0" fieldPosition="0"/>
    </format>
    <format dxfId="84">
      <pivotArea dataOnly="0" labelOnly="1" grandCol="1" outline="0" fieldPosition="0"/>
    </format>
    <format dxfId="83">
      <pivotArea outline="0" collapsedLevelsAreSubtotals="1" fieldPosition="0"/>
    </format>
    <format dxfId="82">
      <pivotArea dataOnly="0" labelOnly="1" grandRow="1" outline="0" fieldPosition="0"/>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FB5199-E412-4978-A973-AD113F9A2FE6}" name="Tabela dinâmica4"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B21:C27" firstHeaderRow="1" firstDataRow="1" firstDataCol="1" rowPageCount="2" colPageCount="1"/>
  <pivotFields count="24">
    <pivotField axis="axisRow" showAll="0" sortType="ascending">
      <items count="8">
        <item x="5"/>
        <item x="2"/>
        <item x="4"/>
        <item x="3"/>
        <item x="0"/>
        <item x="1"/>
        <item m="1" x="6"/>
        <item t="default"/>
      </items>
    </pivotField>
    <pivotField showAll="0"/>
    <pivotField dataField="1" showAll="0"/>
    <pivotField showAll="0"/>
    <pivotField showAll="0"/>
    <pivotField showAll="0"/>
    <pivotField showAll="0"/>
    <pivotField showAll="0"/>
    <pivotField showAll="0"/>
    <pivotField showAll="0"/>
    <pivotField axis="axisPage" multipleItemSelectionAllowed="1" showAll="0">
      <items count="6">
        <item h="1" x="2"/>
        <item h="1" x="0"/>
        <item x="1"/>
        <item h="1" x="3"/>
        <item h="1" x="4"/>
        <item t="default"/>
      </items>
    </pivotField>
    <pivotField showAll="0"/>
    <pivotField showAll="0"/>
    <pivotField axis="axisPage" numFmtId="14" multipleItemSelectionAllowed="1" showAll="0">
      <items count="118">
        <item h="1" x="0"/>
        <item h="1" x="1"/>
        <item h="1" x="2"/>
        <item h="1" x="3"/>
        <item h="1" x="113"/>
        <item h="1" x="4"/>
        <item h="1" x="5"/>
        <item h="1" x="6"/>
        <item h="1" x="7"/>
        <item h="1" x="8"/>
        <item h="1" x="9"/>
        <item h="1" x="10"/>
        <item h="1" x="11"/>
        <item h="1" x="12"/>
        <item h="1" x="13"/>
        <item h="1" x="14"/>
        <item h="1" x="15"/>
        <item h="1" x="16"/>
        <item h="1" x="17"/>
        <item h="1"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112"/>
        <item x="105"/>
        <item x="104"/>
        <item x="103"/>
        <item x="102"/>
        <item x="101"/>
        <item x="111"/>
        <item x="100"/>
        <item x="76"/>
        <item x="99"/>
        <item x="98"/>
        <item x="97"/>
        <item x="96"/>
        <item x="95"/>
        <item x="94"/>
        <item x="93"/>
        <item x="92"/>
        <item x="91"/>
        <item x="90"/>
        <item x="89"/>
        <item x="88"/>
        <item x="110"/>
        <item x="77"/>
        <item x="87"/>
        <item x="86"/>
        <item x="85"/>
        <item x="84"/>
        <item x="83"/>
        <item x="82"/>
        <item x="81"/>
        <item x="80"/>
        <item x="79"/>
        <item x="78"/>
        <item x="109"/>
        <item x="108"/>
        <item x="107"/>
        <item x="106"/>
        <item x="114"/>
        <item x="115"/>
        <item x="116"/>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0"/>
  </rowFields>
  <rowItems count="6">
    <i>
      <x v="1"/>
    </i>
    <i>
      <x v="2"/>
    </i>
    <i>
      <x v="3"/>
    </i>
    <i>
      <x v="4"/>
    </i>
    <i>
      <x v="5"/>
    </i>
    <i t="grand">
      <x/>
    </i>
  </rowItems>
  <colItems count="1">
    <i/>
  </colItems>
  <pageFields count="2">
    <pageField fld="10" hier="-1"/>
    <pageField fld="13" hier="-1"/>
  </pageFields>
  <dataFields count="1">
    <dataField name="Contagem  Chamad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v>
    <v>8</v>
    <v>14</v>
    <v>7</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D30E4D-DBBA-42DC-8BB8-0412A720E8C7}" name="Tabela1" displayName="Tabela1" ref="B2:W35" totalsRowShown="0" headerRowDxfId="114" dataDxfId="113">
  <autoFilter ref="B2:W35" xr:uid="{8FD30E4D-DBBA-42DC-8BB8-0412A720E8C7}"/>
  <tableColumns count="22">
    <tableColumn id="1" xr3:uid="{D2444843-6F57-46EB-9703-E98284A5C9EB}" name="#" dataDxfId="112" dataCellStyle="Vírgula">
      <calculatedColumnFormula>B2+1</calculatedColumnFormula>
    </tableColumn>
    <tableColumn id="15" xr3:uid="{3DF83B44-1BB9-4BA0-B34F-EE2A7633E09B}" name="Concluído" dataDxfId="111" dataCellStyle="Vírgula"/>
    <tableColumn id="2" xr3:uid="{4683212C-3402-4A61-983A-57EEDB66CA8E}" name="Status" dataDxfId="110" dataCellStyle="Vírgula">
      <calculatedColumnFormula>IF(AND(P3="OK",OR(S3="OK",S3="N/A"),OR(V3="OK",V3="N/A")),"Aprovado",IF(OR(P3="Reprovado",S3="Reprovado",V3="Reprovado"),"Reprovado","Pendente"))</calculatedColumnFormula>
    </tableColumn>
    <tableColumn id="3" xr3:uid="{2C368423-3464-4E7E-B8C8-B4AFD245A581}" name="Data" dataDxfId="109"/>
    <tableColumn id="4" xr3:uid="{7D6F0274-7CDA-4C5D-A3A4-97E70BE04542}" name="Assunto e-mail" dataDxfId="108"/>
    <tableColumn id="23" xr3:uid="{F5EAADB7-5E00-4506-985D-D395848D46CC}" name="Chamado" dataDxfId="107">
      <calculatedColumnFormula>RIGHT(Tabela1[[#This Row],[Assunto e-mail]],8)</calculatedColumnFormula>
    </tableColumn>
    <tableColumn id="5" xr3:uid="{14BDB40C-965E-475C-BB03-C8D3A7B57729}" name="D.A Comercial" dataDxfId="106"/>
    <tableColumn id="6" xr3:uid="{7ECA4063-ED85-437E-8B40-A9AB98F9DDCA}" name="Natureza" dataDxfId="105"/>
    <tableColumn id="7" xr3:uid="{78C4D252-92F6-4400-BF22-E65CF8E84E04}" name="Contexto" dataDxfId="104"/>
    <tableColumn id="8" xr3:uid="{71620923-D93C-40EC-B7E4-B56B8426D95A}" name="R$ " dataDxfId="103" dataCellStyle="Vírgula"/>
    <tableColumn id="9" xr3:uid="{6BDEF0ED-13EB-411D-9D79-948C6A73EA90}" name="Solicitante" dataDxfId="102"/>
    <tableColumn id="11" xr3:uid="{41EE9139-B198-4F58-AE4A-8FBCBD2014D2}" name="Ofensor" dataDxfId="101"/>
    <tableColumn id="10" xr3:uid="{EF5EFF18-694E-4CBE-9600-E8B5EAAA33CB}" name="Alçada necessária" dataDxfId="100">
      <calculatedColumnFormula>IF(K3&lt;10000,"Everton",IF(K3&lt;=50000,"Everton + Tatebe","Everton + Tatebe + Calil"))</calculatedColumnFormula>
    </tableColumn>
    <tableColumn id="12" xr3:uid="{C75DDF7E-6DCA-45B5-8747-27788A722638}" name="Data2" dataDxfId="99"/>
    <tableColumn id="13" xr3:uid="{4707E16F-1199-4285-B8F7-542765D04387}" name="Aprovador" dataDxfId="98"/>
    <tableColumn id="14" xr3:uid="{3A2D62D4-6943-4E30-AFD0-91F235648079}" name="Obs" dataDxfId="97"/>
    <tableColumn id="16" xr3:uid="{86513C3D-4042-4EA7-98E7-A1C299355F5E}" name="Data4" dataDxfId="96">
      <calculatedColumnFormula>IF(K2&lt;10000,"N/A","")</calculatedColumnFormula>
    </tableColumn>
    <tableColumn id="17" xr3:uid="{8B9E3217-F798-46B7-BC9E-C92BEFBCBF60}" name="Aprovador5" dataDxfId="95">
      <calculatedColumnFormula>IF(K2&lt;10000,"N/A","")</calculatedColumnFormula>
    </tableColumn>
    <tableColumn id="18" xr3:uid="{E6E7D42E-3038-4A46-BD31-E2916E434850}" name="Obs6" dataDxfId="94">
      <calculatedColumnFormula>IF(K3&lt;10000,"N/A","-")</calculatedColumnFormula>
    </tableColumn>
    <tableColumn id="20" xr3:uid="{EFEAC649-BE03-46C3-B9A7-6CF0EB4EE122}" name="Data7" dataDxfId="93">
      <calculatedColumnFormula>IF(K3&lt;=50000,"N/A","")</calculatedColumnFormula>
    </tableColumn>
    <tableColumn id="21" xr3:uid="{C32D42B9-68D4-41F2-A007-8FCAF2ED1622}" name="Aprovador8" dataDxfId="92">
      <calculatedColumnFormula>IF(K3&lt;=50000,"N/A","")</calculatedColumnFormula>
    </tableColumn>
    <tableColumn id="22" xr3:uid="{33BFCEA3-9668-48B4-83BB-6124B40504AB}"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B1325D-3E5F-4D06-A1B0-3DC7C62C0C18}" name="Tabela2" displayName="Tabela2" ref="A4:AB413" totalsRowShown="0" dataDxfId="0">
  <autoFilter ref="A4:AB413" xr:uid="{00000000-0001-0000-0000-000000000000}"/>
  <tableColumns count="28">
    <tableColumn id="1" xr3:uid="{ED779AE3-D1C8-4E1C-83B3-67B06D9A1E82}" name="Obs" dataDxfId="28"/>
    <tableColumn id="2" xr3:uid="{DC9FDB2B-C7E1-48DF-B697-A458AA5D8C93}" name="RESPONSÁVEL" dataDxfId="27"/>
    <tableColumn id="3" xr3:uid="{E80595D8-929B-4961-A8D1-949AC965C7F8}" name="Classificação" dataDxfId="26"/>
    <tableColumn id="4" xr3:uid="{C5CDE160-30BD-4349-A945-A2E0522C21BF}" name="Número do Chamado" dataDxfId="25"/>
    <tableColumn id="5" xr3:uid="{EF95DCCA-9C15-4B04-A779-3573ACAAA567}" name="Chamado Pai (clone)" dataDxfId="24"/>
    <tableColumn id="6" xr3:uid="{08E86BE4-5EC8-49CD-96E9-7B42767EEFAD}" name="Número de protocolo" dataDxfId="23"/>
    <tableColumn id="7" xr3:uid="{4B4BE517-8194-42BF-B8F6-ADFFEC759E28}" name="Razão social" dataDxfId="22">
      <calculatedColumnFormula>VLOOKUP(H:H,'Referencias '!B:C,2,0)</calculatedColumnFormula>
    </tableColumn>
    <tableColumn id="8" xr3:uid="{D4BF22CC-EE69-44FE-8870-1698B13FDFC8}" name="CNPJ" dataDxfId="21">
      <calculatedColumnFormula>TRIM(_xlfn.TEXTBEFORE(_xlfn.TEXTAFTER(U5,"CNPJ/CPF:&lt;/strong&gt;"),"&lt;/p&gt;"))</calculatedColumnFormula>
    </tableColumn>
    <tableColumn id="9" xr3:uid="{7E2098A5-D7DF-43BD-A072-2FA6B7E0ED78}" name="Causa raiz" dataDxfId="20"/>
    <tableColumn id="10" xr3:uid="{E357CA0E-C342-409F-8B29-BA35DE058509}" name="Observação/Ação" dataDxfId="19"/>
    <tableColumn id="11" xr3:uid="{710EF8A9-6405-4A63-B217-AEAC5B6ECADE}" name="Ofensor" dataDxfId="18"/>
    <tableColumn id="12" xr3:uid="{73F4895D-C873-4233-B08B-333DA81DED5A}" name="Status" dataDxfId="17"/>
    <tableColumn id="13" xr3:uid="{D49CD6FB-E9F5-4EBC-BE03-987DB2D49FB9}" name="Prioridade" dataDxfId="16"/>
    <tableColumn id="14" xr3:uid="{4D75294E-C1AC-4C0A-BB84-00D464CF4C95}" name="Assunto" dataDxfId="15"/>
    <tableColumn id="15" xr3:uid="{2DD01205-7A69-4B06-8F34-A3B0860238A1}" name="Data de abertura" dataDxfId="14"/>
    <tableColumn id="16" xr3:uid="{15DCABC0-9580-4692-8E87-CB32E80C442D}" name="Data da última modificação do chamado" dataDxfId="13"/>
    <tableColumn id="17" xr3:uid="{2C0296C4-5A60-413F-ACF8-85CF4C62A6B8}" name="Mês/Ano" dataDxfId="12">
      <calculatedColumnFormula>TEXT(O5,"mmm/aaaa")</calculatedColumnFormula>
    </tableColumn>
    <tableColumn id="18" xr3:uid="{850FFDA5-F1A8-454E-91A4-46C6288FFC4E}" name="Proprietário do Chamado" dataDxfId="11"/>
    <tableColumn id="19" xr3:uid="{3008CCC6-BE86-4AB3-AAE6-8F31A4696B01}" name="Email da Web" dataDxfId="10"/>
    <tableColumn id="20" xr3:uid="{31D79AD1-A074-4E5F-A5AB-C110E36ED05A}" name="Nome Fantasia" dataDxfId="9"/>
    <tableColumn id="21" xr3:uid="{3D06C264-3F20-4B38-9563-13FF374FA36E}" name="Descrição" dataDxfId="8"/>
    <tableColumn id="22" xr3:uid="{978BCB72-6871-420D-B540-822840DAE8C7}" name="Descrição detalhada" dataDxfId="7">
      <calculatedColumnFormula>IFERROR(_xlfn.TEXTBEFORE(_xlfn.TEXTAFTER(U5,"Descrição do problema:&lt;/strong"),"&lt;/p&gt;"),_xlfn.TEXTAFTER(U5,"Descrição do problema:&lt;/strong"))</calculatedColumnFormula>
    </tableColumn>
    <tableColumn id="23" xr3:uid="{515BE621-A6F9-46EF-97ED-B917AFC9BAD2}" name="Ref." dataDxfId="6">
      <calculatedColumnFormula>_xlfn.CONCAT(D5:E5)</calculatedColumnFormula>
    </tableColumn>
    <tableColumn id="24" xr3:uid="{8F38B0A5-6421-4D91-BE0C-E387C4474DE8}" name="Dt.Encerramento" dataDxfId="5"/>
    <tableColumn id="25" xr3:uid="{B7982697-5321-4103-87EC-907F085B409A}" name="Situação" dataDxfId="4">
      <calculatedColumnFormula>IF(X5="","Aberto","Encerrado")</calculatedColumnFormula>
    </tableColumn>
    <tableColumn id="26" xr3:uid="{2B5853E1-E785-48FC-8364-3F7EAD069B2E}" name="Dias em Aberto" dataDxfId="3">
      <calculatedColumnFormula>IF(OR(L5="PENDENTE",L5="EM ANDAMENTO",L5="PENDENTE APROVAÇÃO CANCELAMENTO NF"),TODAY()-O5,X5-O5)</calculatedColumnFormula>
    </tableColumn>
    <tableColumn id="27" xr3:uid="{13E9B101-A27F-430D-B506-85AE6E72E1CE}" name="Aux_Ranking" dataDxfId="2">
      <calculatedColumnFormula>IF(Y5="Aberto",Z5+ROW()/100000,"")</calculatedColumnFormula>
    </tableColumn>
    <tableColumn id="28" xr3:uid="{44D8F75F-BADD-411D-AE6C-08FA12C223E7}" name="Origem" dataDxfId="1">
      <calculatedColumnFormula>IF(ISNUMBER(FIND("@cielo.com.br",S5)),"Interno","Externo")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3" dT="2026-08-24T19:42:03.41" personId="{7F2147E7-34C2-4D1D-9DAC-C4C284E44CE0}" id="{4AA6E79B-5704-4AC9-A8A6-82E3C0A2C199}">
    <text>@Amanda Alves Silva  ajustar com mais uma coluna demonstrando o que é interno e externo (me procure para falarmos sobre o tema)</text>
    <mentions>
      <mention mentionpersonId="{0BDE0C78-47D0-4349-AF86-BB2169DFB99F}" mentionId="{2705A99C-175D-4857-9E48-F6EA8FD43D77}" startIndex="0" length="19"/>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B841E-9D5B-49E0-A6C6-027AC32DEFF2}">
  <dimension ref="B1:EU126"/>
  <sheetViews>
    <sheetView showGridLines="0" zoomScale="85" zoomScaleNormal="85" workbookViewId="0">
      <selection activeCell="E12" sqref="E12"/>
    </sheetView>
  </sheetViews>
  <sheetFormatPr defaultColWidth="9.453125" defaultRowHeight="18.5" x14ac:dyDescent="0.45"/>
  <cols>
    <col min="1" max="1" width="4.453125" style="3" customWidth="1"/>
    <col min="2" max="2" width="38.453125" style="3" bestFit="1" customWidth="1"/>
    <col min="3" max="3" width="22.453125" style="3" bestFit="1" customWidth="1"/>
    <col min="4" max="4" width="13.54296875" style="3" bestFit="1" customWidth="1"/>
    <col min="5" max="5" width="18.453125" style="3" bestFit="1" customWidth="1"/>
    <col min="6" max="6" width="48.453125" style="3" bestFit="1" customWidth="1"/>
    <col min="7" max="7" width="12.453125" style="3" bestFit="1" customWidth="1"/>
    <col min="8" max="8" width="50.453125" customWidth="1"/>
    <col min="9" max="11" width="10.54296875" customWidth="1"/>
    <col min="12" max="12" width="13.453125" style="3" bestFit="1" customWidth="1"/>
    <col min="13" max="17" width="13.453125" style="3" customWidth="1"/>
    <col min="18" max="18" width="21.453125" style="3" bestFit="1" customWidth="1"/>
    <col min="19" max="19" width="39.36328125" style="3" bestFit="1" customWidth="1"/>
    <col min="20" max="96" width="14.54296875" style="3" bestFit="1" customWidth="1"/>
    <col min="97" max="97" width="8.54296875" style="3" bestFit="1" customWidth="1"/>
    <col min="98" max="133" width="14.54296875" style="3" bestFit="1" customWidth="1"/>
    <col min="134" max="135" width="13.453125" style="3" bestFit="1" customWidth="1"/>
    <col min="136" max="136" width="12.453125" style="3" bestFit="1" customWidth="1"/>
    <col min="137" max="145" width="13.453125" style="3" bestFit="1" customWidth="1"/>
    <col min="146" max="146" width="19.54296875" style="3" bestFit="1" customWidth="1"/>
    <col min="147" max="147" width="20.453125" style="3" bestFit="1" customWidth="1"/>
    <col min="148" max="149" width="13.453125" style="3" bestFit="1" customWidth="1"/>
    <col min="150" max="150" width="24.54296875" style="3" bestFit="1" customWidth="1"/>
    <col min="151" max="151" width="12.453125" style="3" bestFit="1" customWidth="1"/>
    <col min="152" max="16384" width="9.453125" style="3"/>
  </cols>
  <sheetData>
    <row r="1" spans="2:151" x14ac:dyDescent="0.45">
      <c r="B1" s="9" t="s">
        <v>0</v>
      </c>
      <c r="C1"/>
      <c r="H1" s="9" t="s">
        <v>1</v>
      </c>
      <c r="R1" s="45" t="s">
        <v>2</v>
      </c>
      <c r="S1" s="3" t="s">
        <v>3</v>
      </c>
    </row>
    <row r="2" spans="2:151" x14ac:dyDescent="0.45">
      <c r="B2"/>
      <c r="C2"/>
      <c r="H2" s="6" t="s">
        <v>4</v>
      </c>
      <c r="I2" t="s">
        <v>5</v>
      </c>
      <c r="R2" s="45" t="s">
        <v>6</v>
      </c>
      <c r="S2" s="3" t="s">
        <v>7</v>
      </c>
    </row>
    <row r="4" spans="2:151" x14ac:dyDescent="0.45">
      <c r="B4" s="162" t="e" vm="1">
        <v>#VALUE!</v>
      </c>
      <c r="C4"/>
      <c r="D4"/>
      <c r="E4"/>
      <c r="F4"/>
      <c r="G4"/>
      <c r="I4" s="6" t="s">
        <v>8</v>
      </c>
      <c r="L4"/>
      <c r="M4"/>
      <c r="N4"/>
      <c r="O4"/>
      <c r="P4"/>
      <c r="Q4"/>
      <c r="R4" s="45" t="s">
        <v>9</v>
      </c>
      <c r="S4" s="3" t="s">
        <v>10</v>
      </c>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row>
    <row r="5" spans="2:151" x14ac:dyDescent="0.45">
      <c r="B5"/>
      <c r="C5"/>
      <c r="D5"/>
      <c r="E5"/>
      <c r="F5"/>
      <c r="G5"/>
      <c r="I5" t="s">
        <v>11</v>
      </c>
      <c r="J5" t="s">
        <v>12</v>
      </c>
      <c r="K5" t="s">
        <v>13</v>
      </c>
      <c r="L5"/>
      <c r="M5"/>
      <c r="N5"/>
      <c r="O5"/>
      <c r="P5"/>
      <c r="Q5"/>
      <c r="R5" s="4" t="s">
        <v>14</v>
      </c>
      <c r="S5" s="3">
        <v>20</v>
      </c>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row>
    <row r="6" spans="2:151" x14ac:dyDescent="0.45">
      <c r="B6"/>
      <c r="C6"/>
      <c r="D6"/>
      <c r="E6"/>
      <c r="F6"/>
      <c r="G6"/>
      <c r="L6"/>
      <c r="M6"/>
      <c r="N6"/>
      <c r="O6"/>
      <c r="P6"/>
      <c r="Q6"/>
      <c r="R6" s="4" t="s">
        <v>15</v>
      </c>
      <c r="S6" s="3">
        <v>12</v>
      </c>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row>
    <row r="7" spans="2:151" x14ac:dyDescent="0.45">
      <c r="B7"/>
      <c r="C7"/>
      <c r="D7"/>
      <c r="E7"/>
      <c r="F7"/>
      <c r="G7"/>
      <c r="L7"/>
      <c r="M7"/>
      <c r="N7"/>
      <c r="O7"/>
      <c r="P7"/>
      <c r="Q7"/>
      <c r="R7" s="4" t="s">
        <v>16</v>
      </c>
      <c r="S7" s="3">
        <v>24</v>
      </c>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row>
    <row r="8" spans="2:151" x14ac:dyDescent="0.45">
      <c r="B8"/>
      <c r="C8"/>
      <c r="D8"/>
      <c r="E8"/>
      <c r="F8"/>
      <c r="G8"/>
      <c r="L8"/>
      <c r="M8"/>
      <c r="N8"/>
      <c r="O8"/>
      <c r="P8"/>
      <c r="Q8"/>
      <c r="R8" s="4" t="s">
        <v>17</v>
      </c>
      <c r="S8" s="3">
        <v>37</v>
      </c>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row>
    <row r="9" spans="2:151" x14ac:dyDescent="0.45">
      <c r="B9"/>
      <c r="C9"/>
      <c r="D9"/>
      <c r="E9"/>
      <c r="F9"/>
      <c r="G9"/>
      <c r="H9" s="90" t="s">
        <v>18</v>
      </c>
      <c r="I9" s="90">
        <v>11</v>
      </c>
      <c r="J9" s="90">
        <v>84</v>
      </c>
      <c r="K9" s="90">
        <v>95</v>
      </c>
      <c r="L9" s="5"/>
      <c r="M9"/>
      <c r="N9"/>
      <c r="O9"/>
      <c r="P9"/>
      <c r="Q9"/>
      <c r="R9" s="4" t="s">
        <v>19</v>
      </c>
      <c r="S9" s="3">
        <v>4</v>
      </c>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row>
    <row r="10" spans="2:151" x14ac:dyDescent="0.45">
      <c r="B10"/>
      <c r="C10"/>
      <c r="D10"/>
      <c r="E10"/>
      <c r="F10"/>
      <c r="G10"/>
      <c r="L10"/>
      <c r="M10"/>
      <c r="N10"/>
      <c r="O10"/>
      <c r="P10"/>
      <c r="Q10"/>
      <c r="R10" s="4" t="s">
        <v>20</v>
      </c>
      <c r="S10" s="3">
        <v>97</v>
      </c>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row>
    <row r="11" spans="2:151" x14ac:dyDescent="0.45">
      <c r="B11"/>
      <c r="C11"/>
      <c r="D11"/>
      <c r="E11"/>
      <c r="F11"/>
      <c r="G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row>
    <row r="12" spans="2:151" x14ac:dyDescent="0.45">
      <c r="B12"/>
      <c r="C12"/>
      <c r="D12"/>
      <c r="E12"/>
      <c r="F12"/>
      <c r="G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row>
    <row r="13" spans="2:151" x14ac:dyDescent="0.45">
      <c r="B13"/>
      <c r="C13"/>
      <c r="D13"/>
      <c r="E13"/>
      <c r="F13"/>
      <c r="G13"/>
      <c r="L13"/>
      <c r="M13"/>
      <c r="N13"/>
      <c r="O13"/>
      <c r="P13"/>
      <c r="Q13"/>
      <c r="R13"/>
      <c r="S13"/>
      <c r="T13"/>
      <c r="U13"/>
      <c r="V13"/>
    </row>
    <row r="14" spans="2:151" x14ac:dyDescent="0.45">
      <c r="B14"/>
      <c r="C14"/>
      <c r="D14"/>
      <c r="E14"/>
      <c r="F14"/>
      <c r="G14"/>
      <c r="L14"/>
      <c r="M14"/>
      <c r="N14"/>
      <c r="O14"/>
      <c r="P14"/>
      <c r="Q14"/>
      <c r="R14"/>
      <c r="S14"/>
      <c r="T14"/>
      <c r="U14"/>
      <c r="V14"/>
    </row>
    <row r="15" spans="2:151" x14ac:dyDescent="0.45">
      <c r="B15"/>
      <c r="C15"/>
      <c r="D15"/>
      <c r="E15"/>
      <c r="F15"/>
      <c r="G15"/>
      <c r="L15"/>
      <c r="M15"/>
      <c r="N15"/>
      <c r="O15"/>
      <c r="P15"/>
      <c r="Q15"/>
      <c r="R15"/>
      <c r="S15"/>
      <c r="T15"/>
      <c r="U15"/>
      <c r="V15"/>
    </row>
    <row r="16" spans="2:151" x14ac:dyDescent="0.45">
      <c r="D16"/>
      <c r="E16"/>
      <c r="F16"/>
      <c r="G16"/>
      <c r="L16"/>
      <c r="M16"/>
      <c r="N16"/>
      <c r="O16"/>
      <c r="P16"/>
      <c r="Q16"/>
      <c r="R16"/>
      <c r="S16"/>
      <c r="T16"/>
      <c r="U16"/>
      <c r="V16"/>
    </row>
    <row r="17" spans="2:22" x14ac:dyDescent="0.45">
      <c r="B17" s="9" t="s">
        <v>21</v>
      </c>
      <c r="D17"/>
      <c r="E17"/>
      <c r="F17"/>
      <c r="G17"/>
      <c r="L17"/>
      <c r="M17"/>
      <c r="N17"/>
      <c r="O17"/>
      <c r="P17"/>
      <c r="Q17"/>
      <c r="R17"/>
      <c r="S17"/>
      <c r="T17"/>
      <c r="U17"/>
      <c r="V17"/>
    </row>
    <row r="18" spans="2:22" x14ac:dyDescent="0.45">
      <c r="B18" s="6" t="s">
        <v>4</v>
      </c>
      <c r="C18" t="s">
        <v>5</v>
      </c>
      <c r="D18"/>
      <c r="E18"/>
      <c r="F18"/>
      <c r="G18"/>
      <c r="L18"/>
      <c r="M18"/>
      <c r="N18"/>
      <c r="O18"/>
      <c r="P18"/>
      <c r="Q18"/>
      <c r="R18"/>
      <c r="S18"/>
      <c r="T18"/>
      <c r="U18"/>
      <c r="V18"/>
    </row>
    <row r="19" spans="2:22" x14ac:dyDescent="0.45">
      <c r="B19" s="6" t="s">
        <v>6</v>
      </c>
      <c r="C19" t="s">
        <v>22</v>
      </c>
      <c r="D19"/>
      <c r="E19"/>
      <c r="F19"/>
      <c r="G19"/>
      <c r="L19"/>
      <c r="M19"/>
      <c r="N19"/>
      <c r="O19"/>
      <c r="P19"/>
      <c r="Q19"/>
      <c r="R19"/>
      <c r="S19"/>
      <c r="T19"/>
      <c r="U19"/>
      <c r="V19"/>
    </row>
    <row r="20" spans="2:22" x14ac:dyDescent="0.45">
      <c r="B20"/>
      <c r="C20"/>
      <c r="D20"/>
      <c r="E20"/>
      <c r="F20"/>
      <c r="G20"/>
      <c r="L20"/>
      <c r="M20"/>
      <c r="N20"/>
      <c r="O20"/>
      <c r="P20"/>
      <c r="Q20"/>
      <c r="R20"/>
      <c r="S20"/>
      <c r="T20"/>
      <c r="U20"/>
      <c r="V20"/>
    </row>
    <row r="21" spans="2:22" x14ac:dyDescent="0.45">
      <c r="B21" s="6" t="s">
        <v>9</v>
      </c>
      <c r="C21" t="s">
        <v>23</v>
      </c>
      <c r="D21"/>
      <c r="E21"/>
      <c r="F21"/>
      <c r="G21"/>
      <c r="L21"/>
      <c r="M21"/>
      <c r="N21"/>
      <c r="O21"/>
      <c r="P21"/>
      <c r="Q21"/>
      <c r="R21"/>
      <c r="S21"/>
      <c r="T21"/>
      <c r="U21"/>
      <c r="V21"/>
    </row>
    <row r="22" spans="2:22" x14ac:dyDescent="0.45">
      <c r="B22" s="7" t="s">
        <v>14</v>
      </c>
      <c r="C22">
        <v>13</v>
      </c>
      <c r="D22"/>
      <c r="E22"/>
      <c r="F22"/>
      <c r="G22"/>
      <c r="L22"/>
      <c r="M22"/>
      <c r="N22"/>
      <c r="O22"/>
      <c r="P22"/>
      <c r="Q22"/>
      <c r="R22"/>
      <c r="S22"/>
      <c r="T22"/>
      <c r="U22"/>
      <c r="V22"/>
    </row>
    <row r="23" spans="2:22" x14ac:dyDescent="0.45">
      <c r="B23" s="7" t="s">
        <v>15</v>
      </c>
      <c r="C23">
        <v>10</v>
      </c>
      <c r="D23"/>
      <c r="E23"/>
      <c r="F23"/>
      <c r="G23"/>
      <c r="L23"/>
      <c r="M23"/>
      <c r="N23"/>
      <c r="O23"/>
      <c r="P23"/>
      <c r="Q23"/>
      <c r="R23"/>
      <c r="S23"/>
      <c r="T23"/>
      <c r="U23"/>
      <c r="V23"/>
    </row>
    <row r="24" spans="2:22" x14ac:dyDescent="0.45">
      <c r="B24" s="7" t="s">
        <v>16</v>
      </c>
      <c r="C24">
        <v>23</v>
      </c>
      <c r="D24"/>
      <c r="E24"/>
      <c r="F24"/>
      <c r="G24"/>
      <c r="L24"/>
      <c r="M24"/>
      <c r="N24"/>
      <c r="O24"/>
      <c r="P24"/>
      <c r="Q24"/>
      <c r="R24"/>
      <c r="S24"/>
      <c r="T24"/>
      <c r="U24"/>
      <c r="V24"/>
    </row>
    <row r="25" spans="2:22" x14ac:dyDescent="0.45">
      <c r="B25" s="7" t="s">
        <v>17</v>
      </c>
      <c r="C25">
        <v>32</v>
      </c>
      <c r="D25"/>
      <c r="E25"/>
      <c r="F25"/>
      <c r="G25"/>
      <c r="L25"/>
      <c r="M25"/>
      <c r="N25"/>
      <c r="O25"/>
      <c r="P25"/>
      <c r="Q25"/>
      <c r="R25"/>
      <c r="S25"/>
      <c r="T25"/>
      <c r="U25"/>
      <c r="V25"/>
    </row>
    <row r="26" spans="2:22" x14ac:dyDescent="0.45">
      <c r="B26" s="7" t="s">
        <v>19</v>
      </c>
      <c r="C26">
        <v>6</v>
      </c>
      <c r="D26"/>
      <c r="E26"/>
      <c r="F26"/>
      <c r="G26"/>
      <c r="L26"/>
      <c r="M26"/>
      <c r="N26"/>
      <c r="O26"/>
      <c r="P26"/>
      <c r="Q26"/>
      <c r="R26"/>
      <c r="S26"/>
      <c r="T26"/>
      <c r="U26"/>
      <c r="V26"/>
    </row>
    <row r="27" spans="2:22" x14ac:dyDescent="0.45">
      <c r="B27" s="7" t="s">
        <v>20</v>
      </c>
      <c r="C27">
        <v>84</v>
      </c>
      <c r="D27"/>
      <c r="E27"/>
      <c r="F27"/>
      <c r="G27"/>
      <c r="L27"/>
      <c r="M27"/>
      <c r="N27"/>
      <c r="O27"/>
      <c r="P27"/>
      <c r="Q27"/>
      <c r="R27"/>
      <c r="S27"/>
      <c r="T27"/>
      <c r="U27"/>
      <c r="V27"/>
    </row>
    <row r="28" spans="2:22" x14ac:dyDescent="0.45">
      <c r="B28"/>
      <c r="C28"/>
      <c r="D28"/>
      <c r="E28"/>
      <c r="F28"/>
      <c r="G28"/>
      <c r="L28"/>
      <c r="M28"/>
      <c r="N28"/>
      <c r="O28"/>
      <c r="P28"/>
      <c r="Q28"/>
      <c r="R28"/>
      <c r="S28"/>
      <c r="T28"/>
      <c r="U28"/>
      <c r="V28"/>
    </row>
    <row r="29" spans="2:22" x14ac:dyDescent="0.45">
      <c r="B29"/>
      <c r="C29"/>
      <c r="D29"/>
      <c r="E29"/>
      <c r="F29"/>
      <c r="G29"/>
      <c r="L29"/>
      <c r="M29"/>
      <c r="N29"/>
      <c r="O29"/>
      <c r="P29"/>
      <c r="Q29"/>
      <c r="R29"/>
      <c r="S29"/>
      <c r="T29"/>
      <c r="U29"/>
      <c r="V29"/>
    </row>
    <row r="30" spans="2:22" x14ac:dyDescent="0.45">
      <c r="B30"/>
      <c r="C30"/>
      <c r="D30"/>
      <c r="E30"/>
      <c r="F30"/>
      <c r="G30"/>
      <c r="L30"/>
      <c r="M30"/>
      <c r="N30"/>
      <c r="O30"/>
      <c r="P30"/>
      <c r="Q30"/>
      <c r="R30"/>
      <c r="S30"/>
      <c r="T30"/>
      <c r="U30"/>
      <c r="V30"/>
    </row>
    <row r="31" spans="2:22" x14ac:dyDescent="0.45">
      <c r="B31"/>
      <c r="C31"/>
      <c r="D31"/>
      <c r="E31"/>
      <c r="F31"/>
      <c r="G31"/>
      <c r="L31"/>
      <c r="M31"/>
      <c r="N31"/>
      <c r="O31"/>
      <c r="P31"/>
      <c r="Q31"/>
      <c r="R31"/>
      <c r="S31"/>
      <c r="T31"/>
      <c r="U31"/>
      <c r="V31"/>
    </row>
    <row r="32" spans="2:22" x14ac:dyDescent="0.45">
      <c r="B32"/>
      <c r="C32"/>
      <c r="D32"/>
      <c r="E32"/>
      <c r="F32"/>
      <c r="G32"/>
      <c r="L32"/>
      <c r="M32"/>
      <c r="N32"/>
      <c r="O32"/>
      <c r="P32"/>
      <c r="Q32"/>
      <c r="R32"/>
      <c r="S32"/>
      <c r="T32"/>
      <c r="U32"/>
      <c r="V32"/>
    </row>
    <row r="33" spans="2:22" x14ac:dyDescent="0.45">
      <c r="B33"/>
      <c r="C33"/>
      <c r="D33"/>
      <c r="E33"/>
      <c r="F33"/>
      <c r="G33"/>
      <c r="L33"/>
      <c r="M33"/>
      <c r="N33"/>
      <c r="O33"/>
      <c r="P33"/>
      <c r="Q33"/>
      <c r="R33"/>
      <c r="S33"/>
      <c r="T33"/>
      <c r="U33"/>
      <c r="V33"/>
    </row>
    <row r="34" spans="2:22" x14ac:dyDescent="0.45">
      <c r="B34"/>
      <c r="C34"/>
      <c r="D34"/>
      <c r="E34"/>
      <c r="F34"/>
      <c r="G34"/>
      <c r="L34"/>
      <c r="M34"/>
      <c r="N34"/>
      <c r="O34"/>
      <c r="P34"/>
      <c r="Q34"/>
      <c r="R34"/>
      <c r="S34"/>
      <c r="T34"/>
      <c r="U34"/>
      <c r="V34"/>
    </row>
    <row r="35" spans="2:22" x14ac:dyDescent="0.45">
      <c r="B35"/>
      <c r="C35"/>
      <c r="D35"/>
      <c r="E35"/>
      <c r="F35"/>
      <c r="G35"/>
      <c r="L35"/>
      <c r="M35"/>
      <c r="N35"/>
      <c r="O35"/>
      <c r="P35"/>
      <c r="Q35"/>
      <c r="R35"/>
      <c r="S35"/>
      <c r="T35"/>
      <c r="U35"/>
      <c r="V35"/>
    </row>
    <row r="36" spans="2:22" x14ac:dyDescent="0.45">
      <c r="B36"/>
      <c r="C36"/>
      <c r="D36"/>
      <c r="E36"/>
      <c r="F36"/>
      <c r="G36"/>
      <c r="L36"/>
      <c r="M36"/>
      <c r="N36"/>
      <c r="O36"/>
      <c r="P36"/>
      <c r="Q36"/>
      <c r="R36"/>
      <c r="S36"/>
      <c r="T36"/>
      <c r="U36"/>
      <c r="V36"/>
    </row>
    <row r="37" spans="2:22" x14ac:dyDescent="0.45">
      <c r="B37"/>
      <c r="C37"/>
      <c r="D37"/>
      <c r="E37"/>
      <c r="F37"/>
      <c r="G37"/>
      <c r="L37"/>
      <c r="M37"/>
      <c r="N37"/>
      <c r="O37"/>
      <c r="P37"/>
      <c r="Q37"/>
      <c r="R37"/>
      <c r="S37"/>
      <c r="T37"/>
      <c r="U37"/>
      <c r="V37"/>
    </row>
    <row r="38" spans="2:22" x14ac:dyDescent="0.45">
      <c r="B38"/>
      <c r="C38"/>
      <c r="D38"/>
      <c r="E38"/>
      <c r="F38"/>
      <c r="G38"/>
      <c r="L38"/>
      <c r="M38"/>
      <c r="N38"/>
      <c r="O38"/>
      <c r="P38"/>
      <c r="Q38"/>
      <c r="R38"/>
      <c r="S38"/>
      <c r="T38"/>
      <c r="U38"/>
      <c r="V38"/>
    </row>
    <row r="39" spans="2:22" x14ac:dyDescent="0.45">
      <c r="B39"/>
      <c r="C39"/>
      <c r="D39"/>
      <c r="E39"/>
      <c r="F39"/>
      <c r="G39"/>
      <c r="L39"/>
      <c r="M39"/>
      <c r="N39"/>
      <c r="O39"/>
      <c r="P39"/>
      <c r="Q39"/>
      <c r="R39"/>
      <c r="S39"/>
      <c r="T39"/>
      <c r="U39"/>
      <c r="V39"/>
    </row>
    <row r="40" spans="2:22" x14ac:dyDescent="0.45">
      <c r="B40"/>
      <c r="C40"/>
      <c r="D40"/>
      <c r="E40"/>
      <c r="F40"/>
      <c r="G40"/>
      <c r="L40"/>
      <c r="M40"/>
      <c r="N40"/>
      <c r="O40"/>
      <c r="P40"/>
      <c r="Q40"/>
      <c r="R40"/>
      <c r="S40"/>
      <c r="T40"/>
      <c r="U40"/>
      <c r="V40"/>
    </row>
    <row r="41" spans="2:22" x14ac:dyDescent="0.45">
      <c r="B41"/>
      <c r="C41"/>
      <c r="D41"/>
      <c r="E41"/>
      <c r="F41"/>
      <c r="G41"/>
      <c r="L41"/>
      <c r="M41"/>
      <c r="N41"/>
      <c r="O41"/>
      <c r="P41"/>
      <c r="Q41"/>
      <c r="R41"/>
      <c r="S41"/>
      <c r="T41"/>
      <c r="U41"/>
      <c r="V41"/>
    </row>
    <row r="42" spans="2:22" x14ac:dyDescent="0.45">
      <c r="B42"/>
      <c r="C42"/>
      <c r="D42"/>
      <c r="E42"/>
      <c r="F42"/>
      <c r="G42"/>
      <c r="L42"/>
      <c r="M42"/>
      <c r="N42"/>
      <c r="O42"/>
      <c r="P42"/>
      <c r="Q42"/>
      <c r="R42"/>
      <c r="S42"/>
      <c r="T42"/>
      <c r="U42"/>
      <c r="V42"/>
    </row>
    <row r="43" spans="2:22" x14ac:dyDescent="0.45">
      <c r="B43"/>
      <c r="C43"/>
      <c r="D43"/>
      <c r="E43"/>
      <c r="F43"/>
      <c r="G43"/>
      <c r="L43"/>
      <c r="M43"/>
      <c r="N43"/>
      <c r="O43"/>
      <c r="P43"/>
      <c r="Q43"/>
      <c r="R43"/>
      <c r="S43"/>
      <c r="T43"/>
      <c r="U43"/>
      <c r="V43"/>
    </row>
    <row r="44" spans="2:22" x14ac:dyDescent="0.45">
      <c r="B44"/>
      <c r="C44"/>
      <c r="D44"/>
      <c r="E44"/>
      <c r="F44"/>
      <c r="G44"/>
      <c r="L44"/>
      <c r="M44"/>
      <c r="N44"/>
      <c r="O44"/>
      <c r="P44"/>
      <c r="Q44"/>
      <c r="R44"/>
      <c r="S44"/>
      <c r="T44"/>
      <c r="U44"/>
      <c r="V44"/>
    </row>
    <row r="45" spans="2:22" x14ac:dyDescent="0.45">
      <c r="B45"/>
      <c r="C45"/>
      <c r="D45" t="s">
        <v>24</v>
      </c>
      <c r="E45"/>
      <c r="F45"/>
      <c r="G45"/>
      <c r="L45"/>
      <c r="M45"/>
      <c r="N45"/>
      <c r="O45"/>
      <c r="P45"/>
      <c r="Q45"/>
      <c r="R45"/>
      <c r="S45"/>
      <c r="T45"/>
      <c r="U45"/>
      <c r="V45"/>
    </row>
    <row r="46" spans="2:22" x14ac:dyDescent="0.45">
      <c r="B46"/>
      <c r="C46"/>
      <c r="D46"/>
      <c r="E46"/>
      <c r="F46"/>
      <c r="G46"/>
      <c r="L46"/>
      <c r="M46"/>
      <c r="N46"/>
      <c r="O46"/>
      <c r="P46"/>
      <c r="Q46"/>
      <c r="R46"/>
      <c r="S46"/>
      <c r="T46"/>
      <c r="U46"/>
      <c r="V46"/>
    </row>
    <row r="47" spans="2:22" x14ac:dyDescent="0.45">
      <c r="B47"/>
      <c r="C47"/>
      <c r="D47"/>
      <c r="E47"/>
      <c r="F47"/>
      <c r="G47"/>
      <c r="L47"/>
      <c r="M47"/>
      <c r="N47"/>
      <c r="O47"/>
      <c r="P47"/>
      <c r="Q47"/>
      <c r="R47"/>
      <c r="S47"/>
      <c r="T47"/>
      <c r="U47"/>
      <c r="V47"/>
    </row>
    <row r="48" spans="2:22" x14ac:dyDescent="0.45">
      <c r="B48"/>
      <c r="C48"/>
      <c r="D48"/>
      <c r="E48"/>
      <c r="F48"/>
      <c r="G48"/>
      <c r="L48"/>
      <c r="M48"/>
      <c r="N48"/>
      <c r="O48"/>
      <c r="P48"/>
      <c r="Q48"/>
      <c r="R48"/>
      <c r="S48"/>
      <c r="T48"/>
      <c r="U48"/>
      <c r="V48"/>
    </row>
    <row r="49" spans="2:22" x14ac:dyDescent="0.45">
      <c r="B49"/>
      <c r="C49"/>
      <c r="D49"/>
      <c r="E49"/>
      <c r="F49"/>
      <c r="G49"/>
      <c r="L49"/>
      <c r="M49"/>
      <c r="N49"/>
      <c r="O49"/>
      <c r="P49"/>
      <c r="Q49"/>
      <c r="R49"/>
      <c r="S49"/>
      <c r="T49"/>
      <c r="U49"/>
      <c r="V49"/>
    </row>
    <row r="50" spans="2:22" x14ac:dyDescent="0.45">
      <c r="B50"/>
      <c r="C50"/>
      <c r="D50"/>
      <c r="E50"/>
      <c r="F50"/>
      <c r="G50"/>
      <c r="L50"/>
      <c r="M50"/>
      <c r="N50"/>
      <c r="O50"/>
      <c r="P50"/>
      <c r="Q50"/>
      <c r="R50"/>
      <c r="S50"/>
      <c r="T50"/>
      <c r="U50"/>
      <c r="V50"/>
    </row>
    <row r="51" spans="2:22" x14ac:dyDescent="0.45">
      <c r="B51"/>
      <c r="C51"/>
      <c r="D51"/>
      <c r="E51"/>
      <c r="F51"/>
      <c r="G51"/>
      <c r="L51"/>
      <c r="M51"/>
      <c r="N51"/>
      <c r="O51"/>
      <c r="P51"/>
      <c r="Q51"/>
      <c r="R51"/>
      <c r="S51"/>
      <c r="T51"/>
      <c r="U51"/>
      <c r="V51"/>
    </row>
    <row r="52" spans="2:22" x14ac:dyDescent="0.45">
      <c r="B52"/>
      <c r="C52"/>
      <c r="D52"/>
      <c r="E52"/>
      <c r="F52"/>
      <c r="G52"/>
      <c r="L52"/>
      <c r="M52"/>
      <c r="N52"/>
      <c r="O52"/>
      <c r="P52"/>
      <c r="Q52"/>
      <c r="R52"/>
      <c r="S52"/>
      <c r="T52"/>
      <c r="U52"/>
      <c r="V52"/>
    </row>
    <row r="53" spans="2:22" x14ac:dyDescent="0.45">
      <c r="B53"/>
      <c r="C53"/>
      <c r="D53"/>
      <c r="E53"/>
      <c r="F53"/>
      <c r="G53"/>
      <c r="L53"/>
      <c r="M53"/>
      <c r="N53"/>
      <c r="O53"/>
      <c r="P53"/>
      <c r="Q53"/>
      <c r="R53"/>
      <c r="S53"/>
      <c r="T53"/>
      <c r="U53"/>
      <c r="V53"/>
    </row>
    <row r="54" spans="2:22" x14ac:dyDescent="0.45">
      <c r="B54"/>
      <c r="C54"/>
      <c r="D54"/>
      <c r="R54"/>
      <c r="S54"/>
      <c r="T54"/>
      <c r="U54"/>
      <c r="V54"/>
    </row>
    <row r="55" spans="2:22" x14ac:dyDescent="0.45">
      <c r="B55"/>
      <c r="C55"/>
      <c r="D55"/>
      <c r="R55"/>
      <c r="S55"/>
      <c r="T55"/>
      <c r="U55"/>
      <c r="V55"/>
    </row>
    <row r="56" spans="2:22" x14ac:dyDescent="0.45">
      <c r="B56"/>
      <c r="C56"/>
      <c r="D56"/>
      <c r="R56"/>
      <c r="S56"/>
      <c r="T56"/>
      <c r="U56"/>
      <c r="V56"/>
    </row>
    <row r="57" spans="2:22" x14ac:dyDescent="0.45">
      <c r="B57"/>
      <c r="C57"/>
      <c r="D57"/>
      <c r="R57"/>
      <c r="S57"/>
      <c r="T57"/>
      <c r="U57"/>
      <c r="V57"/>
    </row>
    <row r="58" spans="2:22" x14ac:dyDescent="0.45">
      <c r="B58"/>
      <c r="C58"/>
      <c r="D58"/>
      <c r="R58"/>
      <c r="S58"/>
      <c r="T58"/>
      <c r="U58"/>
      <c r="V58"/>
    </row>
    <row r="59" spans="2:22" x14ac:dyDescent="0.45">
      <c r="B59"/>
      <c r="C59"/>
      <c r="D59"/>
    </row>
    <row r="60" spans="2:22" x14ac:dyDescent="0.45">
      <c r="B60"/>
      <c r="C60"/>
      <c r="D60"/>
    </row>
    <row r="61" spans="2:22" x14ac:dyDescent="0.45">
      <c r="B61"/>
      <c r="C61"/>
      <c r="D61"/>
    </row>
    <row r="62" spans="2:22" x14ac:dyDescent="0.45">
      <c r="B62"/>
      <c r="C62"/>
      <c r="D62"/>
    </row>
    <row r="63" spans="2:22" x14ac:dyDescent="0.45">
      <c r="B63"/>
      <c r="C63"/>
      <c r="D63"/>
    </row>
    <row r="64" spans="2:22" x14ac:dyDescent="0.45">
      <c r="B64"/>
      <c r="C64"/>
      <c r="D64"/>
    </row>
    <row r="65" spans="2:4" x14ac:dyDescent="0.45">
      <c r="B65"/>
      <c r="C65"/>
      <c r="D65"/>
    </row>
    <row r="66" spans="2:4" x14ac:dyDescent="0.45">
      <c r="B66"/>
      <c r="C66"/>
      <c r="D66"/>
    </row>
    <row r="67" spans="2:4" x14ac:dyDescent="0.45">
      <c r="B67"/>
      <c r="C67"/>
      <c r="D67"/>
    </row>
    <row r="68" spans="2:4" x14ac:dyDescent="0.45">
      <c r="B68"/>
      <c r="C68"/>
      <c r="D68"/>
    </row>
    <row r="69" spans="2:4" x14ac:dyDescent="0.45">
      <c r="B69"/>
      <c r="C69"/>
      <c r="D69"/>
    </row>
    <row r="70" spans="2:4" x14ac:dyDescent="0.45">
      <c r="B70"/>
      <c r="C70"/>
      <c r="D70"/>
    </row>
    <row r="71" spans="2:4" x14ac:dyDescent="0.45">
      <c r="B71"/>
      <c r="C71"/>
      <c r="D71"/>
    </row>
    <row r="72" spans="2:4" x14ac:dyDescent="0.45">
      <c r="B72"/>
      <c r="C72"/>
      <c r="D72"/>
    </row>
    <row r="73" spans="2:4" x14ac:dyDescent="0.45">
      <c r="B73"/>
      <c r="C73"/>
      <c r="D73"/>
    </row>
    <row r="74" spans="2:4" x14ac:dyDescent="0.45">
      <c r="B74"/>
      <c r="C74"/>
      <c r="D74"/>
    </row>
    <row r="75" spans="2:4" x14ac:dyDescent="0.45">
      <c r="B75"/>
      <c r="C75"/>
      <c r="D75"/>
    </row>
    <row r="76" spans="2:4" x14ac:dyDescent="0.45">
      <c r="B76"/>
      <c r="C76"/>
      <c r="D76"/>
    </row>
    <row r="77" spans="2:4" x14ac:dyDescent="0.45">
      <c r="B77"/>
      <c r="C77"/>
      <c r="D77"/>
    </row>
    <row r="78" spans="2:4" x14ac:dyDescent="0.45">
      <c r="B78"/>
      <c r="C78"/>
      <c r="D78"/>
    </row>
    <row r="79" spans="2:4" x14ac:dyDescent="0.45">
      <c r="B79"/>
      <c r="C79"/>
      <c r="D79"/>
    </row>
    <row r="80" spans="2:4" x14ac:dyDescent="0.45">
      <c r="B80"/>
      <c r="C80"/>
      <c r="D80"/>
    </row>
    <row r="81" spans="2:4" x14ac:dyDescent="0.45">
      <c r="B81"/>
      <c r="C81"/>
      <c r="D81"/>
    </row>
    <row r="82" spans="2:4" x14ac:dyDescent="0.45">
      <c r="B82"/>
      <c r="C82"/>
      <c r="D82"/>
    </row>
    <row r="83" spans="2:4" x14ac:dyDescent="0.45">
      <c r="B83"/>
      <c r="C83"/>
      <c r="D83"/>
    </row>
    <row r="84" spans="2:4" x14ac:dyDescent="0.45">
      <c r="B84"/>
      <c r="C84"/>
      <c r="D84"/>
    </row>
    <row r="85" spans="2:4" x14ac:dyDescent="0.45">
      <c r="B85"/>
      <c r="C85"/>
      <c r="D85"/>
    </row>
    <row r="86" spans="2:4" x14ac:dyDescent="0.45">
      <c r="B86"/>
      <c r="C86"/>
      <c r="D86"/>
    </row>
    <row r="87" spans="2:4" x14ac:dyDescent="0.45">
      <c r="B87"/>
      <c r="C87"/>
      <c r="D87"/>
    </row>
    <row r="88" spans="2:4" x14ac:dyDescent="0.45">
      <c r="B88"/>
      <c r="C88"/>
      <c r="D88"/>
    </row>
    <row r="89" spans="2:4" x14ac:dyDescent="0.45">
      <c r="B89"/>
      <c r="C89"/>
      <c r="D89"/>
    </row>
    <row r="90" spans="2:4" x14ac:dyDescent="0.45">
      <c r="B90"/>
      <c r="C90"/>
      <c r="D90"/>
    </row>
    <row r="91" spans="2:4" x14ac:dyDescent="0.45">
      <c r="B91"/>
      <c r="C91"/>
      <c r="D91"/>
    </row>
    <row r="92" spans="2:4" x14ac:dyDescent="0.45">
      <c r="B92"/>
      <c r="C92"/>
      <c r="D92"/>
    </row>
    <row r="93" spans="2:4" x14ac:dyDescent="0.45">
      <c r="B93"/>
      <c r="C93"/>
      <c r="D93"/>
    </row>
    <row r="94" spans="2:4" x14ac:dyDescent="0.45">
      <c r="B94"/>
      <c r="C94"/>
      <c r="D94"/>
    </row>
    <row r="95" spans="2:4" x14ac:dyDescent="0.45">
      <c r="B95"/>
      <c r="C95"/>
      <c r="D95"/>
    </row>
    <row r="96" spans="2:4" x14ac:dyDescent="0.45">
      <c r="B96"/>
      <c r="C96"/>
      <c r="D96"/>
    </row>
    <row r="97" spans="2:4" x14ac:dyDescent="0.45">
      <c r="B97"/>
      <c r="C97"/>
      <c r="D97"/>
    </row>
    <row r="98" spans="2:4" x14ac:dyDescent="0.45">
      <c r="B98"/>
      <c r="C98"/>
      <c r="D98"/>
    </row>
    <row r="99" spans="2:4" x14ac:dyDescent="0.45">
      <c r="B99"/>
      <c r="C99"/>
      <c r="D99"/>
    </row>
    <row r="100" spans="2:4" x14ac:dyDescent="0.45">
      <c r="B100"/>
      <c r="C100"/>
      <c r="D100"/>
    </row>
    <row r="101" spans="2:4" x14ac:dyDescent="0.45">
      <c r="B101"/>
      <c r="C101"/>
      <c r="D101"/>
    </row>
    <row r="102" spans="2:4" x14ac:dyDescent="0.45">
      <c r="B102"/>
      <c r="C102"/>
      <c r="D102"/>
    </row>
    <row r="103" spans="2:4" x14ac:dyDescent="0.45">
      <c r="B103"/>
      <c r="C103"/>
      <c r="D103"/>
    </row>
    <row r="104" spans="2:4" x14ac:dyDescent="0.45">
      <c r="B104"/>
      <c r="C104"/>
      <c r="D104"/>
    </row>
    <row r="105" spans="2:4" x14ac:dyDescent="0.45">
      <c r="B105"/>
      <c r="C105"/>
      <c r="D105"/>
    </row>
    <row r="106" spans="2:4" x14ac:dyDescent="0.45">
      <c r="B106"/>
      <c r="C106"/>
      <c r="D106"/>
    </row>
    <row r="107" spans="2:4" x14ac:dyDescent="0.45">
      <c r="B107"/>
      <c r="C107"/>
      <c r="D107"/>
    </row>
    <row r="108" spans="2:4" x14ac:dyDescent="0.45">
      <c r="B108"/>
      <c r="C108"/>
      <c r="D108"/>
    </row>
    <row r="109" spans="2:4" x14ac:dyDescent="0.45">
      <c r="B109"/>
      <c r="C109"/>
      <c r="D109"/>
    </row>
    <row r="110" spans="2:4" x14ac:dyDescent="0.45">
      <c r="B110"/>
      <c r="C110"/>
      <c r="D110"/>
    </row>
    <row r="111" spans="2:4" x14ac:dyDescent="0.45">
      <c r="B111"/>
      <c r="C111"/>
      <c r="D111"/>
    </row>
    <row r="112" spans="2:4" x14ac:dyDescent="0.45">
      <c r="B112"/>
      <c r="C112"/>
      <c r="D112"/>
    </row>
    <row r="113" spans="2:4" x14ac:dyDescent="0.45">
      <c r="B113"/>
      <c r="C113"/>
      <c r="D113"/>
    </row>
    <row r="114" spans="2:4" x14ac:dyDescent="0.45">
      <c r="B114"/>
      <c r="C114"/>
      <c r="D114"/>
    </row>
    <row r="115" spans="2:4" x14ac:dyDescent="0.45">
      <c r="B115"/>
      <c r="C115"/>
      <c r="D115"/>
    </row>
    <row r="116" spans="2:4" x14ac:dyDescent="0.45">
      <c r="B116"/>
      <c r="C116"/>
      <c r="D116"/>
    </row>
    <row r="117" spans="2:4" x14ac:dyDescent="0.45">
      <c r="B117"/>
      <c r="C117"/>
      <c r="D117"/>
    </row>
    <row r="118" spans="2:4" x14ac:dyDescent="0.45">
      <c r="B118"/>
      <c r="C118"/>
      <c r="D118"/>
    </row>
    <row r="119" spans="2:4" x14ac:dyDescent="0.45">
      <c r="B119"/>
      <c r="C119"/>
      <c r="D119"/>
    </row>
    <row r="120" spans="2:4" x14ac:dyDescent="0.45">
      <c r="B120"/>
      <c r="C120"/>
      <c r="D120"/>
    </row>
    <row r="121" spans="2:4" x14ac:dyDescent="0.45">
      <c r="B121"/>
      <c r="C121"/>
      <c r="D121"/>
    </row>
    <row r="122" spans="2:4" x14ac:dyDescent="0.45">
      <c r="B122"/>
      <c r="C122"/>
      <c r="D122"/>
    </row>
    <row r="123" spans="2:4" x14ac:dyDescent="0.45">
      <c r="B123"/>
      <c r="C123"/>
      <c r="D123"/>
    </row>
    <row r="124" spans="2:4" x14ac:dyDescent="0.45">
      <c r="B124"/>
      <c r="C124"/>
      <c r="D124"/>
    </row>
    <row r="125" spans="2:4" x14ac:dyDescent="0.45">
      <c r="B125"/>
      <c r="C125"/>
      <c r="D125"/>
    </row>
    <row r="126" spans="2:4" x14ac:dyDescent="0.45">
      <c r="B126"/>
      <c r="C126"/>
      <c r="D126"/>
    </row>
  </sheetData>
  <autoFilter ref="B21:C65" xr:uid="{050FACBF-F21F-4F3D-BF2C-2DB3DCD8B01B}"/>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50FFB-CDB8-418F-A5F1-DAC4664E91B8}">
  <sheetPr>
    <tabColor theme="3" tint="0.249977111117893"/>
  </sheetPr>
  <dimension ref="B1:U70"/>
  <sheetViews>
    <sheetView showGridLines="0" zoomScale="70" zoomScaleNormal="70" workbookViewId="0">
      <selection activeCell="E22" sqref="E22"/>
    </sheetView>
  </sheetViews>
  <sheetFormatPr defaultColWidth="8.54296875" defaultRowHeight="14.5" x14ac:dyDescent="0.35"/>
  <cols>
    <col min="1" max="1" width="3" style="36" customWidth="1"/>
    <col min="2" max="2" width="17.54296875" style="36" customWidth="1"/>
    <col min="3" max="3" width="14.6328125" style="36" customWidth="1"/>
    <col min="4" max="4" width="19.453125" style="36" bestFit="1" customWidth="1"/>
    <col min="5" max="5" width="14.54296875" style="36" customWidth="1"/>
    <col min="6" max="6" width="10.08984375" style="36" bestFit="1" customWidth="1"/>
    <col min="7" max="7" width="17.453125" style="36" customWidth="1"/>
    <col min="8" max="9" width="14.54296875" style="36" customWidth="1"/>
    <col min="10" max="10" width="10.90625" style="36" bestFit="1" customWidth="1"/>
    <col min="11" max="11" width="6.54296875" style="36" hidden="1" customWidth="1"/>
    <col min="12" max="12" width="4" style="36" customWidth="1"/>
    <col min="13" max="13" width="2.6328125" style="36" customWidth="1"/>
    <col min="14" max="14" width="36.08984375" style="36" customWidth="1"/>
    <col min="15" max="15" width="9.90625" style="36" bestFit="1" customWidth="1"/>
    <col min="16" max="16" width="14.90625" style="36" customWidth="1"/>
    <col min="17" max="17" width="16.453125" style="36" customWidth="1"/>
    <col min="18" max="18" width="14.90625" style="36" customWidth="1"/>
    <col min="19" max="19" width="3.6328125" style="36" customWidth="1"/>
    <col min="20" max="20" width="2.6328125" style="36" customWidth="1"/>
    <col min="21" max="21" width="36.08984375" style="36" bestFit="1" customWidth="1"/>
    <col min="22" max="22" width="9.90625" style="36" bestFit="1" customWidth="1"/>
    <col min="23" max="23" width="10.08984375" style="36" bestFit="1" customWidth="1"/>
    <col min="24" max="24" width="14.90625" style="36" bestFit="1" customWidth="1"/>
    <col min="25" max="25" width="8.54296875" style="36" bestFit="1"/>
    <col min="26" max="16384" width="8.54296875" style="36"/>
  </cols>
  <sheetData>
    <row r="1" spans="2:21" ht="4.5" customHeight="1" x14ac:dyDescent="0.35"/>
    <row r="2" spans="2:21" ht="20" x14ac:dyDescent="0.4">
      <c r="B2" s="142" t="s">
        <v>25</v>
      </c>
      <c r="C2" s="142"/>
      <c r="D2" s="142"/>
      <c r="E2" s="142"/>
      <c r="F2" s="142"/>
      <c r="G2" s="142"/>
      <c r="H2" s="142"/>
      <c r="I2" s="142"/>
      <c r="J2" s="142"/>
    </row>
    <row r="3" spans="2:21" ht="4.5" customHeight="1" x14ac:dyDescent="0.35"/>
    <row r="4" spans="2:21" ht="21.75" customHeight="1" x14ac:dyDescent="0.35">
      <c r="B4" s="140" t="s">
        <v>26</v>
      </c>
      <c r="C4" s="140"/>
      <c r="D4" s="140"/>
      <c r="E4" s="140"/>
      <c r="F4" s="140"/>
      <c r="G4" s="140"/>
      <c r="H4" s="140"/>
      <c r="I4" s="140"/>
      <c r="J4" s="140"/>
      <c r="K4" s="140"/>
      <c r="L4" s="140"/>
      <c r="M4" s="103"/>
      <c r="N4" s="141" t="s">
        <v>38</v>
      </c>
      <c r="O4" s="141"/>
      <c r="P4" s="141"/>
      <c r="Q4" s="141"/>
      <c r="R4" s="141"/>
      <c r="S4" s="141"/>
      <c r="T4" s="103"/>
    </row>
    <row r="5" spans="2:21" x14ac:dyDescent="0.35">
      <c r="B5" s="143" t="s">
        <v>28</v>
      </c>
      <c r="C5" s="143"/>
      <c r="D5" s="143" t="s">
        <v>29</v>
      </c>
      <c r="E5" s="143"/>
      <c r="F5" s="143" t="s">
        <v>30</v>
      </c>
      <c r="G5" s="143"/>
      <c r="H5" s="143" t="s">
        <v>31</v>
      </c>
      <c r="I5" s="143"/>
      <c r="J5" s="151" t="s">
        <v>4686</v>
      </c>
      <c r="K5" s="152"/>
      <c r="L5" s="153"/>
      <c r="M5" s="104"/>
      <c r="N5" s="143" t="s">
        <v>40</v>
      </c>
      <c r="O5" s="143"/>
      <c r="P5" s="143" t="s">
        <v>41</v>
      </c>
      <c r="Q5" s="143"/>
      <c r="R5" s="143" t="s">
        <v>42</v>
      </c>
      <c r="S5" s="143"/>
      <c r="T5" s="104"/>
    </row>
    <row r="6" spans="2:21" ht="14.75" customHeight="1" x14ac:dyDescent="0.35">
      <c r="B6" s="144">
        <f>COUNTA('Compilado chamados'!D5:D1048576)</f>
        <v>409</v>
      </c>
      <c r="C6" s="144"/>
      <c r="D6" s="145">
        <f>COUNTIF('Compilado chamados'!Y5:Y1048576,"Aberto")</f>
        <v>155</v>
      </c>
      <c r="E6" s="145"/>
      <c r="F6" s="146">
        <f>COUNTIF('Compilado chamados'!Y5:Y1048576,"Encerrado")</f>
        <v>254</v>
      </c>
      <c r="G6" s="146"/>
      <c r="H6" s="147">
        <f ca="1">COUNTIFS('Compilado chamados'!Y5:Y1048576,"Encerrado",'Compilado chamados'!X5:X1048576,"&gt;="&amp;TODAY()-7,'Compilado chamados'!X5:X1048576,"&lt;="&amp;TODAY())</f>
        <v>11</v>
      </c>
      <c r="I6" s="148"/>
      <c r="J6" s="133">
        <f>COUNTIF('Compilado chamados'!L:L,"REABERTO")</f>
        <v>0</v>
      </c>
      <c r="K6" s="134"/>
      <c r="L6" s="135"/>
      <c r="M6" s="105"/>
      <c r="N6" s="144">
        <f ca="1">COUNTIFS('Compilado chamados'!O5:O1048576,"&gt;="&amp;TODAY()-30,'Compilado chamados'!O5:O1048576,"&lt;="&amp;TODAY())</f>
        <v>17</v>
      </c>
      <c r="O6" s="144"/>
      <c r="P6" s="146">
        <f ca="1">COUNTIFS('Compilado chamados'!Y5:Y1048576,"Encerrado",'Compilado chamados'!O5:O1048576,"&gt;="&amp;TODAY()-30,'Compilado chamados'!O5:O1048576,"&lt;="&amp;TODAY())</f>
        <v>10</v>
      </c>
      <c r="Q6" s="146"/>
      <c r="R6" s="145">
        <f ca="1">COUNTIFS('Compilado chamados'!Y5:Y1048576,"Aberto",'Compilado chamados'!O5:O1048576,"&gt;="&amp;TODAY()-30,'Compilado chamados'!O5:O1048576,"&lt;="&amp;TODAY())</f>
        <v>7</v>
      </c>
      <c r="S6" s="145"/>
      <c r="T6" s="105"/>
    </row>
    <row r="7" spans="2:21" ht="14.75" customHeight="1" x14ac:dyDescent="0.35">
      <c r="B7" s="144"/>
      <c r="C7" s="144"/>
      <c r="D7" s="145"/>
      <c r="E7" s="145"/>
      <c r="F7" s="146"/>
      <c r="G7" s="146"/>
      <c r="H7" s="149"/>
      <c r="I7" s="150"/>
      <c r="J7" s="136"/>
      <c r="K7" s="137"/>
      <c r="L7" s="138"/>
      <c r="M7" s="105"/>
      <c r="N7" s="144"/>
      <c r="O7" s="144"/>
      <c r="P7" s="146"/>
      <c r="Q7" s="146"/>
      <c r="R7" s="145"/>
      <c r="S7" s="145"/>
      <c r="T7" s="105"/>
    </row>
    <row r="9" spans="2:21" ht="15.5" x14ac:dyDescent="0.35">
      <c r="B9" s="154" t="s">
        <v>51</v>
      </c>
      <c r="C9" s="154"/>
      <c r="D9" s="154"/>
      <c r="E9" s="154"/>
      <c r="N9" s="140" t="s">
        <v>27</v>
      </c>
      <c r="O9" s="140"/>
      <c r="P9" s="140"/>
      <c r="Q9" s="140"/>
    </row>
    <row r="10" spans="2:21" x14ac:dyDescent="0.35">
      <c r="B10" s="41" t="s">
        <v>52</v>
      </c>
      <c r="C10" s="41" t="s">
        <v>32</v>
      </c>
      <c r="O10" s="59" t="s">
        <v>32</v>
      </c>
      <c r="P10" s="59" t="s">
        <v>33</v>
      </c>
      <c r="Q10" s="59" t="s">
        <v>34</v>
      </c>
    </row>
    <row r="11" spans="2:21" x14ac:dyDescent="0.35">
      <c r="B11" s="38" t="s">
        <v>53</v>
      </c>
      <c r="C11" s="39">
        <f>COUNTIFS('Compilado chamados'!$Y$5:$Y$1048576,"Encerrado",'Compilado chamados'!$X$5:$X$1048576,"&gt;="&amp;DATE(2026,3,1),'Compilado chamados'!$X$5:$X$1048576,"&lt;"&amp;EDATE(DATE(2026,3,1),1))</f>
        <v>1</v>
      </c>
      <c r="N11" s="38" t="s">
        <v>35</v>
      </c>
      <c r="O11" s="39">
        <f>COUNTIFS('Compilado chamados'!C:C,N11,'Compilado chamados'!Y:Y,"Encerrado")</f>
        <v>98</v>
      </c>
      <c r="P11" s="39">
        <f>COUNTIFS('Compilado chamados'!C:C,N11,'Compilado chamados'!Y:Y,"Aberto")</f>
        <v>56</v>
      </c>
      <c r="Q11" s="39">
        <f ca="1">COUNTIFS(
'Compilado chamados'!C:C,N11,
'Compilado chamados'!Y:Y,"Aberto",
'Compilado chamados'!O:O,"&gt;="&amp;TODAY()-30,
'Compilado chamados'!O:O,"&lt;"&amp;TODAY()+1
)</f>
        <v>4</v>
      </c>
    </row>
    <row r="12" spans="2:21" x14ac:dyDescent="0.35">
      <c r="B12" s="38" t="s">
        <v>54</v>
      </c>
      <c r="C12" s="39">
        <f>COUNTIFS('Compilado chamados'!$Y$5:$Y$1048576,"Encerrado",'Compilado chamados'!$X$5:$X$1048576,"&gt;="&amp;DATE(2026,4,1),'Compilado chamados'!$X$5:$X$1048576,"&lt;"&amp;EDATE(DATE(2026,4,1),1))</f>
        <v>1</v>
      </c>
      <c r="N12" s="38" t="s">
        <v>36</v>
      </c>
      <c r="O12" s="39">
        <f>COUNTIFS('Compilado chamados'!C:C,N12,'Compilado chamados'!Y:Y,"Encerrado")</f>
        <v>38</v>
      </c>
      <c r="P12" s="39">
        <f>COUNTIFS('Compilado chamados'!C:C,N12,'Compilado chamados'!Y:Y,"Aberto")</f>
        <v>41</v>
      </c>
      <c r="Q12" s="39">
        <f ca="1">COUNTIFS(
'Compilado chamados'!C:C,N12,
'Compilado chamados'!Y:Y,"Aberto",
'Compilado chamados'!O:O,"&gt;="&amp;TODAY()-30,
'Compilado chamados'!O:O,"&lt;"&amp;TODAY()+1
)</f>
        <v>0</v>
      </c>
      <c r="U12" s="86"/>
    </row>
    <row r="13" spans="2:21" x14ac:dyDescent="0.35">
      <c r="B13" s="38" t="s">
        <v>55</v>
      </c>
      <c r="C13" s="39">
        <f>COUNTIFS('Compilado chamados'!$Y$5:$Y$1048576,"Encerrado",'Compilado chamados'!$X$5:$X$1048576,"&gt;="&amp;DATE(2026,5,1),'Compilado chamados'!$X$5:$X$1048576,"&lt;"&amp;EDATE(DATE(2026,5,1),1))</f>
        <v>3</v>
      </c>
      <c r="N13" s="38" t="s">
        <v>37</v>
      </c>
      <c r="O13" s="39">
        <f>COUNTIFS('Compilado chamados'!C:C,N13,'Compilado chamados'!Y:Y,"Encerrado")</f>
        <v>50</v>
      </c>
      <c r="P13" s="39">
        <f>COUNTIFS('Compilado chamados'!C:C,N13,'Compilado chamados'!Y:Y,"Aberto")</f>
        <v>22</v>
      </c>
      <c r="Q13" s="39">
        <f ca="1">COUNTIFS(
'Compilado chamados'!C:C,N13,
'Compilado chamados'!Y:Y,"Aberto",
'Compilado chamados'!O:O,"&gt;="&amp;TODAY()-30,
'Compilado chamados'!O:O,"&lt;"&amp;TODAY()+1
)</f>
        <v>0</v>
      </c>
    </row>
    <row r="14" spans="2:21" x14ac:dyDescent="0.35">
      <c r="B14" s="38" t="s">
        <v>56</v>
      </c>
      <c r="C14" s="39">
        <f>COUNTIFS('Compilado chamados'!$Y$5:$Y$1048576,"Encerrado",'Compilado chamados'!$X$5:$X$1048576,"&gt;="&amp;DATE(2026,6,1),'Compilado chamados'!$X$5:$X$1048576,"&lt;"&amp;EDATE(DATE(2026,6,1),1))</f>
        <v>0</v>
      </c>
      <c r="N14" s="60" t="s">
        <v>39</v>
      </c>
      <c r="O14" s="39">
        <f>COUNTIFS('Compilado chamados'!C:C,N14,'Compilado chamados'!Y:Y,"Encerrado")</f>
        <v>43</v>
      </c>
      <c r="P14" s="39">
        <f>COUNTIFS('Compilado chamados'!C:C,N14,'Compilado chamados'!Y:Y,"Aberto")</f>
        <v>15</v>
      </c>
      <c r="Q14" s="39">
        <f ca="1">COUNTIFS(
'Compilado chamados'!C:C,N14,
'Compilado chamados'!Y:Y,"Aberto",
'Compilado chamados'!O:O,"&gt;="&amp;TODAY()-30,
'Compilado chamados'!O:O,"&lt;"&amp;TODAY()+1
)</f>
        <v>1</v>
      </c>
    </row>
    <row r="15" spans="2:21" x14ac:dyDescent="0.35">
      <c r="B15" s="38" t="s">
        <v>57</v>
      </c>
      <c r="C15" s="39">
        <f>COUNTIFS('Compilado chamados'!$Y$5:$Y$1048576,"Encerrado",'Compilado chamados'!$X$5:$X$1048576,"&gt;="&amp;DATE(2026,7,1),'Compilado chamados'!$X$5:$X$1048576,"&lt;"&amp;EDATE(DATE(2026,7,1),1))</f>
        <v>74</v>
      </c>
      <c r="N15" s="38" t="s">
        <v>43</v>
      </c>
      <c r="O15" s="39">
        <f>COUNTIFS('Compilado chamados'!C:C,N15,'Compilado chamados'!Y:Y,"Encerrado")</f>
        <v>18</v>
      </c>
      <c r="P15" s="39">
        <f>COUNTIFS('Compilado chamados'!C:C,N15,'Compilado chamados'!Y:Y,"Aberto")</f>
        <v>11</v>
      </c>
      <c r="Q15" s="39">
        <f ca="1">COUNTIFS(
'Compilado chamados'!C:C,N15,
'Compilado chamados'!Y:Y,"Aberto",
'Compilado chamados'!O:O,"&gt;="&amp;TODAY()-30,
'Compilado chamados'!O:O,"&lt;"&amp;TODAY()+1
)</f>
        <v>2</v>
      </c>
    </row>
    <row r="16" spans="2:21" x14ac:dyDescent="0.35">
      <c r="B16" s="38" t="s">
        <v>58</v>
      </c>
      <c r="C16" s="39">
        <f>COUNTIFS('Compilado chamados'!$Y$5:$Y$1048576,"Encerrado",'Compilado chamados'!$X$5:$X$1048576,"&gt;="&amp;DATE(2026,8,1),'Compilado chamados'!$X$5:$X$1048576,"&lt;"&amp;EDATE(DATE(2026,8,1),1))</f>
        <v>96</v>
      </c>
      <c r="N16" s="38" t="s">
        <v>44</v>
      </c>
      <c r="O16" s="39">
        <f>COUNTIFS('Compilado chamados'!C:C,N16,'Compilado chamados'!Y:Y,"Encerrado")</f>
        <v>7</v>
      </c>
      <c r="P16" s="39">
        <f>COUNTIFS('Compilado chamados'!C:C,N16,'Compilado chamados'!Y:Y,"Aberto")</f>
        <v>9</v>
      </c>
      <c r="Q16" s="39">
        <f ca="1">COUNTIFS(
'Compilado chamados'!C:C,N16,
'Compilado chamados'!Y:Y,"Aberto",
'Compilado chamados'!O:O,"&gt;="&amp;TODAY()-30,
'Compilado chamados'!O:O,"&lt;"&amp;TODAY()+1
)</f>
        <v>0</v>
      </c>
    </row>
    <row r="17" spans="2:15" x14ac:dyDescent="0.35">
      <c r="B17" s="89" t="s">
        <v>59</v>
      </c>
      <c r="C17" s="39">
        <f>COUNTIFS('Compilado chamados'!$Y$5:$Y$1048576,"Encerrado",'Compilado chamados'!$X$5:$X$1048576,"&gt;="&amp;DATE(2026,9,1),'Compilado chamados'!$X$5:$X$1048576,"&lt;"&amp;EDATE(DATE(2026,9,1),1))</f>
        <v>78</v>
      </c>
    </row>
    <row r="20" spans="2:15" ht="15.5" x14ac:dyDescent="0.35">
      <c r="B20" s="100" t="s">
        <v>45</v>
      </c>
      <c r="C20" s="100"/>
      <c r="D20" s="100"/>
      <c r="E20" s="100"/>
      <c r="F20" s="100"/>
      <c r="G20" s="100"/>
      <c r="O20" s="86"/>
    </row>
    <row r="21" spans="2:15" ht="21.75" customHeight="1" x14ac:dyDescent="0.35">
      <c r="B21" s="108" t="s">
        <v>46</v>
      </c>
      <c r="C21" s="108" t="s">
        <v>32</v>
      </c>
      <c r="D21" s="108" t="s">
        <v>47</v>
      </c>
      <c r="E21" s="108" t="s">
        <v>48</v>
      </c>
      <c r="F21" s="108" t="s">
        <v>33</v>
      </c>
      <c r="G21" s="108" t="s">
        <v>49</v>
      </c>
      <c r="N21" s="41"/>
      <c r="O21" s="41"/>
    </row>
    <row r="22" spans="2:15" x14ac:dyDescent="0.35">
      <c r="B22" s="38" t="s">
        <v>19</v>
      </c>
      <c r="C22" s="106">
        <f>COUNTIFS('Compilado chamados'!B:B,Dashboard!B22,'Compilado chamados'!Y:Y,"Encerrado")</f>
        <v>8</v>
      </c>
      <c r="D22" s="106">
        <f ca="1">COUNTIFS(
'Compilado chamados'!B:B,Dashboard!B22,
'Compilado chamados'!Y:Y,"Encerrado",
'Compilado chamados'!X:X,"&gt;="&amp;TODAY()-7,
'Compilado chamados'!X:X,"&lt;"&amp;TODAY()+1
)</f>
        <v>0</v>
      </c>
      <c r="E22" s="106">
        <f>COUNTIFS('Compilado chamados'!B:B,Dashboard!B22,'Compilado chamados'!L:L,"EM ANDAMENTO")</f>
        <v>0</v>
      </c>
      <c r="F22" s="106">
        <f>COUNTIFS('Compilado chamados'!B:B,Dashboard!B22,'Compilado chamados'!Y:Y,"Aberto")</f>
        <v>0</v>
      </c>
      <c r="G22" s="107">
        <f>COUNTIFS('Compilado chamados'!B:B,Dashboard!B22,'Compilado chamados'!M:M,"Alta")</f>
        <v>0</v>
      </c>
      <c r="N22" s="37"/>
      <c r="O22" s="37"/>
    </row>
    <row r="23" spans="2:15" x14ac:dyDescent="0.35">
      <c r="B23" s="38" t="s">
        <v>17</v>
      </c>
      <c r="C23" s="106">
        <f>COUNTIFS('Compilado chamados'!B:B,Dashboard!B23,'Compilado chamados'!Y:Y,"Encerrado")</f>
        <v>78</v>
      </c>
      <c r="D23" s="106">
        <f ca="1">COUNTIFS(
'Compilado chamados'!B:B,Dashboard!B23,
'Compilado chamados'!Y:Y,"Encerrado",
'Compilado chamados'!X:X,"&gt;="&amp;TODAY()-7,
'Compilado chamados'!X:X,"&lt;"&amp;TODAY()+1
)</f>
        <v>2</v>
      </c>
      <c r="E23" s="106">
        <f>COUNTIFS('Compilado chamados'!B:B,Dashboard!B23,'Compilado chamados'!L:L,"EM ANDAMENTO")</f>
        <v>11</v>
      </c>
      <c r="F23" s="106">
        <f>COUNTIFS('Compilado chamados'!B:B,Dashboard!B23,'Compilado chamados'!Y:Y,"Aberto")</f>
        <v>58</v>
      </c>
      <c r="G23" s="107">
        <f>COUNTIFS('Compilado chamados'!B:B,Dashboard!B23,'Compilado chamados'!M:M,"Alta")</f>
        <v>18</v>
      </c>
      <c r="N23" s="37"/>
      <c r="O23" s="37"/>
    </row>
    <row r="24" spans="2:15" x14ac:dyDescent="0.35">
      <c r="B24" s="38" t="s">
        <v>16</v>
      </c>
      <c r="C24" s="106">
        <f>COUNTIFS('Compilado chamados'!B:B,Dashboard!B24,'Compilado chamados'!Y:Y,"Encerrado")</f>
        <v>28</v>
      </c>
      <c r="D24" s="106">
        <f ca="1">COUNTIFS(
'Compilado chamados'!B:B,Dashboard!B24,
'Compilado chamados'!Y:Y,"Encerrado",
'Compilado chamados'!X:X,"&gt;="&amp;TODAY()-7,
'Compilado chamados'!X:X,"&lt;"&amp;TODAY()+1
)</f>
        <v>1</v>
      </c>
      <c r="E24" s="106">
        <f>COUNTIFS('Compilado chamados'!B:B,Dashboard!B24,'Compilado chamados'!L:L,"EM ANDAMENTO")</f>
        <v>8</v>
      </c>
      <c r="F24" s="106">
        <f>COUNTIFS('Compilado chamados'!B:B,Dashboard!B24,'Compilado chamados'!Y:Y,"Aberto")</f>
        <v>35</v>
      </c>
      <c r="G24" s="107">
        <f>COUNTIFS('Compilado chamados'!B:B,Dashboard!B24,'Compilado chamados'!M:M,"Alta")</f>
        <v>7</v>
      </c>
      <c r="N24" s="37"/>
      <c r="O24" s="37"/>
    </row>
    <row r="25" spans="2:15" x14ac:dyDescent="0.35">
      <c r="B25" s="38" t="s">
        <v>14</v>
      </c>
      <c r="C25" s="106">
        <f>COUNTIFS('Compilado chamados'!B:B,Dashboard!B25,'Compilado chamados'!Y:Y,"Encerrado")</f>
        <v>80</v>
      </c>
      <c r="D25" s="106">
        <f ca="1">COUNTIFS(
'Compilado chamados'!B:B,Dashboard!B25,
'Compilado chamados'!Y:Y,"Encerrado",
'Compilado chamados'!X:X,"&gt;="&amp;TODAY()-7,
'Compilado chamados'!X:X,"&lt;"&amp;TODAY()+1
)</f>
        <v>3</v>
      </c>
      <c r="E25" s="106">
        <f>COUNTIFS('Compilado chamados'!B:B,Dashboard!B25,'Compilado chamados'!L:L,"EM ANDAMENTO")</f>
        <v>5</v>
      </c>
      <c r="F25" s="106">
        <f>COUNTIFS('Compilado chamados'!B:B,Dashboard!B25,'Compilado chamados'!Y:Y,"Aberto")</f>
        <v>37</v>
      </c>
      <c r="G25" s="107">
        <f>COUNTIFS('Compilado chamados'!B:B,Dashboard!B25,'Compilado chamados'!M:M,"Alta")</f>
        <v>14</v>
      </c>
      <c r="N25" s="37"/>
      <c r="O25" s="37"/>
    </row>
    <row r="26" spans="2:15" x14ac:dyDescent="0.35">
      <c r="B26" s="38" t="s">
        <v>50</v>
      </c>
      <c r="C26" s="106">
        <f>COUNTIFS('Compilado chamados'!B:B,Dashboard!B26,'Compilado chamados'!Y:Y,"Encerrado")</f>
        <v>40</v>
      </c>
      <c r="D26" s="106">
        <f ca="1">COUNTIFS(
'Compilado chamados'!B:B,Dashboard!B26,
'Compilado chamados'!Y:Y,"Encerrado",
'Compilado chamados'!X:X,"&gt;="&amp;TODAY()-7,
'Compilado chamados'!X:X,"&lt;"&amp;TODAY()+1
)</f>
        <v>5</v>
      </c>
      <c r="E26" s="106">
        <f>COUNTIFS('Compilado chamados'!B:B,Dashboard!B26,'Compilado chamados'!L:L,"EM ANDAMENTO")</f>
        <v>4</v>
      </c>
      <c r="F26" s="106">
        <f>COUNTIFS('Compilado chamados'!B:B,Dashboard!B26,'Compilado chamados'!Y:Y,"Aberto")</f>
        <v>25</v>
      </c>
      <c r="G26" s="107">
        <f>COUNTIFS('Compilado chamados'!B:B,Dashboard!B26,'Compilado chamados'!M:M,"Alta")</f>
        <v>6</v>
      </c>
      <c r="I26" s="86"/>
      <c r="J26" s="86"/>
      <c r="K26" s="86"/>
      <c r="L26" s="86"/>
      <c r="M26" s="86"/>
      <c r="N26" s="37"/>
      <c r="O26" s="37"/>
    </row>
    <row r="27" spans="2:15" x14ac:dyDescent="0.35">
      <c r="I27" s="86"/>
      <c r="J27" s="86"/>
      <c r="K27" s="86"/>
      <c r="L27" s="41"/>
      <c r="M27" s="41"/>
      <c r="N27" s="37"/>
      <c r="O27" s="37"/>
    </row>
    <row r="28" spans="2:15" x14ac:dyDescent="0.35">
      <c r="I28" s="86"/>
      <c r="J28" s="86"/>
      <c r="K28" s="86"/>
      <c r="L28" s="37"/>
      <c r="M28" s="37"/>
      <c r="N28" s="37"/>
      <c r="O28" s="37"/>
    </row>
    <row r="29" spans="2:15" ht="15.5" x14ac:dyDescent="0.35">
      <c r="B29" s="101" t="s">
        <v>63</v>
      </c>
      <c r="C29" s="101"/>
      <c r="D29" s="101"/>
      <c r="M29" s="37"/>
    </row>
    <row r="30" spans="2:15" x14ac:dyDescent="0.35">
      <c r="B30" s="41" t="s">
        <v>64</v>
      </c>
      <c r="C30" s="41" t="s">
        <v>65</v>
      </c>
      <c r="D30" s="41" t="s">
        <v>32</v>
      </c>
      <c r="M30" s="37"/>
    </row>
    <row r="31" spans="2:15" ht="15.5" x14ac:dyDescent="0.35">
      <c r="B31" s="40">
        <f ca="1">TODAY()-7</f>
        <v>46288</v>
      </c>
      <c r="C31" s="38" t="str">
        <f t="shared" ref="C31:C37" ca="1" si="0">TEXT(B31,"ddd")</f>
        <v>qua</v>
      </c>
      <c r="D31" s="38">
        <f ca="1">COUNTIFS('Compilado chamados'!$Y$5:$Y$1048576,"Encerrado",'Compilado chamados'!$X$5:$X$1048576,B31)</f>
        <v>5</v>
      </c>
      <c r="M31" s="37"/>
      <c r="N31" s="139" t="s">
        <v>60</v>
      </c>
      <c r="O31" s="139"/>
    </row>
    <row r="32" spans="2:15" x14ac:dyDescent="0.35">
      <c r="B32" s="40">
        <f ca="1">TODAY()-6</f>
        <v>46289</v>
      </c>
      <c r="C32" s="38" t="str">
        <f t="shared" ca="1" si="0"/>
        <v>qui</v>
      </c>
      <c r="D32" s="38">
        <f ca="1">COUNTIFS('Compilado chamados'!$Y$5:$Y$1048576,"Encerrado",'Compilado chamados'!$X$5:$X$1048576,B32)</f>
        <v>5</v>
      </c>
      <c r="M32" s="37"/>
      <c r="N32" s="38" t="s">
        <v>61</v>
      </c>
      <c r="O32" s="39">
        <f>COUNTIF('Compilado chamados'!AB:AB,N32)</f>
        <v>195</v>
      </c>
    </row>
    <row r="33" spans="2:18" x14ac:dyDescent="0.35">
      <c r="B33" s="40">
        <f ca="1">TODAY()-5</f>
        <v>46290</v>
      </c>
      <c r="C33" s="38" t="str">
        <f t="shared" ca="1" si="0"/>
        <v>sex</v>
      </c>
      <c r="D33" s="38">
        <f ca="1">COUNTIFS('Compilado chamados'!$Y$5:$Y$1048576,"Encerrado",'Compilado chamados'!$X$5:$X$1048576,B33)</f>
        <v>1</v>
      </c>
      <c r="M33" s="37"/>
      <c r="N33" s="38" t="s">
        <v>62</v>
      </c>
      <c r="O33" s="39">
        <f>COUNTIF('Compilado chamados'!AB:AB,N33)</f>
        <v>214</v>
      </c>
      <c r="P33" s="37"/>
    </row>
    <row r="34" spans="2:18" x14ac:dyDescent="0.35">
      <c r="B34" s="40">
        <f ca="1">TODAY()-4</f>
        <v>46291</v>
      </c>
      <c r="C34" s="38" t="str">
        <f t="shared" ca="1" si="0"/>
        <v>sáb</v>
      </c>
      <c r="D34" s="38">
        <f ca="1">COUNTIFS('Compilado chamados'!$Y$5:$Y$1048576,"Encerrado",'Compilado chamados'!$X$5:$X$1048576,B34)</f>
        <v>0</v>
      </c>
      <c r="M34" s="37"/>
      <c r="R34" s="37"/>
    </row>
    <row r="35" spans="2:18" x14ac:dyDescent="0.35">
      <c r="B35" s="40">
        <f ca="1">TODAY()-3</f>
        <v>46292</v>
      </c>
      <c r="C35" s="38" t="str">
        <f t="shared" ca="1" si="0"/>
        <v>dom</v>
      </c>
      <c r="D35" s="38">
        <f ca="1">COUNTIFS('Compilado chamados'!$Y$5:$Y$1048576,"Encerrado",'Compilado chamados'!$X$5:$X$1048576,B35)</f>
        <v>0</v>
      </c>
    </row>
    <row r="36" spans="2:18" x14ac:dyDescent="0.35">
      <c r="B36" s="40">
        <f ca="1">TODAY()-2</f>
        <v>46293</v>
      </c>
      <c r="C36" s="38" t="str">
        <f t="shared" ca="1" si="0"/>
        <v>seg</v>
      </c>
      <c r="D36" s="38">
        <f ca="1">COUNTIFS('Compilado chamados'!$Y$5:$Y$1048576,"Encerrado",'Compilado chamados'!$X$5:$X$1048576,B36)</f>
        <v>0</v>
      </c>
    </row>
    <row r="37" spans="2:18" x14ac:dyDescent="0.35">
      <c r="B37" s="40">
        <f ca="1">TODAY()-1</f>
        <v>46294</v>
      </c>
      <c r="C37" s="38" t="str">
        <f t="shared" ca="1" si="0"/>
        <v>ter</v>
      </c>
      <c r="D37" s="38">
        <f ca="1">COUNTIFS('Compilado chamados'!$Y$5:$Y$1048576,"Encerrado",'Compilado chamados'!$X$5:$X$1048576,B37)</f>
        <v>0</v>
      </c>
    </row>
    <row r="38" spans="2:18" x14ac:dyDescent="0.35">
      <c r="B38" s="41" t="s">
        <v>66</v>
      </c>
      <c r="D38" s="41">
        <f ca="1">SUM(D31:D37)</f>
        <v>11</v>
      </c>
    </row>
    <row r="45" spans="2:18" ht="21.75" customHeight="1" x14ac:dyDescent="0.35"/>
    <row r="47" spans="2:18" x14ac:dyDescent="0.35">
      <c r="F47" s="88"/>
      <c r="J47" s="37"/>
    </row>
    <row r="48" spans="2:18" x14ac:dyDescent="0.35">
      <c r="B48" s="37"/>
      <c r="C48" s="37"/>
      <c r="D48" s="37"/>
      <c r="E48" s="87"/>
      <c r="F48" s="88"/>
      <c r="J48" s="37"/>
    </row>
    <row r="49" spans="2:10" x14ac:dyDescent="0.35">
      <c r="B49" s="37"/>
      <c r="C49" s="37"/>
      <c r="D49" s="37"/>
      <c r="E49" s="87"/>
      <c r="F49" s="88"/>
      <c r="J49" s="37"/>
    </row>
    <row r="50" spans="2:10" x14ac:dyDescent="0.35">
      <c r="B50" s="37"/>
      <c r="C50" s="37"/>
      <c r="D50" s="37"/>
      <c r="E50" s="87"/>
      <c r="F50" s="88"/>
      <c r="J50" s="37"/>
    </row>
    <row r="51" spans="2:10" x14ac:dyDescent="0.35">
      <c r="B51" s="37"/>
      <c r="C51" s="37"/>
      <c r="D51" s="37"/>
      <c r="E51" s="87"/>
      <c r="F51" s="88"/>
      <c r="J51" s="37"/>
    </row>
    <row r="52" spans="2:10" x14ac:dyDescent="0.35">
      <c r="B52" s="37"/>
      <c r="C52" s="37"/>
      <c r="D52" s="37"/>
      <c r="E52" s="87"/>
      <c r="F52" s="88"/>
      <c r="J52" s="37"/>
    </row>
    <row r="53" spans="2:10" x14ac:dyDescent="0.35">
      <c r="B53" s="37"/>
      <c r="C53" s="37"/>
      <c r="D53" s="37"/>
      <c r="E53" s="87"/>
      <c r="F53" s="88"/>
      <c r="J53" s="37"/>
    </row>
    <row r="54" spans="2:10" x14ac:dyDescent="0.35">
      <c r="B54" s="37"/>
      <c r="C54" s="37"/>
      <c r="D54" s="37"/>
      <c r="E54" s="87"/>
      <c r="F54" s="88"/>
      <c r="J54" s="37"/>
    </row>
    <row r="55" spans="2:10" x14ac:dyDescent="0.35">
      <c r="B55" s="37"/>
      <c r="C55" s="37"/>
      <c r="D55" s="37"/>
      <c r="E55" s="87"/>
      <c r="F55" s="88"/>
      <c r="J55" s="37"/>
    </row>
    <row r="56" spans="2:10" x14ac:dyDescent="0.35">
      <c r="J56" s="37"/>
    </row>
    <row r="59" spans="2:10" ht="21.75" customHeight="1" x14ac:dyDescent="0.35"/>
    <row r="69" spans="2:10" x14ac:dyDescent="0.35">
      <c r="B69" s="93"/>
      <c r="C69" s="93"/>
      <c r="D69" s="93"/>
      <c r="E69" s="93"/>
      <c r="F69" s="93"/>
      <c r="G69" s="93"/>
    </row>
    <row r="70" spans="2:10" x14ac:dyDescent="0.35">
      <c r="H70" s="93"/>
      <c r="I70" s="93"/>
      <c r="J70" s="93"/>
    </row>
  </sheetData>
  <mergeCells count="22">
    <mergeCell ref="N5:O5"/>
    <mergeCell ref="P5:Q5"/>
    <mergeCell ref="R5:S5"/>
    <mergeCell ref="N6:O7"/>
    <mergeCell ref="P6:Q7"/>
    <mergeCell ref="R6:S7"/>
    <mergeCell ref="J6:L7"/>
    <mergeCell ref="N31:O31"/>
    <mergeCell ref="N9:Q9"/>
    <mergeCell ref="N4:S4"/>
    <mergeCell ref="B2:J2"/>
    <mergeCell ref="B4:L4"/>
    <mergeCell ref="B5:C5"/>
    <mergeCell ref="D5:E5"/>
    <mergeCell ref="F5:G5"/>
    <mergeCell ref="H5:I5"/>
    <mergeCell ref="B6:C7"/>
    <mergeCell ref="D6:E7"/>
    <mergeCell ref="F6:G7"/>
    <mergeCell ref="H6:I7"/>
    <mergeCell ref="J5:L5"/>
    <mergeCell ref="B9:E9"/>
  </mergeCells>
  <phoneticPr fontId="7" type="noConversion"/>
  <pageMargins left="0.75" right="0.75" top="1" bottom="1" header="0.511811023622047" footer="0.511811023622047"/>
  <pageSetup paperSize="9" orientation="portrait" horizontalDpi="300" verticalDpi="300" r:id="rId1"/>
  <headerFooter>
    <oddFooter>&amp;R_x000D_&amp;1#&amp;"Aptos"&amp;10&amp;K000000 INFORMAÇÃO INTERNA</oddFoot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0B636-AF0F-4743-B395-B3D8909D4EE9}">
  <sheetPr>
    <tabColor theme="3" tint="9.9978637043366805E-2"/>
  </sheetPr>
  <dimension ref="A1:BL35"/>
  <sheetViews>
    <sheetView showGridLines="0" tabSelected="1" topLeftCell="A13" zoomScale="59" zoomScaleNormal="85" workbookViewId="0">
      <selection activeCell="BD20" sqref="BD20"/>
    </sheetView>
  </sheetViews>
  <sheetFormatPr defaultRowHeight="14.5" x14ac:dyDescent="0.35"/>
  <cols>
    <col min="1" max="1" width="39.08984375" bestFit="1" customWidth="1"/>
    <col min="2" max="2" width="30.1796875" bestFit="1" customWidth="1"/>
    <col min="3" max="3" width="3.453125" customWidth="1"/>
    <col min="4" max="4" width="30.1796875" bestFit="1" customWidth="1"/>
    <col min="5" max="8" width="8.90625" hidden="1" customWidth="1"/>
    <col min="9" max="20" width="7.453125" hidden="1" customWidth="1"/>
    <col min="21" max="21" width="9.54296875" hidden="1" customWidth="1"/>
    <col min="22" max="25" width="7.453125" hidden="1" customWidth="1"/>
    <col min="26" max="26" width="7.54296875" hidden="1" customWidth="1"/>
    <col min="27" max="38" width="8.453125" hidden="1" customWidth="1"/>
    <col min="39" max="39" width="10.6328125" hidden="1" customWidth="1"/>
    <col min="40" max="45" width="11.1796875" hidden="1" customWidth="1"/>
    <col min="46" max="46" width="8.453125" bestFit="1" customWidth="1"/>
    <col min="47" max="62" width="7.81640625" bestFit="1" customWidth="1"/>
    <col min="63" max="63" width="8.08984375" bestFit="1" customWidth="1"/>
    <col min="64" max="64" width="9.90625" bestFit="1" customWidth="1"/>
  </cols>
  <sheetData>
    <row r="1" spans="1:64" x14ac:dyDescent="0.35">
      <c r="A1" s="155" t="s">
        <v>67</v>
      </c>
      <c r="B1" s="156"/>
      <c r="C1" t="s">
        <v>68</v>
      </c>
      <c r="D1" s="155" t="s">
        <v>69</v>
      </c>
      <c r="E1" s="156"/>
    </row>
    <row r="3" spans="1:64" x14ac:dyDescent="0.35">
      <c r="A3" s="6" t="s">
        <v>4</v>
      </c>
      <c r="B3" t="s">
        <v>22</v>
      </c>
      <c r="D3" s="6" t="s">
        <v>4</v>
      </c>
      <c r="E3" t="s">
        <v>70</v>
      </c>
    </row>
    <row r="5" spans="1:64" x14ac:dyDescent="0.35">
      <c r="A5" s="6" t="s">
        <v>9</v>
      </c>
      <c r="B5" t="s">
        <v>10</v>
      </c>
      <c r="D5" s="6" t="s">
        <v>10</v>
      </c>
      <c r="E5" s="6" t="s">
        <v>8</v>
      </c>
    </row>
    <row r="6" spans="1:64" x14ac:dyDescent="0.35">
      <c r="A6" s="7" t="s">
        <v>14</v>
      </c>
      <c r="B6">
        <v>35</v>
      </c>
      <c r="E6" t="s">
        <v>4714</v>
      </c>
      <c r="F6" t="s">
        <v>4750</v>
      </c>
      <c r="G6" t="s">
        <v>4806</v>
      </c>
      <c r="H6" t="s">
        <v>4807</v>
      </c>
      <c r="I6" t="s">
        <v>4808</v>
      </c>
      <c r="J6" t="s">
        <v>71</v>
      </c>
      <c r="AA6" t="s">
        <v>72</v>
      </c>
      <c r="AB6" t="s">
        <v>73</v>
      </c>
      <c r="AT6" t="s">
        <v>74</v>
      </c>
      <c r="AU6" t="s">
        <v>75</v>
      </c>
      <c r="BK6" t="s">
        <v>76</v>
      </c>
      <c r="BL6" t="s">
        <v>20</v>
      </c>
    </row>
    <row r="7" spans="1:64" x14ac:dyDescent="0.35">
      <c r="A7" s="8" t="s">
        <v>43</v>
      </c>
      <c r="B7">
        <v>3</v>
      </c>
      <c r="J7" t="s">
        <v>77</v>
      </c>
      <c r="K7" t="s">
        <v>78</v>
      </c>
      <c r="L7" t="s">
        <v>79</v>
      </c>
      <c r="M7" t="s">
        <v>80</v>
      </c>
      <c r="N7" t="s">
        <v>4809</v>
      </c>
      <c r="O7" t="s">
        <v>81</v>
      </c>
      <c r="P7" t="s">
        <v>82</v>
      </c>
      <c r="Q7" t="s">
        <v>83</v>
      </c>
      <c r="R7" t="s">
        <v>84</v>
      </c>
      <c r="S7" t="s">
        <v>85</v>
      </c>
      <c r="T7" t="s">
        <v>86</v>
      </c>
      <c r="U7" t="s">
        <v>87</v>
      </c>
      <c r="V7" t="s">
        <v>88</v>
      </c>
      <c r="W7" t="s">
        <v>89</v>
      </c>
      <c r="X7" t="s">
        <v>90</v>
      </c>
      <c r="Y7" t="s">
        <v>91</v>
      </c>
      <c r="Z7" t="s">
        <v>92</v>
      </c>
      <c r="AB7" t="s">
        <v>4710</v>
      </c>
      <c r="AC7" t="s">
        <v>93</v>
      </c>
      <c r="AD7" t="s">
        <v>94</v>
      </c>
      <c r="AE7" t="s">
        <v>95</v>
      </c>
      <c r="AF7" t="s">
        <v>96</v>
      </c>
      <c r="AG7" t="s">
        <v>97</v>
      </c>
      <c r="AH7" t="s">
        <v>98</v>
      </c>
      <c r="AI7" t="s">
        <v>99</v>
      </c>
      <c r="AJ7" t="s">
        <v>100</v>
      </c>
      <c r="AK7" t="s">
        <v>101</v>
      </c>
      <c r="AL7" t="s">
        <v>102</v>
      </c>
      <c r="AM7" t="s">
        <v>4810</v>
      </c>
      <c r="AN7" t="s">
        <v>103</v>
      </c>
      <c r="AO7" t="s">
        <v>104</v>
      </c>
      <c r="AP7" t="s">
        <v>105</v>
      </c>
      <c r="AQ7" t="s">
        <v>106</v>
      </c>
      <c r="AR7" t="s">
        <v>107</v>
      </c>
      <c r="AS7" t="s">
        <v>108</v>
      </c>
      <c r="AU7" t="s">
        <v>109</v>
      </c>
      <c r="AV7" t="s">
        <v>110</v>
      </c>
      <c r="AW7" t="s">
        <v>111</v>
      </c>
      <c r="AX7" t="s">
        <v>112</v>
      </c>
      <c r="AY7" t="s">
        <v>113</v>
      </c>
      <c r="AZ7" t="s">
        <v>4811</v>
      </c>
      <c r="BA7" t="s">
        <v>114</v>
      </c>
      <c r="BB7" t="s">
        <v>4711</v>
      </c>
      <c r="BC7" t="s">
        <v>4715</v>
      </c>
      <c r="BD7" t="s">
        <v>4751</v>
      </c>
      <c r="BE7" t="s">
        <v>4752</v>
      </c>
      <c r="BF7" t="s">
        <v>4812</v>
      </c>
      <c r="BG7" t="s">
        <v>4813</v>
      </c>
      <c r="BH7" t="s">
        <v>4814</v>
      </c>
      <c r="BI7" t="s">
        <v>4815</v>
      </c>
      <c r="BJ7" t="s">
        <v>4816</v>
      </c>
    </row>
    <row r="8" spans="1:64" x14ac:dyDescent="0.35">
      <c r="A8" s="8" t="s">
        <v>35</v>
      </c>
      <c r="B8">
        <v>13</v>
      </c>
      <c r="D8" s="6" t="s">
        <v>9</v>
      </c>
    </row>
    <row r="9" spans="1:64" x14ac:dyDescent="0.35">
      <c r="A9" s="8" t="s">
        <v>36</v>
      </c>
      <c r="B9">
        <v>8</v>
      </c>
      <c r="D9" s="7" t="s">
        <v>14</v>
      </c>
      <c r="G9">
        <v>1</v>
      </c>
      <c r="I9">
        <v>1</v>
      </c>
      <c r="M9">
        <v>3</v>
      </c>
      <c r="N9">
        <v>1</v>
      </c>
      <c r="O9">
        <v>2</v>
      </c>
      <c r="P9">
        <v>2</v>
      </c>
      <c r="Q9">
        <v>1</v>
      </c>
      <c r="S9">
        <v>1</v>
      </c>
      <c r="T9">
        <v>2</v>
      </c>
      <c r="X9">
        <v>1</v>
      </c>
      <c r="Y9">
        <v>6</v>
      </c>
      <c r="Z9">
        <v>4</v>
      </c>
      <c r="AA9">
        <v>23</v>
      </c>
      <c r="AC9">
        <v>1</v>
      </c>
      <c r="AD9">
        <v>1</v>
      </c>
      <c r="AE9">
        <v>9</v>
      </c>
      <c r="AF9">
        <v>3</v>
      </c>
      <c r="AH9">
        <v>3</v>
      </c>
      <c r="AI9">
        <v>5</v>
      </c>
      <c r="AK9">
        <v>1</v>
      </c>
      <c r="AL9">
        <v>5</v>
      </c>
      <c r="AM9">
        <v>1</v>
      </c>
      <c r="AO9">
        <v>3</v>
      </c>
      <c r="AP9">
        <v>2</v>
      </c>
      <c r="AQ9">
        <v>1</v>
      </c>
      <c r="AT9">
        <v>35</v>
      </c>
      <c r="AU9">
        <v>1</v>
      </c>
      <c r="AV9">
        <v>3</v>
      </c>
      <c r="AW9">
        <v>2</v>
      </c>
      <c r="AX9">
        <v>2</v>
      </c>
      <c r="AZ9">
        <v>1</v>
      </c>
      <c r="BA9">
        <v>2</v>
      </c>
      <c r="BC9">
        <v>1</v>
      </c>
      <c r="BH9">
        <v>5</v>
      </c>
      <c r="BI9">
        <v>1</v>
      </c>
      <c r="BJ9">
        <v>2</v>
      </c>
      <c r="BK9">
        <v>20</v>
      </c>
      <c r="BL9">
        <v>80</v>
      </c>
    </row>
    <row r="10" spans="1:64" x14ac:dyDescent="0.35">
      <c r="A10" s="8" t="s">
        <v>39</v>
      </c>
      <c r="B10">
        <v>3</v>
      </c>
      <c r="D10" s="7" t="s">
        <v>15</v>
      </c>
      <c r="T10">
        <v>1</v>
      </c>
      <c r="U10">
        <v>2</v>
      </c>
      <c r="V10">
        <v>2</v>
      </c>
      <c r="W10">
        <v>1</v>
      </c>
      <c r="X10">
        <v>2</v>
      </c>
      <c r="Y10">
        <v>4</v>
      </c>
      <c r="AA10">
        <v>12</v>
      </c>
      <c r="AE10">
        <v>2</v>
      </c>
      <c r="AH10">
        <v>1</v>
      </c>
      <c r="AI10">
        <v>4</v>
      </c>
      <c r="AL10">
        <v>1</v>
      </c>
      <c r="AT10">
        <v>8</v>
      </c>
      <c r="BL10">
        <v>20</v>
      </c>
    </row>
    <row r="11" spans="1:64" x14ac:dyDescent="0.35">
      <c r="A11" s="8" t="s">
        <v>44</v>
      </c>
      <c r="B11">
        <v>2</v>
      </c>
      <c r="C11" t="s">
        <v>115</v>
      </c>
      <c r="D11" s="7" t="s">
        <v>16</v>
      </c>
      <c r="P11">
        <v>1</v>
      </c>
      <c r="R11">
        <v>1</v>
      </c>
      <c r="S11">
        <v>1</v>
      </c>
      <c r="T11">
        <v>1</v>
      </c>
      <c r="W11">
        <v>2</v>
      </c>
      <c r="X11">
        <v>1</v>
      </c>
      <c r="Y11">
        <v>2</v>
      </c>
      <c r="Z11">
        <v>1</v>
      </c>
      <c r="AA11">
        <v>10</v>
      </c>
      <c r="AE11">
        <v>6</v>
      </c>
      <c r="AG11">
        <v>3</v>
      </c>
      <c r="AO11">
        <v>1</v>
      </c>
      <c r="AP11">
        <v>3</v>
      </c>
      <c r="AS11">
        <v>1</v>
      </c>
      <c r="AT11">
        <v>14</v>
      </c>
      <c r="AU11">
        <v>1</v>
      </c>
      <c r="BC11">
        <v>2</v>
      </c>
      <c r="BK11">
        <v>3</v>
      </c>
      <c r="BL11">
        <v>27</v>
      </c>
    </row>
    <row r="12" spans="1:64" x14ac:dyDescent="0.35">
      <c r="A12" s="8" t="s">
        <v>37</v>
      </c>
      <c r="B12">
        <v>6</v>
      </c>
      <c r="C12" t="s">
        <v>116</v>
      </c>
      <c r="D12" s="7" t="s">
        <v>17</v>
      </c>
      <c r="F12">
        <v>1</v>
      </c>
      <c r="H12">
        <v>1</v>
      </c>
      <c r="I12">
        <v>1</v>
      </c>
      <c r="J12">
        <v>1</v>
      </c>
      <c r="L12">
        <v>8</v>
      </c>
      <c r="M12">
        <v>2</v>
      </c>
      <c r="N12">
        <v>3</v>
      </c>
      <c r="Q12">
        <v>1</v>
      </c>
      <c r="R12">
        <v>1</v>
      </c>
      <c r="T12">
        <v>1</v>
      </c>
      <c r="U12">
        <v>1</v>
      </c>
      <c r="X12">
        <v>3</v>
      </c>
      <c r="Y12">
        <v>3</v>
      </c>
      <c r="Z12">
        <v>1</v>
      </c>
      <c r="AA12">
        <v>25</v>
      </c>
      <c r="AC12">
        <v>3</v>
      </c>
      <c r="AD12">
        <v>1</v>
      </c>
      <c r="AE12">
        <v>3</v>
      </c>
      <c r="AF12">
        <v>4</v>
      </c>
      <c r="AH12">
        <v>5</v>
      </c>
      <c r="AI12">
        <v>4</v>
      </c>
      <c r="AJ12">
        <v>5</v>
      </c>
      <c r="AN12">
        <v>2</v>
      </c>
      <c r="AQ12">
        <v>1</v>
      </c>
      <c r="AT12">
        <v>28</v>
      </c>
      <c r="AU12">
        <v>1</v>
      </c>
      <c r="AV12">
        <v>3</v>
      </c>
      <c r="AW12">
        <v>1</v>
      </c>
      <c r="AX12">
        <v>4</v>
      </c>
      <c r="AY12">
        <v>1</v>
      </c>
      <c r="BB12">
        <v>2</v>
      </c>
      <c r="BD12">
        <v>2</v>
      </c>
      <c r="BE12">
        <v>1</v>
      </c>
      <c r="BG12">
        <v>1</v>
      </c>
      <c r="BH12">
        <v>4</v>
      </c>
      <c r="BI12">
        <v>1</v>
      </c>
      <c r="BJ12">
        <v>1</v>
      </c>
      <c r="BK12">
        <v>22</v>
      </c>
      <c r="BL12">
        <v>78</v>
      </c>
    </row>
    <row r="13" spans="1:64" x14ac:dyDescent="0.35">
      <c r="A13" s="7" t="s">
        <v>16</v>
      </c>
      <c r="B13">
        <v>36</v>
      </c>
      <c r="D13" s="7" t="s">
        <v>19</v>
      </c>
      <c r="K13">
        <v>1</v>
      </c>
      <c r="U13">
        <v>1</v>
      </c>
      <c r="W13">
        <v>1</v>
      </c>
      <c r="Y13">
        <v>1</v>
      </c>
      <c r="AA13">
        <v>4</v>
      </c>
      <c r="AH13">
        <v>1</v>
      </c>
      <c r="AI13">
        <v>1</v>
      </c>
      <c r="AQ13">
        <v>1</v>
      </c>
      <c r="AT13">
        <v>3</v>
      </c>
      <c r="BF13">
        <v>1</v>
      </c>
      <c r="BK13">
        <v>1</v>
      </c>
      <c r="BL13">
        <v>8</v>
      </c>
    </row>
    <row r="14" spans="1:64" x14ac:dyDescent="0.35">
      <c r="A14" s="8" t="s">
        <v>43</v>
      </c>
      <c r="B14">
        <v>4</v>
      </c>
      <c r="D14" s="7" t="s">
        <v>50</v>
      </c>
      <c r="E14">
        <v>1</v>
      </c>
      <c r="I14">
        <v>1</v>
      </c>
      <c r="AB14">
        <v>1</v>
      </c>
      <c r="AC14">
        <v>2</v>
      </c>
      <c r="AD14">
        <v>1</v>
      </c>
      <c r="AE14">
        <v>1</v>
      </c>
      <c r="AR14">
        <v>3</v>
      </c>
      <c r="AT14">
        <v>8</v>
      </c>
      <c r="AU14">
        <v>6</v>
      </c>
      <c r="AW14">
        <v>1</v>
      </c>
      <c r="AX14">
        <v>1</v>
      </c>
      <c r="BA14">
        <v>3</v>
      </c>
      <c r="BB14">
        <v>2</v>
      </c>
      <c r="BC14">
        <v>7</v>
      </c>
      <c r="BD14">
        <v>1</v>
      </c>
      <c r="BF14">
        <v>3</v>
      </c>
      <c r="BG14">
        <v>1</v>
      </c>
      <c r="BH14">
        <v>1</v>
      </c>
      <c r="BI14">
        <v>3</v>
      </c>
      <c r="BJ14">
        <v>1</v>
      </c>
      <c r="BK14">
        <v>30</v>
      </c>
      <c r="BL14">
        <v>40</v>
      </c>
    </row>
    <row r="15" spans="1:64" x14ac:dyDescent="0.35">
      <c r="A15" s="8" t="s">
        <v>35</v>
      </c>
      <c r="B15">
        <v>9</v>
      </c>
      <c r="D15" s="7" t="s">
        <v>20</v>
      </c>
      <c r="E15">
        <v>1</v>
      </c>
      <c r="F15">
        <v>1</v>
      </c>
      <c r="G15">
        <v>1</v>
      </c>
      <c r="H15">
        <v>1</v>
      </c>
      <c r="I15">
        <v>3</v>
      </c>
      <c r="J15">
        <v>1</v>
      </c>
      <c r="K15">
        <v>1</v>
      </c>
      <c r="L15">
        <v>8</v>
      </c>
      <c r="M15">
        <v>5</v>
      </c>
      <c r="N15">
        <v>4</v>
      </c>
      <c r="O15">
        <v>2</v>
      </c>
      <c r="P15">
        <v>3</v>
      </c>
      <c r="Q15">
        <v>2</v>
      </c>
      <c r="R15">
        <v>2</v>
      </c>
      <c r="S15">
        <v>2</v>
      </c>
      <c r="T15">
        <v>5</v>
      </c>
      <c r="U15">
        <v>4</v>
      </c>
      <c r="V15">
        <v>2</v>
      </c>
      <c r="W15">
        <v>4</v>
      </c>
      <c r="X15">
        <v>7</v>
      </c>
      <c r="Y15">
        <v>16</v>
      </c>
      <c r="Z15">
        <v>6</v>
      </c>
      <c r="AA15">
        <v>74</v>
      </c>
      <c r="AB15">
        <v>1</v>
      </c>
      <c r="AC15">
        <v>6</v>
      </c>
      <c r="AD15">
        <v>3</v>
      </c>
      <c r="AE15">
        <v>21</v>
      </c>
      <c r="AF15">
        <v>7</v>
      </c>
      <c r="AG15">
        <v>3</v>
      </c>
      <c r="AH15">
        <v>10</v>
      </c>
      <c r="AI15">
        <v>14</v>
      </c>
      <c r="AJ15">
        <v>5</v>
      </c>
      <c r="AK15">
        <v>1</v>
      </c>
      <c r="AL15">
        <v>6</v>
      </c>
      <c r="AM15">
        <v>1</v>
      </c>
      <c r="AN15">
        <v>2</v>
      </c>
      <c r="AO15">
        <v>4</v>
      </c>
      <c r="AP15">
        <v>5</v>
      </c>
      <c r="AQ15">
        <v>3</v>
      </c>
      <c r="AR15">
        <v>3</v>
      </c>
      <c r="AS15">
        <v>1</v>
      </c>
      <c r="AT15">
        <v>96</v>
      </c>
      <c r="AU15">
        <v>9</v>
      </c>
      <c r="AV15">
        <v>6</v>
      </c>
      <c r="AW15">
        <v>4</v>
      </c>
      <c r="AX15">
        <v>7</v>
      </c>
      <c r="AY15">
        <v>1</v>
      </c>
      <c r="AZ15">
        <v>1</v>
      </c>
      <c r="BA15">
        <v>5</v>
      </c>
      <c r="BB15">
        <v>4</v>
      </c>
      <c r="BC15">
        <v>10</v>
      </c>
      <c r="BD15">
        <v>3</v>
      </c>
      <c r="BE15">
        <v>1</v>
      </c>
      <c r="BF15">
        <v>4</v>
      </c>
      <c r="BG15">
        <v>2</v>
      </c>
      <c r="BH15">
        <v>10</v>
      </c>
      <c r="BI15">
        <v>5</v>
      </c>
      <c r="BJ15">
        <v>4</v>
      </c>
      <c r="BK15">
        <v>76</v>
      </c>
      <c r="BL15">
        <v>253</v>
      </c>
    </row>
    <row r="16" spans="1:64" x14ac:dyDescent="0.35">
      <c r="A16" s="8" t="s">
        <v>36</v>
      </c>
      <c r="B16">
        <v>8</v>
      </c>
    </row>
    <row r="17" spans="1:2" x14ac:dyDescent="0.35">
      <c r="A17" s="8" t="s">
        <v>39</v>
      </c>
      <c r="B17">
        <v>6</v>
      </c>
    </row>
    <row r="18" spans="1:2" x14ac:dyDescent="0.35">
      <c r="A18" s="8" t="s">
        <v>44</v>
      </c>
      <c r="B18">
        <v>4</v>
      </c>
    </row>
    <row r="19" spans="1:2" x14ac:dyDescent="0.35">
      <c r="A19" s="8" t="s">
        <v>37</v>
      </c>
      <c r="B19">
        <v>4</v>
      </c>
    </row>
    <row r="20" spans="1:2" x14ac:dyDescent="0.35">
      <c r="A20" s="8" t="s">
        <v>117</v>
      </c>
      <c r="B20">
        <v>1</v>
      </c>
    </row>
    <row r="21" spans="1:2" x14ac:dyDescent="0.35">
      <c r="A21" s="7" t="s">
        <v>17</v>
      </c>
      <c r="B21">
        <v>57</v>
      </c>
    </row>
    <row r="22" spans="1:2" x14ac:dyDescent="0.35">
      <c r="A22" s="8" t="s">
        <v>43</v>
      </c>
      <c r="B22">
        <v>1</v>
      </c>
    </row>
    <row r="23" spans="1:2" x14ac:dyDescent="0.35">
      <c r="A23" s="8" t="s">
        <v>35</v>
      </c>
      <c r="B23">
        <v>25</v>
      </c>
    </row>
    <row r="24" spans="1:2" x14ac:dyDescent="0.35">
      <c r="A24" s="8" t="s">
        <v>36</v>
      </c>
      <c r="B24">
        <v>19</v>
      </c>
    </row>
    <row r="25" spans="1:2" x14ac:dyDescent="0.35">
      <c r="A25" s="8" t="s">
        <v>39</v>
      </c>
      <c r="B25">
        <v>5</v>
      </c>
    </row>
    <row r="26" spans="1:2" x14ac:dyDescent="0.35">
      <c r="A26" s="8" t="s">
        <v>44</v>
      </c>
      <c r="B26">
        <v>2</v>
      </c>
    </row>
    <row r="27" spans="1:2" x14ac:dyDescent="0.35">
      <c r="A27" s="8" t="s">
        <v>37</v>
      </c>
      <c r="B27">
        <v>5</v>
      </c>
    </row>
    <row r="28" spans="1:2" x14ac:dyDescent="0.35">
      <c r="A28" s="7" t="s">
        <v>50</v>
      </c>
      <c r="B28">
        <v>20</v>
      </c>
    </row>
    <row r="29" spans="1:2" x14ac:dyDescent="0.35">
      <c r="A29" s="8" t="s">
        <v>43</v>
      </c>
      <c r="B29">
        <v>3</v>
      </c>
    </row>
    <row r="30" spans="1:2" x14ac:dyDescent="0.35">
      <c r="A30" s="8" t="s">
        <v>35</v>
      </c>
      <c r="B30">
        <v>8</v>
      </c>
    </row>
    <row r="31" spans="1:2" x14ac:dyDescent="0.35">
      <c r="A31" s="8" t="s">
        <v>36</v>
      </c>
      <c r="B31">
        <v>1</v>
      </c>
    </row>
    <row r="32" spans="1:2" x14ac:dyDescent="0.35">
      <c r="A32" s="8" t="s">
        <v>39</v>
      </c>
      <c r="B32">
        <v>1</v>
      </c>
    </row>
    <row r="33" spans="1:2" x14ac:dyDescent="0.35">
      <c r="A33" s="8" t="s">
        <v>44</v>
      </c>
      <c r="B33">
        <v>1</v>
      </c>
    </row>
    <row r="34" spans="1:2" x14ac:dyDescent="0.35">
      <c r="A34" s="8" t="s">
        <v>37</v>
      </c>
      <c r="B34">
        <v>6</v>
      </c>
    </row>
    <row r="35" spans="1:2" x14ac:dyDescent="0.35">
      <c r="A35" s="7" t="s">
        <v>20</v>
      </c>
      <c r="B35">
        <v>148</v>
      </c>
    </row>
  </sheetData>
  <mergeCells count="2">
    <mergeCell ref="A1:B1"/>
    <mergeCell ref="D1:E1"/>
  </mergeCell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1988D-930D-475A-9A7C-4077F9CA65EF}">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defaultColWidth="8.54296875" defaultRowHeight="12.5" x14ac:dyDescent="0.25"/>
  <cols>
    <col min="1" max="1" width="2.54296875" style="13" customWidth="1"/>
    <col min="2" max="2" width="7.54296875" style="13" bestFit="1" customWidth="1"/>
    <col min="3" max="3" width="16.6328125" style="13" bestFit="1" customWidth="1"/>
    <col min="4" max="4" width="12.453125" style="13" bestFit="1" customWidth="1"/>
    <col min="5" max="5" width="10.54296875" style="13" bestFit="1" customWidth="1"/>
    <col min="6" max="6" width="43.54296875" style="26" customWidth="1"/>
    <col min="7" max="7" width="15.453125" style="29" bestFit="1" customWidth="1"/>
    <col min="8" max="8" width="19.453125" style="13" bestFit="1" customWidth="1"/>
    <col min="9" max="9" width="18.453125" style="13" bestFit="1" customWidth="1"/>
    <col min="10" max="10" width="56.453125" style="28" customWidth="1"/>
    <col min="11" max="11" width="12.6328125" style="13" customWidth="1"/>
    <col min="12" max="12" width="15.54296875" style="13" bestFit="1" customWidth="1"/>
    <col min="13" max="13" width="15.54296875" style="13" customWidth="1"/>
    <col min="14" max="14" width="22.54296875" style="13" bestFit="1" customWidth="1"/>
    <col min="15" max="15" width="11.54296875" style="83" bestFit="1" customWidth="1"/>
    <col min="16" max="16" width="16" style="13" bestFit="1" customWidth="1"/>
    <col min="17" max="17" width="17.54296875" style="13" bestFit="1" customWidth="1"/>
    <col min="18" max="18" width="11.54296875" style="83" bestFit="1" customWidth="1"/>
    <col min="19" max="19" width="17.453125" style="13" bestFit="1" customWidth="1"/>
    <col min="20" max="20" width="11.453125" style="13" bestFit="1" customWidth="1"/>
    <col min="21" max="21" width="11.54296875" style="83" bestFit="1" customWidth="1"/>
    <col min="22" max="22" width="17.453125" style="13" bestFit="1" customWidth="1"/>
    <col min="23" max="23" width="11.453125" style="13" bestFit="1" customWidth="1"/>
    <col min="24" max="16384" width="8.54296875" style="13"/>
  </cols>
  <sheetData>
    <row r="1" spans="2:26" ht="13" x14ac:dyDescent="0.3">
      <c r="B1" s="10"/>
      <c r="C1" s="10"/>
      <c r="D1" s="10"/>
      <c r="E1" s="161" t="s">
        <v>118</v>
      </c>
      <c r="F1" s="161"/>
      <c r="G1" s="161"/>
      <c r="H1" s="161"/>
      <c r="I1" s="161"/>
      <c r="J1" s="161"/>
      <c r="K1" s="161"/>
      <c r="L1" s="161"/>
      <c r="M1" s="161"/>
      <c r="N1" s="161"/>
      <c r="O1" s="157" t="s">
        <v>119</v>
      </c>
      <c r="P1" s="157"/>
      <c r="Q1" s="157"/>
      <c r="R1" s="158" t="s">
        <v>120</v>
      </c>
      <c r="S1" s="158"/>
      <c r="T1" s="158"/>
      <c r="U1" s="159" t="s">
        <v>121</v>
      </c>
      <c r="V1" s="160"/>
      <c r="W1" s="160"/>
    </row>
    <row r="2" spans="2:26" s="18" customFormat="1" ht="13" x14ac:dyDescent="0.3">
      <c r="B2" s="10" t="s">
        <v>122</v>
      </c>
      <c r="C2" s="10" t="s">
        <v>4802</v>
      </c>
      <c r="D2" s="10" t="s">
        <v>4</v>
      </c>
      <c r="E2" s="10" t="s">
        <v>64</v>
      </c>
      <c r="F2" s="30" t="s">
        <v>123</v>
      </c>
      <c r="G2" s="30" t="s">
        <v>124</v>
      </c>
      <c r="H2" s="10" t="s">
        <v>125</v>
      </c>
      <c r="I2" s="10" t="s">
        <v>126</v>
      </c>
      <c r="J2" s="43" t="s">
        <v>127</v>
      </c>
      <c r="K2" s="10" t="s">
        <v>128</v>
      </c>
      <c r="L2" s="10" t="s">
        <v>129</v>
      </c>
      <c r="M2" s="10" t="s">
        <v>130</v>
      </c>
      <c r="N2" s="10" t="s">
        <v>131</v>
      </c>
      <c r="O2" s="82" t="s">
        <v>132</v>
      </c>
      <c r="P2" s="11" t="s">
        <v>133</v>
      </c>
      <c r="Q2" s="11" t="s">
        <v>134</v>
      </c>
      <c r="R2" s="84" t="s">
        <v>135</v>
      </c>
      <c r="S2" s="12" t="s">
        <v>136</v>
      </c>
      <c r="T2" s="12" t="s">
        <v>137</v>
      </c>
      <c r="U2" s="85" t="s">
        <v>138</v>
      </c>
      <c r="V2" s="14" t="s">
        <v>139</v>
      </c>
      <c r="W2" s="14" t="s">
        <v>140</v>
      </c>
      <c r="X2" s="13"/>
      <c r="Y2" s="13"/>
      <c r="Z2" s="13"/>
    </row>
    <row r="3" spans="2:26" s="94" customFormat="1" ht="37.5" x14ac:dyDescent="0.25">
      <c r="B3" s="24">
        <v>1</v>
      </c>
      <c r="C3" s="120" t="b">
        <v>0</v>
      </c>
      <c r="D3" s="24" t="str">
        <f t="shared" ref="D3:D33" si="0">IF(AND(P3="OK",OR(S3="OK",S3="N/A"),OR(V3="OK",V3="N/A")),"Aprovado",IF(OR(P3="Reprovado",S3="Reprovado",V3="Reprovado"),"Reprovado","Pendente"))</f>
        <v>Aprovado</v>
      </c>
      <c r="E3" s="15">
        <v>46231</v>
      </c>
      <c r="F3" s="16" t="s">
        <v>141</v>
      </c>
      <c r="G3" s="22" t="str">
        <f>RIGHT(Tabela1[[#This Row],[Assunto e-mail]],8)</f>
        <v>20192438</v>
      </c>
      <c r="H3" s="17" t="s">
        <v>142</v>
      </c>
      <c r="I3" s="17" t="s">
        <v>143</v>
      </c>
      <c r="J3" s="21" t="s">
        <v>144</v>
      </c>
      <c r="K3" s="25">
        <v>36586.11</v>
      </c>
      <c r="L3" s="17" t="s">
        <v>145</v>
      </c>
      <c r="M3" s="17"/>
      <c r="N3" s="17" t="str">
        <f t="shared" ref="N3:N33" si="1">IF(K3&lt;10000,"Everton",IF(K3&lt;=50000,"Everton + Tatebe","Everton + Tatebe + Calil"))</f>
        <v>Everton + Tatebe</v>
      </c>
      <c r="O3" s="15">
        <v>46232</v>
      </c>
      <c r="P3" s="17" t="s">
        <v>142</v>
      </c>
      <c r="Q3" s="17" t="s">
        <v>13</v>
      </c>
      <c r="R3" s="20">
        <v>46259</v>
      </c>
      <c r="S3" s="17" t="s">
        <v>142</v>
      </c>
      <c r="T3" s="17" t="str">
        <f t="shared" ref="T3:T33" si="2">IF(K3&lt;10000,"N/A","-")</f>
        <v>-</v>
      </c>
      <c r="U3" s="17" t="str">
        <f t="shared" ref="U3:U33" si="3">IF(K3&lt;=50000,"N/A","")</f>
        <v>N/A</v>
      </c>
      <c r="V3" s="17" t="str">
        <f t="shared" ref="V3:V33" si="4">IF(K3&lt;=50000,"N/A","")</f>
        <v>N/A</v>
      </c>
      <c r="W3" s="17" t="str">
        <f t="shared" ref="W3:W33" si="5">IF(K3&lt;=50000,"N/A","-")</f>
        <v>N/A</v>
      </c>
    </row>
    <row r="4" spans="2:26" ht="37.5" x14ac:dyDescent="0.25">
      <c r="B4" s="27">
        <f t="shared" ref="B4:B33" si="6">B3+1</f>
        <v>2</v>
      </c>
      <c r="C4" s="120" t="b">
        <v>0</v>
      </c>
      <c r="D4" s="27" t="str">
        <f t="shared" si="0"/>
        <v>Aprovado</v>
      </c>
      <c r="E4" s="95">
        <v>46232</v>
      </c>
      <c r="F4" s="28" t="s">
        <v>146</v>
      </c>
      <c r="G4" s="29" t="str">
        <f>RIGHT(Tabela1[[#This Row],[Assunto e-mail]],8)</f>
        <v>21602868</v>
      </c>
      <c r="H4" s="96" t="s">
        <v>142</v>
      </c>
      <c r="I4" s="96" t="s">
        <v>143</v>
      </c>
      <c r="J4" s="28" t="s">
        <v>147</v>
      </c>
      <c r="K4" s="19">
        <v>16214.4</v>
      </c>
      <c r="L4" s="96" t="s">
        <v>148</v>
      </c>
      <c r="M4" s="96"/>
      <c r="N4" s="96" t="str">
        <f t="shared" si="1"/>
        <v>Everton + Tatebe</v>
      </c>
      <c r="O4" s="95">
        <v>46233</v>
      </c>
      <c r="P4" s="96" t="s">
        <v>142</v>
      </c>
      <c r="Q4" s="96" t="s">
        <v>13</v>
      </c>
      <c r="R4" s="95">
        <v>46244</v>
      </c>
      <c r="S4" s="96" t="s">
        <v>142</v>
      </c>
      <c r="T4" s="96" t="str">
        <f t="shared" si="2"/>
        <v>-</v>
      </c>
      <c r="U4" s="96" t="str">
        <f t="shared" si="3"/>
        <v>N/A</v>
      </c>
      <c r="V4" s="96" t="str">
        <f t="shared" si="4"/>
        <v>N/A</v>
      </c>
      <c r="W4" s="96" t="str">
        <f t="shared" si="5"/>
        <v>N/A</v>
      </c>
    </row>
    <row r="5" spans="2:26" s="94" customFormat="1" ht="37.5" x14ac:dyDescent="0.25">
      <c r="B5" s="24">
        <f t="shared" si="6"/>
        <v>3</v>
      </c>
      <c r="C5" s="120" t="b">
        <v>0</v>
      </c>
      <c r="D5" s="24" t="str">
        <f t="shared" si="0"/>
        <v>Aprovado</v>
      </c>
      <c r="E5" s="20">
        <v>46232</v>
      </c>
      <c r="F5" s="21" t="s">
        <v>149</v>
      </c>
      <c r="G5" s="22" t="str">
        <f>RIGHT(Tabela1[[#This Row],[Assunto e-mail]],8)</f>
        <v>22101893</v>
      </c>
      <c r="H5" s="17" t="s">
        <v>142</v>
      </c>
      <c r="I5" s="17" t="s">
        <v>143</v>
      </c>
      <c r="J5" s="21" t="s">
        <v>150</v>
      </c>
      <c r="K5" s="23">
        <v>8163.27</v>
      </c>
      <c r="L5" s="17" t="s">
        <v>148</v>
      </c>
      <c r="M5" s="17"/>
      <c r="N5" s="17" t="str">
        <f t="shared" si="1"/>
        <v>Everton</v>
      </c>
      <c r="O5" s="20">
        <v>46233</v>
      </c>
      <c r="P5" s="17" t="s">
        <v>142</v>
      </c>
      <c r="Q5" s="22" t="s">
        <v>13</v>
      </c>
      <c r="R5" s="20" t="str">
        <f>IF(K5&lt;10000,"N/A","")</f>
        <v>N/A</v>
      </c>
      <c r="S5" s="17" t="str">
        <f>IF(K5&lt;10000,"N/A","")</f>
        <v>N/A</v>
      </c>
      <c r="T5" s="17" t="str">
        <f t="shared" si="2"/>
        <v>N/A</v>
      </c>
      <c r="U5" s="17" t="str">
        <f t="shared" si="3"/>
        <v>N/A</v>
      </c>
      <c r="V5" s="17" t="str">
        <f t="shared" si="4"/>
        <v>N/A</v>
      </c>
      <c r="W5" s="17" t="str">
        <f t="shared" si="5"/>
        <v>N/A</v>
      </c>
    </row>
    <row r="6" spans="2:26" ht="50" x14ac:dyDescent="0.25">
      <c r="B6" s="27">
        <f t="shared" si="6"/>
        <v>4</v>
      </c>
      <c r="C6" s="120" t="b">
        <v>0</v>
      </c>
      <c r="D6" s="27" t="str">
        <f t="shared" si="0"/>
        <v>Aprovado</v>
      </c>
      <c r="E6" s="95">
        <v>46226</v>
      </c>
      <c r="F6" s="97" t="s">
        <v>151</v>
      </c>
      <c r="G6" s="29" t="str">
        <f>RIGHT(Tabela1[[#This Row],[Assunto e-mail]],8)</f>
        <v>21338462</v>
      </c>
      <c r="H6" s="96" t="s">
        <v>142</v>
      </c>
      <c r="I6" s="96" t="s">
        <v>143</v>
      </c>
      <c r="J6" s="28" t="s">
        <v>152</v>
      </c>
      <c r="K6" s="19">
        <v>178.42</v>
      </c>
      <c r="L6" s="96" t="s">
        <v>148</v>
      </c>
      <c r="M6" s="96"/>
      <c r="N6" s="96" t="str">
        <f t="shared" si="1"/>
        <v>Everton</v>
      </c>
      <c r="O6" s="95">
        <v>46233</v>
      </c>
      <c r="P6" s="96" t="s">
        <v>142</v>
      </c>
      <c r="Q6" s="96" t="s">
        <v>13</v>
      </c>
      <c r="R6" s="95" t="str">
        <f>IF(K6&lt;10000,"N/A","")</f>
        <v>N/A</v>
      </c>
      <c r="S6" s="96" t="str">
        <f>IF(K6&lt;10000,"N/A","")</f>
        <v>N/A</v>
      </c>
      <c r="T6" s="96" t="str">
        <f t="shared" si="2"/>
        <v>N/A</v>
      </c>
      <c r="U6" s="96" t="str">
        <f t="shared" si="3"/>
        <v>N/A</v>
      </c>
      <c r="V6" s="96" t="str">
        <f t="shared" si="4"/>
        <v>N/A</v>
      </c>
      <c r="W6" s="96" t="str">
        <f t="shared" si="5"/>
        <v>N/A</v>
      </c>
    </row>
    <row r="7" spans="2:26" s="94" customFormat="1" ht="37.5" x14ac:dyDescent="0.25">
      <c r="B7" s="24">
        <f t="shared" si="6"/>
        <v>5</v>
      </c>
      <c r="C7" s="120" t="b">
        <v>0</v>
      </c>
      <c r="D7" s="24" t="str">
        <f t="shared" si="0"/>
        <v>Aprovado</v>
      </c>
      <c r="E7" s="15">
        <v>46231</v>
      </c>
      <c r="F7" s="21" t="s">
        <v>153</v>
      </c>
      <c r="G7" s="22" t="str">
        <f>RIGHT(Tabela1[[#This Row],[Assunto e-mail]],8)</f>
        <v>23024837</v>
      </c>
      <c r="H7" s="17" t="s">
        <v>142</v>
      </c>
      <c r="I7" s="17" t="s">
        <v>143</v>
      </c>
      <c r="J7" s="21" t="s">
        <v>154</v>
      </c>
      <c r="K7" s="23">
        <v>6428.58</v>
      </c>
      <c r="L7" s="17" t="s">
        <v>148</v>
      </c>
      <c r="M7" s="17"/>
      <c r="N7" s="17" t="str">
        <f t="shared" si="1"/>
        <v>Everton</v>
      </c>
      <c r="O7" s="20">
        <v>46233</v>
      </c>
      <c r="P7" s="17" t="s">
        <v>142</v>
      </c>
      <c r="Q7" s="17" t="s">
        <v>13</v>
      </c>
      <c r="R7" s="20" t="str">
        <f>IF(K7&lt;10000,"N/A","")</f>
        <v>N/A</v>
      </c>
      <c r="S7" s="17" t="str">
        <f>IF(K7&lt;10000,"N/A","")</f>
        <v>N/A</v>
      </c>
      <c r="T7" s="17" t="str">
        <f t="shared" si="2"/>
        <v>N/A</v>
      </c>
      <c r="U7" s="17" t="str">
        <f t="shared" si="3"/>
        <v>N/A</v>
      </c>
      <c r="V7" s="17" t="str">
        <f t="shared" si="4"/>
        <v>N/A</v>
      </c>
      <c r="W7" s="17" t="str">
        <f t="shared" si="5"/>
        <v>N/A</v>
      </c>
    </row>
    <row r="8" spans="2:26" ht="25" x14ac:dyDescent="0.25">
      <c r="B8" s="27">
        <f t="shared" si="6"/>
        <v>6</v>
      </c>
      <c r="C8" s="120" t="b">
        <v>0</v>
      </c>
      <c r="D8" s="27" t="str">
        <f t="shared" si="0"/>
        <v>Pendente</v>
      </c>
      <c r="E8" s="95">
        <v>46212</v>
      </c>
      <c r="F8" s="97" t="s">
        <v>155</v>
      </c>
      <c r="G8" s="29" t="str">
        <f>RIGHT(Tabela1[[#This Row],[Assunto e-mail]],8)</f>
        <v>18915650</v>
      </c>
      <c r="H8" s="96" t="s">
        <v>142</v>
      </c>
      <c r="I8" s="96" t="s">
        <v>143</v>
      </c>
      <c r="J8" s="28" t="s">
        <v>156</v>
      </c>
      <c r="K8" s="19">
        <v>160574.6</v>
      </c>
      <c r="L8" s="96" t="s">
        <v>157</v>
      </c>
      <c r="M8" s="96"/>
      <c r="N8" s="96" t="str">
        <f t="shared" si="1"/>
        <v>Everton + Tatebe + Calil</v>
      </c>
      <c r="O8" s="95">
        <v>46216</v>
      </c>
      <c r="P8" s="96" t="s">
        <v>142</v>
      </c>
      <c r="Q8" s="96" t="s">
        <v>13</v>
      </c>
      <c r="R8" s="95">
        <v>46226</v>
      </c>
      <c r="S8" s="96" t="s">
        <v>142</v>
      </c>
      <c r="T8" s="96" t="str">
        <f t="shared" si="2"/>
        <v>-</v>
      </c>
      <c r="U8" s="96" t="str">
        <f t="shared" si="3"/>
        <v/>
      </c>
      <c r="V8" s="96" t="str">
        <f t="shared" si="4"/>
        <v/>
      </c>
      <c r="W8" s="96" t="str">
        <f t="shared" si="5"/>
        <v>-</v>
      </c>
    </row>
    <row r="9" spans="2:26" s="94" customFormat="1" ht="37.5" x14ac:dyDescent="0.25">
      <c r="B9" s="24">
        <f t="shared" si="6"/>
        <v>7</v>
      </c>
      <c r="C9" s="120" t="b">
        <v>0</v>
      </c>
      <c r="D9" s="24" t="str">
        <f t="shared" si="0"/>
        <v>Aprovado</v>
      </c>
      <c r="E9" s="15">
        <v>46233</v>
      </c>
      <c r="F9" s="21" t="s">
        <v>158</v>
      </c>
      <c r="G9" s="22" t="str">
        <f>RIGHT(Tabela1[[#This Row],[Assunto e-mail]],8)</f>
        <v>19467525</v>
      </c>
      <c r="H9" s="17" t="s">
        <v>159</v>
      </c>
      <c r="I9" s="17" t="s">
        <v>143</v>
      </c>
      <c r="J9" s="21" t="s">
        <v>160</v>
      </c>
      <c r="K9" s="23">
        <v>4636.7299999999996</v>
      </c>
      <c r="L9" s="17" t="s">
        <v>148</v>
      </c>
      <c r="M9" s="17"/>
      <c r="N9" s="17" t="str">
        <f t="shared" si="1"/>
        <v>Everton</v>
      </c>
      <c r="O9" s="20">
        <v>46233</v>
      </c>
      <c r="P9" s="17" t="s">
        <v>142</v>
      </c>
      <c r="Q9" s="17" t="s">
        <v>13</v>
      </c>
      <c r="R9" s="20" t="str">
        <f>IF(K9&lt;10000,"N/A","")</f>
        <v>N/A</v>
      </c>
      <c r="S9" s="17" t="str">
        <f>IF(K9&lt;10000,"N/A","")</f>
        <v>N/A</v>
      </c>
      <c r="T9" s="17" t="str">
        <f t="shared" si="2"/>
        <v>N/A</v>
      </c>
      <c r="U9" s="17" t="str">
        <f t="shared" si="3"/>
        <v>N/A</v>
      </c>
      <c r="V9" s="17" t="str">
        <f t="shared" si="4"/>
        <v>N/A</v>
      </c>
      <c r="W9" s="17" t="str">
        <f t="shared" si="5"/>
        <v>N/A</v>
      </c>
    </row>
    <row r="10" spans="2:26" ht="37.5" x14ac:dyDescent="0.25">
      <c r="B10" s="27">
        <f t="shared" si="6"/>
        <v>8</v>
      </c>
      <c r="C10" s="120" t="b">
        <v>0</v>
      </c>
      <c r="D10" s="27" t="str">
        <f t="shared" si="0"/>
        <v>Pendente</v>
      </c>
      <c r="E10" s="95">
        <v>46227</v>
      </c>
      <c r="F10" s="26" t="s">
        <v>161</v>
      </c>
      <c r="G10" s="29" t="str">
        <f>RIGHT(Tabela1[[#This Row],[Assunto e-mail]],8)</f>
        <v>21573732</v>
      </c>
      <c r="H10" s="96" t="s">
        <v>142</v>
      </c>
      <c r="I10" s="96" t="s">
        <v>143</v>
      </c>
      <c r="J10" s="98" t="s">
        <v>162</v>
      </c>
      <c r="K10" s="19">
        <v>156876.51999999999</v>
      </c>
      <c r="L10" s="29" t="s">
        <v>163</v>
      </c>
      <c r="M10" s="29"/>
      <c r="N10" s="96" t="str">
        <f t="shared" si="1"/>
        <v>Everton + Tatebe + Calil</v>
      </c>
      <c r="O10" s="95">
        <v>46241</v>
      </c>
      <c r="P10" s="96" t="s">
        <v>142</v>
      </c>
      <c r="Q10" s="96" t="s">
        <v>164</v>
      </c>
      <c r="R10" s="95" t="str">
        <f>IF(K10&lt;10000,"N/A","")</f>
        <v/>
      </c>
      <c r="S10" s="96" t="str">
        <f>IF(K10&lt;10000,"N/A","")</f>
        <v/>
      </c>
      <c r="T10" s="96" t="str">
        <f t="shared" si="2"/>
        <v>-</v>
      </c>
      <c r="U10" s="96" t="str">
        <f t="shared" si="3"/>
        <v/>
      </c>
      <c r="V10" s="96" t="str">
        <f t="shared" si="4"/>
        <v/>
      </c>
      <c r="W10" s="96" t="str">
        <f t="shared" si="5"/>
        <v>-</v>
      </c>
    </row>
    <row r="11" spans="2:26" s="94" customFormat="1" ht="25" x14ac:dyDescent="0.25">
      <c r="B11" s="24">
        <f t="shared" si="6"/>
        <v>9</v>
      </c>
      <c r="C11" s="120" t="b">
        <v>0</v>
      </c>
      <c r="D11" s="24" t="str">
        <f t="shared" si="0"/>
        <v>Aprovado</v>
      </c>
      <c r="E11" s="15">
        <v>46227</v>
      </c>
      <c r="F11" s="21" t="s">
        <v>165</v>
      </c>
      <c r="G11" s="22" t="str">
        <f>RIGHT(Tabela1[[#This Row],[Assunto e-mail]],8)</f>
        <v>21029459</v>
      </c>
      <c r="H11" s="17" t="s">
        <v>142</v>
      </c>
      <c r="I11" s="17" t="s">
        <v>143</v>
      </c>
      <c r="J11" s="21" t="s">
        <v>166</v>
      </c>
      <c r="K11" s="23">
        <v>1840.8</v>
      </c>
      <c r="L11" s="17" t="s">
        <v>148</v>
      </c>
      <c r="M11" s="17"/>
      <c r="N11" s="17" t="str">
        <f t="shared" si="1"/>
        <v>Everton</v>
      </c>
      <c r="O11" s="20">
        <v>46233</v>
      </c>
      <c r="P11" s="17" t="s">
        <v>142</v>
      </c>
      <c r="Q11" s="17" t="s">
        <v>13</v>
      </c>
      <c r="R11" s="20" t="str">
        <f>IF(K11&lt;10000,"N/A","")</f>
        <v>N/A</v>
      </c>
      <c r="S11" s="17" t="str">
        <f>IF(K11&lt;10000,"N/A","")</f>
        <v>N/A</v>
      </c>
      <c r="T11" s="17" t="str">
        <f t="shared" si="2"/>
        <v>N/A</v>
      </c>
      <c r="U11" s="17" t="str">
        <f t="shared" si="3"/>
        <v>N/A</v>
      </c>
      <c r="V11" s="17" t="str">
        <f t="shared" si="4"/>
        <v>N/A</v>
      </c>
      <c r="W11" s="17" t="str">
        <f t="shared" si="5"/>
        <v>N/A</v>
      </c>
    </row>
    <row r="12" spans="2:26" ht="50" x14ac:dyDescent="0.25">
      <c r="B12" s="27">
        <f t="shared" si="6"/>
        <v>10</v>
      </c>
      <c r="C12" s="120" t="b">
        <v>0</v>
      </c>
      <c r="D12" s="27" t="str">
        <f t="shared" si="0"/>
        <v>Aprovado</v>
      </c>
      <c r="E12" s="95">
        <v>46217</v>
      </c>
      <c r="F12" s="97" t="s">
        <v>167</v>
      </c>
      <c r="G12" s="29" t="str">
        <f>RIGHT(Tabela1[[#This Row],[Assunto e-mail]],8)</f>
        <v>21124852</v>
      </c>
      <c r="H12" s="96" t="s">
        <v>142</v>
      </c>
      <c r="I12" s="96" t="s">
        <v>143</v>
      </c>
      <c r="J12" s="28" t="s">
        <v>152</v>
      </c>
      <c r="K12" s="19">
        <f>3*973.14+174.54</f>
        <v>3093.96</v>
      </c>
      <c r="L12" s="96" t="s">
        <v>168</v>
      </c>
      <c r="M12" s="96"/>
      <c r="N12" s="96" t="str">
        <f t="shared" si="1"/>
        <v>Everton</v>
      </c>
      <c r="O12" s="95">
        <v>46233</v>
      </c>
      <c r="P12" s="96" t="s">
        <v>142</v>
      </c>
      <c r="Q12" s="96" t="s">
        <v>13</v>
      </c>
      <c r="R12" s="95" t="str">
        <f>IF(K12&lt;10000,"N/A","")</f>
        <v>N/A</v>
      </c>
      <c r="S12" s="96" t="str">
        <f>IF(K12&lt;10000,"N/A","")</f>
        <v>N/A</v>
      </c>
      <c r="T12" s="96" t="str">
        <f t="shared" si="2"/>
        <v>N/A</v>
      </c>
      <c r="U12" s="96" t="str">
        <f t="shared" si="3"/>
        <v>N/A</v>
      </c>
      <c r="V12" s="96" t="str">
        <f t="shared" si="4"/>
        <v>N/A</v>
      </c>
      <c r="W12" s="96" t="str">
        <f t="shared" si="5"/>
        <v>N/A</v>
      </c>
    </row>
    <row r="13" spans="2:26" s="94" customFormat="1" ht="37.5" x14ac:dyDescent="0.25">
      <c r="B13" s="24">
        <f t="shared" si="6"/>
        <v>11</v>
      </c>
      <c r="C13" s="120" t="b">
        <v>0</v>
      </c>
      <c r="D13" s="24" t="str">
        <f t="shared" si="0"/>
        <v>Aprovado</v>
      </c>
      <c r="E13" s="15">
        <v>46162</v>
      </c>
      <c r="F13" s="21" t="s">
        <v>169</v>
      </c>
      <c r="G13" s="22" t="str">
        <f>RIGHT(Tabela1[[#This Row],[Assunto e-mail]],8)</f>
        <v>20697638</v>
      </c>
      <c r="H13" s="17" t="s">
        <v>142</v>
      </c>
      <c r="I13" s="17" t="s">
        <v>143</v>
      </c>
      <c r="J13" s="21" t="s">
        <v>170</v>
      </c>
      <c r="K13" s="23">
        <v>6020.08</v>
      </c>
      <c r="L13" s="17" t="s">
        <v>148</v>
      </c>
      <c r="M13" s="17"/>
      <c r="N13" s="17" t="str">
        <f t="shared" si="1"/>
        <v>Everton</v>
      </c>
      <c r="O13" s="20">
        <v>46241</v>
      </c>
      <c r="P13" s="17" t="s">
        <v>142</v>
      </c>
      <c r="Q13" s="17"/>
      <c r="R13" s="20" t="str">
        <f>IF(K13&lt;10000,"N/A","")</f>
        <v>N/A</v>
      </c>
      <c r="S13" s="17" t="str">
        <f>IF(K13&lt;10000,"N/A","")</f>
        <v>N/A</v>
      </c>
      <c r="T13" s="17" t="str">
        <f t="shared" si="2"/>
        <v>N/A</v>
      </c>
      <c r="U13" s="17" t="str">
        <f t="shared" si="3"/>
        <v>N/A</v>
      </c>
      <c r="V13" s="17" t="str">
        <f t="shared" si="4"/>
        <v>N/A</v>
      </c>
      <c r="W13" s="17" t="str">
        <f t="shared" si="5"/>
        <v>N/A</v>
      </c>
    </row>
    <row r="14" spans="2:26" ht="37.5" x14ac:dyDescent="0.25">
      <c r="B14" s="27">
        <f t="shared" si="6"/>
        <v>12</v>
      </c>
      <c r="C14" s="120" t="b">
        <v>0</v>
      </c>
      <c r="D14" s="27" t="str">
        <f t="shared" si="0"/>
        <v>Pendente</v>
      </c>
      <c r="E14" s="95">
        <v>46232</v>
      </c>
      <c r="F14" s="26" t="s">
        <v>171</v>
      </c>
      <c r="G14" s="29" t="str">
        <f>RIGHT(Tabela1[[#This Row],[Assunto e-mail]],8)</f>
        <v>23457203</v>
      </c>
      <c r="H14" s="96" t="s">
        <v>142</v>
      </c>
      <c r="I14" s="96" t="s">
        <v>143</v>
      </c>
      <c r="J14" s="28" t="s">
        <v>172</v>
      </c>
      <c r="K14" s="19">
        <v>50579.53</v>
      </c>
      <c r="L14" s="96" t="s">
        <v>157</v>
      </c>
      <c r="M14" s="96"/>
      <c r="N14" s="96" t="str">
        <f t="shared" si="1"/>
        <v>Everton + Tatebe + Calil</v>
      </c>
      <c r="O14" s="95">
        <v>46241</v>
      </c>
      <c r="P14" s="96" t="s">
        <v>142</v>
      </c>
      <c r="Q14" s="96"/>
      <c r="R14" s="95">
        <v>46248</v>
      </c>
      <c r="S14" s="96" t="s">
        <v>142</v>
      </c>
      <c r="T14" s="96" t="str">
        <f t="shared" si="2"/>
        <v>-</v>
      </c>
      <c r="U14" s="96" t="str">
        <f t="shared" si="3"/>
        <v/>
      </c>
      <c r="V14" s="96" t="str">
        <f t="shared" si="4"/>
        <v/>
      </c>
      <c r="W14" s="96" t="str">
        <f t="shared" si="5"/>
        <v>-</v>
      </c>
    </row>
    <row r="15" spans="2:26" s="94" customFormat="1" ht="37.5" x14ac:dyDescent="0.25">
      <c r="B15" s="24">
        <f t="shared" si="6"/>
        <v>13</v>
      </c>
      <c r="C15" s="120" t="b">
        <v>0</v>
      </c>
      <c r="D15" s="24" t="str">
        <f t="shared" si="0"/>
        <v>Aprovado</v>
      </c>
      <c r="E15" s="15">
        <v>46232</v>
      </c>
      <c r="F15" s="21" t="s">
        <v>173</v>
      </c>
      <c r="G15" s="22" t="str">
        <f>RIGHT(Tabela1[[#This Row],[Assunto e-mail]],8)</f>
        <v>25248269</v>
      </c>
      <c r="H15" s="17" t="s">
        <v>142</v>
      </c>
      <c r="I15" s="17" t="s">
        <v>143</v>
      </c>
      <c r="J15" s="21" t="s">
        <v>174</v>
      </c>
      <c r="K15" s="23">
        <v>19897.96</v>
      </c>
      <c r="L15" s="17" t="s">
        <v>148</v>
      </c>
      <c r="M15" s="17"/>
      <c r="N15" s="17" t="str">
        <f t="shared" si="1"/>
        <v>Everton + Tatebe</v>
      </c>
      <c r="O15" s="20">
        <v>46241</v>
      </c>
      <c r="P15" s="17" t="s">
        <v>142</v>
      </c>
      <c r="Q15" s="17"/>
      <c r="R15" s="20">
        <v>46255</v>
      </c>
      <c r="S15" s="17" t="s">
        <v>142</v>
      </c>
      <c r="T15" s="17" t="str">
        <f t="shared" si="2"/>
        <v>-</v>
      </c>
      <c r="U15" s="17" t="str">
        <f t="shared" si="3"/>
        <v>N/A</v>
      </c>
      <c r="V15" s="17" t="str">
        <f t="shared" si="4"/>
        <v>N/A</v>
      </c>
      <c r="W15" s="17" t="str">
        <f t="shared" si="5"/>
        <v>N/A</v>
      </c>
    </row>
    <row r="16" spans="2:26" ht="37.5" x14ac:dyDescent="0.25">
      <c r="B16" s="27">
        <f t="shared" si="6"/>
        <v>14</v>
      </c>
      <c r="C16" s="120" t="b">
        <v>0</v>
      </c>
      <c r="D16" s="27" t="str">
        <f t="shared" si="0"/>
        <v>Aprovado</v>
      </c>
      <c r="E16" s="99">
        <v>46234</v>
      </c>
      <c r="F16" s="28" t="s">
        <v>175</v>
      </c>
      <c r="G16" s="29" t="str">
        <f>RIGHT(Tabela1[[#This Row],[Assunto e-mail]],8)</f>
        <v>18822614</v>
      </c>
      <c r="H16" s="96" t="s">
        <v>142</v>
      </c>
      <c r="I16" s="96" t="s">
        <v>143</v>
      </c>
      <c r="J16" s="28" t="s">
        <v>176</v>
      </c>
      <c r="K16" s="19">
        <v>12425.86</v>
      </c>
      <c r="L16" s="96" t="s">
        <v>148</v>
      </c>
      <c r="M16" s="96"/>
      <c r="N16" s="96" t="str">
        <f t="shared" si="1"/>
        <v>Everton + Tatebe</v>
      </c>
      <c r="O16" s="95">
        <v>46241</v>
      </c>
      <c r="P16" s="96" t="s">
        <v>142</v>
      </c>
      <c r="Q16" s="96"/>
      <c r="R16" s="95">
        <v>46255</v>
      </c>
      <c r="S16" s="96" t="s">
        <v>142</v>
      </c>
      <c r="T16" s="96" t="str">
        <f t="shared" si="2"/>
        <v>-</v>
      </c>
      <c r="U16" s="96" t="str">
        <f t="shared" si="3"/>
        <v>N/A</v>
      </c>
      <c r="V16" s="96" t="str">
        <f t="shared" si="4"/>
        <v>N/A</v>
      </c>
      <c r="W16" s="96" t="str">
        <f t="shared" si="5"/>
        <v>N/A</v>
      </c>
    </row>
    <row r="17" spans="2:23" s="94" customFormat="1" ht="46" x14ac:dyDescent="0.25">
      <c r="B17" s="24">
        <f t="shared" si="6"/>
        <v>15</v>
      </c>
      <c r="C17" s="120" t="b">
        <v>0</v>
      </c>
      <c r="D17" s="24" t="str">
        <f t="shared" si="0"/>
        <v>Aprovado</v>
      </c>
      <c r="E17" s="15">
        <v>46239</v>
      </c>
      <c r="F17" s="21" t="s">
        <v>177</v>
      </c>
      <c r="G17" s="22" t="str">
        <f>RIGHT(Tabela1[[#This Row],[Assunto e-mail]],8)</f>
        <v>25247817</v>
      </c>
      <c r="H17" s="17" t="s">
        <v>142</v>
      </c>
      <c r="I17" s="17" t="s">
        <v>143</v>
      </c>
      <c r="J17" s="44" t="s">
        <v>178</v>
      </c>
      <c r="K17" s="23">
        <v>45000</v>
      </c>
      <c r="L17" s="17" t="s">
        <v>148</v>
      </c>
      <c r="M17" s="17"/>
      <c r="N17" s="17" t="str">
        <f t="shared" si="1"/>
        <v>Everton + Tatebe</v>
      </c>
      <c r="O17" s="20">
        <v>46241</v>
      </c>
      <c r="P17" s="17" t="s">
        <v>142</v>
      </c>
      <c r="Q17" s="17"/>
      <c r="R17" s="20">
        <v>46244</v>
      </c>
      <c r="S17" s="17" t="s">
        <v>142</v>
      </c>
      <c r="T17" s="17" t="str">
        <f t="shared" si="2"/>
        <v>-</v>
      </c>
      <c r="U17" s="17" t="str">
        <f t="shared" si="3"/>
        <v>N/A</v>
      </c>
      <c r="V17" s="17" t="str">
        <f t="shared" si="4"/>
        <v>N/A</v>
      </c>
      <c r="W17" s="17" t="str">
        <f t="shared" si="5"/>
        <v>N/A</v>
      </c>
    </row>
    <row r="18" spans="2:23" ht="37.5" x14ac:dyDescent="0.25">
      <c r="B18" s="27">
        <f t="shared" si="6"/>
        <v>16</v>
      </c>
      <c r="C18" s="120" t="b">
        <v>0</v>
      </c>
      <c r="D18" s="27" t="str">
        <f t="shared" si="0"/>
        <v>Aprovado</v>
      </c>
      <c r="E18" s="99">
        <v>46240</v>
      </c>
      <c r="F18" s="28" t="s">
        <v>179</v>
      </c>
      <c r="G18" s="29" t="s">
        <v>180</v>
      </c>
      <c r="H18" s="96" t="s">
        <v>142</v>
      </c>
      <c r="I18" s="96" t="s">
        <v>143</v>
      </c>
      <c r="J18" s="28" t="s">
        <v>181</v>
      </c>
      <c r="K18" s="19">
        <v>3244.62</v>
      </c>
      <c r="L18" s="96" t="s">
        <v>148</v>
      </c>
      <c r="M18" s="96"/>
      <c r="N18" s="96" t="str">
        <f t="shared" si="1"/>
        <v>Everton</v>
      </c>
      <c r="O18" s="95">
        <v>46241</v>
      </c>
      <c r="P18" s="96" t="s">
        <v>142</v>
      </c>
      <c r="Q18" s="96"/>
      <c r="R18" s="95" t="str">
        <f>IF(K18&lt;10000,"N/A","")</f>
        <v>N/A</v>
      </c>
      <c r="S18" s="96" t="str">
        <f>IF(K18&lt;10000,"N/A","")</f>
        <v>N/A</v>
      </c>
      <c r="T18" s="96" t="str">
        <f t="shared" si="2"/>
        <v>N/A</v>
      </c>
      <c r="U18" s="96" t="str">
        <f t="shared" si="3"/>
        <v>N/A</v>
      </c>
      <c r="V18" s="96" t="str">
        <f t="shared" si="4"/>
        <v>N/A</v>
      </c>
      <c r="W18" s="96" t="str">
        <f t="shared" si="5"/>
        <v>N/A</v>
      </c>
    </row>
    <row r="19" spans="2:23" s="94" customFormat="1" ht="37.5" x14ac:dyDescent="0.25">
      <c r="B19" s="24">
        <f t="shared" si="6"/>
        <v>17</v>
      </c>
      <c r="C19" s="120" t="b">
        <v>0</v>
      </c>
      <c r="D19" s="24" t="str">
        <f t="shared" si="0"/>
        <v>Pendente</v>
      </c>
      <c r="E19" s="15">
        <v>46241</v>
      </c>
      <c r="F19" s="21" t="s">
        <v>182</v>
      </c>
      <c r="G19" s="22" t="str">
        <f>RIGHT(Tabela1[[#This Row],[Assunto e-mail]],8)</f>
        <v>25319444</v>
      </c>
      <c r="H19" s="17" t="s">
        <v>142</v>
      </c>
      <c r="I19" s="17" t="s">
        <v>143</v>
      </c>
      <c r="J19" s="21" t="s">
        <v>183</v>
      </c>
      <c r="K19" s="23">
        <v>48773.21</v>
      </c>
      <c r="L19" s="17" t="s">
        <v>148</v>
      </c>
      <c r="M19" s="17" t="s">
        <v>184</v>
      </c>
      <c r="N19" s="17" t="str">
        <f t="shared" si="1"/>
        <v>Everton + Tatebe</v>
      </c>
      <c r="O19" s="20"/>
      <c r="P19" s="17"/>
      <c r="Q19" s="17"/>
      <c r="R19" s="20">
        <v>46248</v>
      </c>
      <c r="S19" s="49" t="s">
        <v>142</v>
      </c>
      <c r="T19" s="17" t="str">
        <f t="shared" si="2"/>
        <v>-</v>
      </c>
      <c r="U19" s="17" t="str">
        <f t="shared" si="3"/>
        <v>N/A</v>
      </c>
      <c r="V19" s="17" t="str">
        <f t="shared" si="4"/>
        <v>N/A</v>
      </c>
      <c r="W19" s="17" t="str">
        <f t="shared" si="5"/>
        <v>N/A</v>
      </c>
    </row>
    <row r="20" spans="2:23" ht="37.5" x14ac:dyDescent="0.25">
      <c r="B20" s="27">
        <f t="shared" si="6"/>
        <v>18</v>
      </c>
      <c r="C20" s="120" t="b">
        <v>0</v>
      </c>
      <c r="D20" s="27" t="str">
        <f t="shared" si="0"/>
        <v>Aprovado</v>
      </c>
      <c r="E20" s="99">
        <v>46239</v>
      </c>
      <c r="F20" s="28" t="s">
        <v>185</v>
      </c>
      <c r="G20" s="29" t="str">
        <f>RIGHT(Tabela1[[#This Row],[Assunto e-mail]],8)</f>
        <v>24289294</v>
      </c>
      <c r="H20" s="96"/>
      <c r="I20" s="96" t="s">
        <v>143</v>
      </c>
      <c r="J20" s="28" t="s">
        <v>186</v>
      </c>
      <c r="K20" s="19">
        <v>248.98</v>
      </c>
      <c r="L20" s="96" t="s">
        <v>148</v>
      </c>
      <c r="M20" s="96" t="s">
        <v>187</v>
      </c>
      <c r="N20" s="96" t="str">
        <f t="shared" si="1"/>
        <v>Everton</v>
      </c>
      <c r="O20" s="95">
        <v>46267</v>
      </c>
      <c r="P20" s="96" t="s">
        <v>142</v>
      </c>
      <c r="Q20" s="96"/>
      <c r="R20" s="95" t="str">
        <f>IF(K20&lt;10000,"N/A","")</f>
        <v>N/A</v>
      </c>
      <c r="S20" s="96" t="str">
        <f>IF(K20&lt;10000,"N/A","")</f>
        <v>N/A</v>
      </c>
      <c r="T20" s="96" t="str">
        <f t="shared" si="2"/>
        <v>N/A</v>
      </c>
      <c r="U20" s="96" t="str">
        <f t="shared" si="3"/>
        <v>N/A</v>
      </c>
      <c r="V20" s="96" t="str">
        <f t="shared" si="4"/>
        <v>N/A</v>
      </c>
      <c r="W20" s="96" t="str">
        <f t="shared" si="5"/>
        <v>N/A</v>
      </c>
    </row>
    <row r="21" spans="2:23" s="94" customFormat="1" ht="50" x14ac:dyDescent="0.25">
      <c r="B21" s="24">
        <f t="shared" si="6"/>
        <v>19</v>
      </c>
      <c r="C21" s="120" t="b">
        <v>0</v>
      </c>
      <c r="D21" s="24" t="str">
        <f t="shared" si="0"/>
        <v>Pendente</v>
      </c>
      <c r="E21" s="15">
        <v>46247</v>
      </c>
      <c r="F21" s="21" t="s">
        <v>188</v>
      </c>
      <c r="G21" s="22">
        <v>24912277</v>
      </c>
      <c r="H21" s="17" t="s">
        <v>142</v>
      </c>
      <c r="I21" s="17" t="s">
        <v>143</v>
      </c>
      <c r="J21" s="21" t="s">
        <v>189</v>
      </c>
      <c r="K21" s="23">
        <v>6266.85</v>
      </c>
      <c r="L21" s="17" t="s">
        <v>145</v>
      </c>
      <c r="M21" s="17" t="s">
        <v>187</v>
      </c>
      <c r="N21" s="17" t="str">
        <f t="shared" si="1"/>
        <v>Everton</v>
      </c>
      <c r="O21" s="20"/>
      <c r="P21" s="17"/>
      <c r="Q21" s="17"/>
      <c r="R21" s="20">
        <v>46248</v>
      </c>
      <c r="S21" s="49" t="s">
        <v>142</v>
      </c>
      <c r="T21" s="17" t="str">
        <f t="shared" si="2"/>
        <v>N/A</v>
      </c>
      <c r="U21" s="17" t="str">
        <f t="shared" si="3"/>
        <v>N/A</v>
      </c>
      <c r="V21" s="17" t="str">
        <f t="shared" si="4"/>
        <v>N/A</v>
      </c>
      <c r="W21" s="17" t="str">
        <f t="shared" si="5"/>
        <v>N/A</v>
      </c>
    </row>
    <row r="22" spans="2:23" ht="37.5" x14ac:dyDescent="0.25">
      <c r="B22" s="27">
        <f t="shared" si="6"/>
        <v>20</v>
      </c>
      <c r="C22" s="120" t="b">
        <v>0</v>
      </c>
      <c r="D22" s="27" t="str">
        <f t="shared" si="0"/>
        <v>Pendente</v>
      </c>
      <c r="E22" s="99">
        <v>46260</v>
      </c>
      <c r="F22" s="28" t="s">
        <v>190</v>
      </c>
      <c r="H22" s="96"/>
      <c r="I22" s="96" t="s">
        <v>143</v>
      </c>
      <c r="J22" s="28" t="s">
        <v>191</v>
      </c>
      <c r="K22" s="19">
        <v>4236.49</v>
      </c>
      <c r="L22" s="96" t="s">
        <v>192</v>
      </c>
      <c r="M22" s="96" t="s">
        <v>187</v>
      </c>
      <c r="N22" s="96" t="str">
        <f t="shared" si="1"/>
        <v>Everton</v>
      </c>
      <c r="O22" s="95"/>
      <c r="P22" s="96"/>
      <c r="Q22" s="96"/>
      <c r="R22" s="95" t="str">
        <f>IF(K22&lt;10000,"N/A","")</f>
        <v>N/A</v>
      </c>
      <c r="S22" s="96" t="str">
        <f>IF(K22&lt;10000,"N/A","")</f>
        <v>N/A</v>
      </c>
      <c r="T22" s="96" t="str">
        <f t="shared" si="2"/>
        <v>N/A</v>
      </c>
      <c r="U22" s="96" t="str">
        <f t="shared" si="3"/>
        <v>N/A</v>
      </c>
      <c r="V22" s="96" t="str">
        <f t="shared" si="4"/>
        <v>N/A</v>
      </c>
      <c r="W22" s="96" t="str">
        <f t="shared" si="5"/>
        <v>N/A</v>
      </c>
    </row>
    <row r="23" spans="2:23" s="94" customFormat="1" ht="75" x14ac:dyDescent="0.25">
      <c r="B23" s="24">
        <f t="shared" si="6"/>
        <v>21</v>
      </c>
      <c r="C23" s="120" t="b">
        <v>1</v>
      </c>
      <c r="D23" s="24" t="str">
        <f t="shared" si="0"/>
        <v>Aprovado</v>
      </c>
      <c r="E23" s="15">
        <v>46259</v>
      </c>
      <c r="F23" s="21" t="s">
        <v>193</v>
      </c>
      <c r="G23" s="22" t="str">
        <f>RIGHT(Tabela1[[#This Row],[Assunto e-mail]],8)</f>
        <v>25578004</v>
      </c>
      <c r="H23" s="17" t="s">
        <v>142</v>
      </c>
      <c r="I23" s="17" t="s">
        <v>143</v>
      </c>
      <c r="J23" s="21" t="s">
        <v>194</v>
      </c>
      <c r="K23" s="23">
        <v>18428.78</v>
      </c>
      <c r="L23" s="17" t="s">
        <v>195</v>
      </c>
      <c r="M23" s="17" t="s">
        <v>184</v>
      </c>
      <c r="N23" s="17" t="str">
        <f t="shared" si="1"/>
        <v>Everton + Tatebe</v>
      </c>
      <c r="O23" s="20">
        <v>46267</v>
      </c>
      <c r="P23" s="17" t="s">
        <v>142</v>
      </c>
      <c r="Q23" s="17"/>
      <c r="R23" s="20">
        <v>46279</v>
      </c>
      <c r="S23" s="17" t="s">
        <v>142</v>
      </c>
      <c r="T23" s="17" t="str">
        <f t="shared" si="2"/>
        <v>-</v>
      </c>
      <c r="U23" s="17" t="str">
        <f t="shared" si="3"/>
        <v>N/A</v>
      </c>
      <c r="V23" s="17" t="str">
        <f t="shared" si="4"/>
        <v>N/A</v>
      </c>
      <c r="W23" s="17" t="str">
        <f t="shared" si="5"/>
        <v>N/A</v>
      </c>
    </row>
    <row r="24" spans="2:23" ht="50" x14ac:dyDescent="0.25">
      <c r="B24" s="27">
        <f t="shared" si="6"/>
        <v>22</v>
      </c>
      <c r="C24" s="120" t="b">
        <v>1</v>
      </c>
      <c r="D24" s="27" t="str">
        <f t="shared" si="0"/>
        <v>Aprovado</v>
      </c>
      <c r="E24" s="99">
        <v>46259</v>
      </c>
      <c r="F24" s="28" t="s">
        <v>196</v>
      </c>
      <c r="G24" s="29" t="str">
        <f>RIGHT(Tabela1[[#This Row],[Assunto e-mail]],8)</f>
        <v>26341250</v>
      </c>
      <c r="H24" s="96" t="s">
        <v>142</v>
      </c>
      <c r="I24" s="96" t="s">
        <v>143</v>
      </c>
      <c r="J24" s="28" t="s">
        <v>197</v>
      </c>
      <c r="K24" s="19">
        <v>21617.57</v>
      </c>
      <c r="L24" s="96" t="s">
        <v>195</v>
      </c>
      <c r="M24" s="96" t="s">
        <v>184</v>
      </c>
      <c r="N24" s="96" t="str">
        <f t="shared" si="1"/>
        <v>Everton + Tatebe</v>
      </c>
      <c r="O24" s="95">
        <v>46267</v>
      </c>
      <c r="P24" s="96" t="s">
        <v>142</v>
      </c>
      <c r="Q24" s="96"/>
      <c r="R24" s="95">
        <v>46279</v>
      </c>
      <c r="S24" s="96" t="s">
        <v>142</v>
      </c>
      <c r="T24" s="96" t="str">
        <f t="shared" si="2"/>
        <v>-</v>
      </c>
      <c r="U24" s="96" t="str">
        <f t="shared" si="3"/>
        <v>N/A</v>
      </c>
      <c r="V24" s="96" t="str">
        <f t="shared" si="4"/>
        <v>N/A</v>
      </c>
      <c r="W24" s="96" t="str">
        <f t="shared" si="5"/>
        <v>N/A</v>
      </c>
    </row>
    <row r="25" spans="2:23" s="94" customFormat="1" ht="62.5" x14ac:dyDescent="0.25">
      <c r="B25" s="24">
        <f t="shared" si="6"/>
        <v>23</v>
      </c>
      <c r="C25" s="120" t="b">
        <v>0</v>
      </c>
      <c r="D25" s="24" t="str">
        <f t="shared" si="0"/>
        <v>Aprovado</v>
      </c>
      <c r="E25" s="15">
        <v>46259</v>
      </c>
      <c r="F25" s="21" t="s">
        <v>198</v>
      </c>
      <c r="G25" s="22" t="str">
        <f>RIGHT(Tabela1[[#This Row],[Assunto e-mail]],8)</f>
        <v>18244519</v>
      </c>
      <c r="H25" s="17" t="s">
        <v>142</v>
      </c>
      <c r="I25" s="17" t="s">
        <v>143</v>
      </c>
      <c r="J25" s="21" t="s">
        <v>199</v>
      </c>
      <c r="K25" s="23">
        <v>39695.550000000003</v>
      </c>
      <c r="L25" s="17" t="s">
        <v>168</v>
      </c>
      <c r="M25" s="17" t="s">
        <v>184</v>
      </c>
      <c r="N25" s="17" t="str">
        <f t="shared" si="1"/>
        <v>Everton + Tatebe</v>
      </c>
      <c r="O25" s="20">
        <v>46267</v>
      </c>
      <c r="P25" s="17" t="s">
        <v>142</v>
      </c>
      <c r="Q25" s="17"/>
      <c r="R25" s="20">
        <v>46279</v>
      </c>
      <c r="S25" s="17" t="s">
        <v>142</v>
      </c>
      <c r="T25" s="17" t="str">
        <f t="shared" si="2"/>
        <v>-</v>
      </c>
      <c r="U25" s="17" t="str">
        <f t="shared" si="3"/>
        <v>N/A</v>
      </c>
      <c r="V25" s="17" t="str">
        <f t="shared" si="4"/>
        <v>N/A</v>
      </c>
      <c r="W25" s="17" t="str">
        <f t="shared" si="5"/>
        <v>N/A</v>
      </c>
    </row>
    <row r="26" spans="2:23" ht="50" x14ac:dyDescent="0.25">
      <c r="B26" s="27">
        <f t="shared" si="6"/>
        <v>24</v>
      </c>
      <c r="C26" s="120" t="b">
        <v>1</v>
      </c>
      <c r="D26" s="27" t="str">
        <f t="shared" si="0"/>
        <v>Aprovado</v>
      </c>
      <c r="E26" s="99">
        <v>46261</v>
      </c>
      <c r="F26" s="28" t="s">
        <v>200</v>
      </c>
      <c r="G26" s="29" t="str">
        <f>RIGHT(Tabela1[[#This Row],[Assunto e-mail]],8)</f>
        <v>26412747</v>
      </c>
      <c r="H26" s="96" t="s">
        <v>142</v>
      </c>
      <c r="I26" s="96" t="s">
        <v>143</v>
      </c>
      <c r="J26" s="28" t="s">
        <v>201</v>
      </c>
      <c r="K26" s="19">
        <v>44986.46</v>
      </c>
      <c r="L26" s="96" t="s">
        <v>195</v>
      </c>
      <c r="M26" s="96" t="s">
        <v>184</v>
      </c>
      <c r="N26" s="96" t="str">
        <f t="shared" si="1"/>
        <v>Everton + Tatebe</v>
      </c>
      <c r="O26" s="95">
        <v>46267</v>
      </c>
      <c r="P26" s="96" t="s">
        <v>142</v>
      </c>
      <c r="Q26" s="96"/>
      <c r="R26" s="95">
        <v>46279</v>
      </c>
      <c r="S26" s="96" t="s">
        <v>142</v>
      </c>
      <c r="T26" s="96" t="str">
        <f t="shared" si="2"/>
        <v>-</v>
      </c>
      <c r="U26" s="96" t="str">
        <f t="shared" si="3"/>
        <v>N/A</v>
      </c>
      <c r="V26" s="96" t="str">
        <f t="shared" si="4"/>
        <v>N/A</v>
      </c>
      <c r="W26" s="96" t="str">
        <f t="shared" si="5"/>
        <v>N/A</v>
      </c>
    </row>
    <row r="27" spans="2:23" s="94" customFormat="1" ht="125" x14ac:dyDescent="0.25">
      <c r="B27" s="24">
        <f t="shared" si="6"/>
        <v>25</v>
      </c>
      <c r="C27" s="120" t="b">
        <v>0</v>
      </c>
      <c r="D27" s="24" t="str">
        <f t="shared" si="0"/>
        <v>Pendente</v>
      </c>
      <c r="E27" s="15">
        <v>46262</v>
      </c>
      <c r="F27" s="21" t="s">
        <v>202</v>
      </c>
      <c r="G27" s="22"/>
      <c r="H27" s="17" t="s">
        <v>142</v>
      </c>
      <c r="I27" s="17" t="s">
        <v>143</v>
      </c>
      <c r="J27" s="21" t="s">
        <v>203</v>
      </c>
      <c r="K27" s="23">
        <v>91587.67</v>
      </c>
      <c r="L27" s="17" t="s">
        <v>192</v>
      </c>
      <c r="M27" s="17" t="s">
        <v>184</v>
      </c>
      <c r="N27" s="17" t="str">
        <f t="shared" si="1"/>
        <v>Everton + Tatebe + Calil</v>
      </c>
      <c r="O27" s="20"/>
      <c r="P27" s="17"/>
      <c r="Q27" s="17"/>
      <c r="R27" s="20" t="str">
        <f>IF(K27&lt;10000,"N/A","")</f>
        <v/>
      </c>
      <c r="S27" s="17" t="str">
        <f>IF(K27&lt;10000,"N/A","")</f>
        <v/>
      </c>
      <c r="T27" s="17" t="str">
        <f t="shared" si="2"/>
        <v>-</v>
      </c>
      <c r="U27" s="17" t="str">
        <f t="shared" si="3"/>
        <v/>
      </c>
      <c r="V27" s="17" t="str">
        <f t="shared" si="4"/>
        <v/>
      </c>
      <c r="W27" s="17" t="str">
        <f t="shared" si="5"/>
        <v>-</v>
      </c>
    </row>
    <row r="28" spans="2:23" ht="62.5" x14ac:dyDescent="0.25">
      <c r="B28" s="27">
        <f t="shared" si="6"/>
        <v>26</v>
      </c>
      <c r="C28" s="120" t="b">
        <v>0</v>
      </c>
      <c r="D28" s="27" t="str">
        <f t="shared" si="0"/>
        <v>Pendente</v>
      </c>
      <c r="E28" s="99">
        <v>46259</v>
      </c>
      <c r="F28" s="28" t="s">
        <v>204</v>
      </c>
      <c r="G28" s="29" t="str">
        <f>RIGHT(Tabela1[[#This Row],[Assunto e-mail]],8)</f>
        <v>26346273</v>
      </c>
      <c r="H28" s="96" t="s">
        <v>142</v>
      </c>
      <c r="I28" s="96" t="s">
        <v>143</v>
      </c>
      <c r="J28" s="28" t="s">
        <v>205</v>
      </c>
      <c r="K28" s="19">
        <v>121129.73</v>
      </c>
      <c r="L28" s="96" t="s">
        <v>195</v>
      </c>
      <c r="M28" s="96" t="s">
        <v>206</v>
      </c>
      <c r="N28" s="96" t="str">
        <f t="shared" si="1"/>
        <v>Everton + Tatebe + Calil</v>
      </c>
      <c r="O28" s="95">
        <v>46267</v>
      </c>
      <c r="P28" s="96" t="s">
        <v>142</v>
      </c>
      <c r="Q28" s="96"/>
      <c r="R28" s="95">
        <v>46279</v>
      </c>
      <c r="S28" s="96" t="s">
        <v>142</v>
      </c>
      <c r="T28" s="96" t="str">
        <f t="shared" si="2"/>
        <v>-</v>
      </c>
      <c r="U28" s="96" t="str">
        <f t="shared" si="3"/>
        <v/>
      </c>
      <c r="V28" s="96" t="str">
        <f t="shared" si="4"/>
        <v/>
      </c>
      <c r="W28" s="96" t="str">
        <f t="shared" si="5"/>
        <v>-</v>
      </c>
    </row>
    <row r="29" spans="2:23" s="94" customFormat="1" ht="87.5" x14ac:dyDescent="0.25">
      <c r="B29" s="109">
        <f t="shared" si="6"/>
        <v>27</v>
      </c>
      <c r="C29" s="120" t="b">
        <v>0</v>
      </c>
      <c r="D29" s="109" t="str">
        <f t="shared" si="0"/>
        <v>Pendente</v>
      </c>
      <c r="E29" s="110"/>
      <c r="F29" s="111" t="s">
        <v>207</v>
      </c>
      <c r="G29" s="112" t="str">
        <f>RIGHT(Tabela1[[#This Row],[Assunto e-mail]],8)</f>
        <v>18604102</v>
      </c>
      <c r="H29" s="113" t="s">
        <v>208</v>
      </c>
      <c r="I29" s="113" t="s">
        <v>209</v>
      </c>
      <c r="J29" s="111" t="s">
        <v>210</v>
      </c>
      <c r="K29" s="114">
        <v>40308.26</v>
      </c>
      <c r="L29" s="113" t="s">
        <v>168</v>
      </c>
      <c r="M29" s="113" t="s">
        <v>206</v>
      </c>
      <c r="N29" s="17" t="str">
        <f t="shared" si="1"/>
        <v>Everton + Tatebe</v>
      </c>
      <c r="O29" s="20"/>
      <c r="P29" s="17"/>
      <c r="Q29" s="17"/>
      <c r="R29" s="20" t="str">
        <f>IF(K29&lt;10000,"N/A","")</f>
        <v/>
      </c>
      <c r="S29" s="17" t="str">
        <f>IF(K29&lt;10000,"N/A","")</f>
        <v/>
      </c>
      <c r="T29" s="17" t="str">
        <f t="shared" si="2"/>
        <v>-</v>
      </c>
      <c r="U29" s="17" t="str">
        <f t="shared" si="3"/>
        <v>N/A</v>
      </c>
      <c r="V29" s="17" t="str">
        <f t="shared" si="4"/>
        <v>N/A</v>
      </c>
      <c r="W29" s="17" t="str">
        <f t="shared" si="5"/>
        <v>N/A</v>
      </c>
    </row>
    <row r="30" spans="2:23" ht="87.5" x14ac:dyDescent="0.25">
      <c r="B30" s="27">
        <f t="shared" si="6"/>
        <v>28</v>
      </c>
      <c r="C30" s="120" t="b">
        <v>0</v>
      </c>
      <c r="D30" s="27" t="str">
        <f t="shared" si="0"/>
        <v>Pendente</v>
      </c>
      <c r="E30" s="99"/>
      <c r="F30" s="28" t="s">
        <v>211</v>
      </c>
      <c r="G30" s="29" t="str">
        <f>RIGHT(Tabela1[[#This Row],[Assunto e-mail]],8)</f>
        <v>24820605</v>
      </c>
      <c r="H30" s="96" t="s">
        <v>208</v>
      </c>
      <c r="I30" s="96" t="s">
        <v>143</v>
      </c>
      <c r="J30" s="28" t="s">
        <v>212</v>
      </c>
      <c r="K30" s="19">
        <v>1969.4</v>
      </c>
      <c r="L30" s="96" t="s">
        <v>168</v>
      </c>
      <c r="M30" s="96" t="s">
        <v>206</v>
      </c>
      <c r="N30" s="96" t="str">
        <f t="shared" si="1"/>
        <v>Everton</v>
      </c>
      <c r="O30" s="95"/>
      <c r="P30" s="96"/>
      <c r="Q30" s="96"/>
      <c r="R30" s="95" t="str">
        <f>IF(K30&lt;10000,"N/A","")</f>
        <v>N/A</v>
      </c>
      <c r="S30" s="96" t="str">
        <f>IF(K30&lt;10000,"N/A","")</f>
        <v>N/A</v>
      </c>
      <c r="T30" s="96" t="str">
        <f t="shared" si="2"/>
        <v>N/A</v>
      </c>
      <c r="U30" s="96" t="str">
        <f t="shared" si="3"/>
        <v>N/A</v>
      </c>
      <c r="V30" s="96" t="str">
        <f t="shared" si="4"/>
        <v>N/A</v>
      </c>
      <c r="W30" s="96" t="str">
        <f t="shared" si="5"/>
        <v>N/A</v>
      </c>
    </row>
    <row r="31" spans="2:23" s="94" customFormat="1" ht="37.5" x14ac:dyDescent="0.25">
      <c r="B31" s="24">
        <f t="shared" si="6"/>
        <v>29</v>
      </c>
      <c r="C31" s="120" t="b">
        <v>0</v>
      </c>
      <c r="D31" s="24" t="str">
        <f t="shared" si="0"/>
        <v>Pendente</v>
      </c>
      <c r="E31" s="15"/>
      <c r="F31" s="21" t="s">
        <v>4681</v>
      </c>
      <c r="G31" s="22">
        <v>27115064</v>
      </c>
      <c r="H31" s="17" t="s">
        <v>208</v>
      </c>
      <c r="I31" s="17" t="s">
        <v>143</v>
      </c>
      <c r="J31" s="21" t="s">
        <v>4680</v>
      </c>
      <c r="K31" s="23">
        <v>5102.04</v>
      </c>
      <c r="L31" s="17" t="s">
        <v>168</v>
      </c>
      <c r="M31" s="17"/>
      <c r="N31" s="17" t="str">
        <f t="shared" si="1"/>
        <v>Everton</v>
      </c>
      <c r="O31" s="20"/>
      <c r="P31" s="17"/>
      <c r="Q31" s="17"/>
      <c r="R31" s="20" t="str">
        <f>IF(K31&lt;10000,"N/A","")</f>
        <v>N/A</v>
      </c>
      <c r="S31" s="17" t="str">
        <f>IF(K31&lt;10000,"N/A","")</f>
        <v>N/A</v>
      </c>
      <c r="T31" s="17" t="str">
        <f t="shared" si="2"/>
        <v>N/A</v>
      </c>
      <c r="U31" s="17" t="str">
        <f t="shared" si="3"/>
        <v>N/A</v>
      </c>
      <c r="V31" s="17" t="str">
        <f t="shared" si="4"/>
        <v>N/A</v>
      </c>
      <c r="W31" s="17" t="str">
        <f t="shared" si="5"/>
        <v>N/A</v>
      </c>
    </row>
    <row r="32" spans="2:23" ht="75" x14ac:dyDescent="0.25">
      <c r="B32" s="27">
        <f t="shared" si="6"/>
        <v>30</v>
      </c>
      <c r="C32" s="120" t="b">
        <v>0</v>
      </c>
      <c r="D32" s="27" t="str">
        <f t="shared" si="0"/>
        <v>Pendente</v>
      </c>
      <c r="E32" s="99"/>
      <c r="F32" s="28" t="s">
        <v>4682</v>
      </c>
      <c r="G32" s="29" t="str">
        <f>RIGHT(Tabela1[[#This Row],[Assunto e-mail]],8)</f>
        <v>25704891</v>
      </c>
      <c r="H32" s="96" t="s">
        <v>142</v>
      </c>
      <c r="I32" s="96" t="s">
        <v>143</v>
      </c>
      <c r="J32" s="28" t="s">
        <v>4683</v>
      </c>
      <c r="K32" s="19">
        <v>22974.01</v>
      </c>
      <c r="L32" s="96" t="s">
        <v>195</v>
      </c>
      <c r="M32" s="96" t="s">
        <v>206</v>
      </c>
      <c r="N32" s="96" t="str">
        <f t="shared" si="1"/>
        <v>Everton + Tatebe</v>
      </c>
      <c r="O32" s="95"/>
      <c r="P32" s="96"/>
      <c r="Q32" s="96"/>
      <c r="R32" s="95" t="str">
        <f>IF(K32&lt;10000,"N/A","")</f>
        <v/>
      </c>
      <c r="S32" s="96" t="str">
        <f>IF(K32&lt;10000,"N/A","")</f>
        <v/>
      </c>
      <c r="T32" s="96" t="str">
        <f t="shared" si="2"/>
        <v>-</v>
      </c>
      <c r="U32" s="96" t="str">
        <f t="shared" si="3"/>
        <v>N/A</v>
      </c>
      <c r="V32" s="96" t="str">
        <f t="shared" si="4"/>
        <v>N/A</v>
      </c>
      <c r="W32" s="96" t="str">
        <f t="shared" si="5"/>
        <v>N/A</v>
      </c>
    </row>
    <row r="33" spans="2:23" ht="62.5" x14ac:dyDescent="0.25">
      <c r="B33" s="24">
        <f t="shared" si="6"/>
        <v>31</v>
      </c>
      <c r="C33" s="120" t="b">
        <v>0</v>
      </c>
      <c r="D33" s="24" t="str">
        <f t="shared" si="0"/>
        <v>Pendente</v>
      </c>
      <c r="E33" s="15"/>
      <c r="F33" s="21" t="s">
        <v>4684</v>
      </c>
      <c r="G33" s="22" t="str">
        <f>RIGHT(Tabela1[[#This Row],[Assunto e-mail]],8)</f>
        <v>26895066</v>
      </c>
      <c r="H33" s="17" t="s">
        <v>142</v>
      </c>
      <c r="I33" s="96" t="s">
        <v>143</v>
      </c>
      <c r="J33" s="21" t="s">
        <v>4685</v>
      </c>
      <c r="K33" s="23">
        <v>63688.79</v>
      </c>
      <c r="L33" s="96" t="s">
        <v>195</v>
      </c>
      <c r="M33" s="96" t="s">
        <v>184</v>
      </c>
      <c r="N33" s="17" t="str">
        <f t="shared" si="1"/>
        <v>Everton + Tatebe + Calil</v>
      </c>
      <c r="O33" s="20"/>
      <c r="P33" s="17"/>
      <c r="Q33" s="17"/>
      <c r="R33" s="20" t="str">
        <f>IF(K32&lt;10000,"N/A","")</f>
        <v/>
      </c>
      <c r="S33" s="17" t="str">
        <f>IF(K32&lt;10000,"N/A","")</f>
        <v/>
      </c>
      <c r="T33" s="17" t="str">
        <f t="shared" si="2"/>
        <v>-</v>
      </c>
      <c r="U33" s="20" t="str">
        <f t="shared" si="3"/>
        <v/>
      </c>
      <c r="V33" s="17" t="str">
        <f t="shared" si="4"/>
        <v/>
      </c>
      <c r="W33" s="17" t="str">
        <f t="shared" si="5"/>
        <v>-</v>
      </c>
    </row>
    <row r="34" spans="2:23" ht="62.5" x14ac:dyDescent="0.25">
      <c r="B34" s="27">
        <f>B33+1</f>
        <v>32</v>
      </c>
      <c r="C34" s="120" t="b">
        <v>1</v>
      </c>
      <c r="D34" s="27" t="s">
        <v>4744</v>
      </c>
      <c r="E34" s="99"/>
      <c r="F34" s="28" t="s">
        <v>4743</v>
      </c>
      <c r="G34" s="29">
        <v>26988914</v>
      </c>
      <c r="H34" s="96" t="s">
        <v>142</v>
      </c>
      <c r="I34" s="96" t="s">
        <v>143</v>
      </c>
      <c r="J34" s="28" t="s">
        <v>4746</v>
      </c>
      <c r="K34" s="19">
        <v>389359.12</v>
      </c>
      <c r="L34" s="96" t="s">
        <v>157</v>
      </c>
      <c r="M34" s="96" t="s">
        <v>4745</v>
      </c>
      <c r="N34" s="96" t="str">
        <f>IF(K34&lt;10000,"Everton",IF(K34&lt;=50000,"Everton + Tatebe","Everton + Tatebe + Calil"))</f>
        <v>Everton + Tatebe + Calil</v>
      </c>
      <c r="O34" s="95"/>
      <c r="P34" s="96"/>
      <c r="Q34" s="96"/>
      <c r="R34" s="95"/>
      <c r="S34" s="96"/>
      <c r="T34" s="96" t="str">
        <f>IF(K34&lt;10000,"N/A","-")</f>
        <v>-</v>
      </c>
      <c r="U34" s="95">
        <v>46281</v>
      </c>
      <c r="V34" s="96" t="s">
        <v>142</v>
      </c>
      <c r="W34" s="96" t="str">
        <f>IF(K34&lt;=50000,"N/A","-")</f>
        <v>-</v>
      </c>
    </row>
    <row r="35" spans="2:23" x14ac:dyDescent="0.25">
      <c r="B35" s="27">
        <f>B34+1</f>
        <v>33</v>
      </c>
      <c r="C35" s="120" t="b">
        <v>0</v>
      </c>
      <c r="D35" s="27" t="str">
        <f>IF(AND(P35="OK",OR(S35="OK",S35="N/A"),OR(V35="OK",V35="N/A")),"Aprovado",IF(OR(P35="Reprovado",S35="Reprovado",V35="Reprovado"),"Reprovado","Pendente"))</f>
        <v>Pendente</v>
      </c>
      <c r="E35" s="99">
        <v>46286</v>
      </c>
      <c r="F35" s="28"/>
      <c r="G35" s="29">
        <v>27241800</v>
      </c>
      <c r="H35" s="96"/>
      <c r="I35" s="96" t="s">
        <v>143</v>
      </c>
      <c r="J35" s="28" t="s">
        <v>4761</v>
      </c>
      <c r="K35" s="19">
        <v>202.04</v>
      </c>
      <c r="L35" s="96" t="s">
        <v>195</v>
      </c>
      <c r="M35" s="96" t="s">
        <v>187</v>
      </c>
      <c r="N35" s="96" t="str">
        <f>IF(K35&lt;10000,"Everton",IF(K35&lt;=50000,"Everton + Tatebe","Everton + Tatebe + Calil"))</f>
        <v>Everton</v>
      </c>
      <c r="O35" s="95"/>
      <c r="P35" s="96"/>
      <c r="Q35" s="96"/>
      <c r="R35" s="95" t="str">
        <f>IF(K34&lt;10000,"N/A","")</f>
        <v/>
      </c>
      <c r="S35" s="96" t="str">
        <f>IF(K34&lt;10000,"N/A","")</f>
        <v/>
      </c>
      <c r="T35" s="96" t="str">
        <f>IF(K35&lt;10000,"N/A","-")</f>
        <v>N/A</v>
      </c>
      <c r="U35" s="95" t="str">
        <f>IF(K35&lt;=50000,"N/A","")</f>
        <v>N/A</v>
      </c>
      <c r="V35" s="96" t="str">
        <f>IF(K35&lt;=50000,"N/A","")</f>
        <v>N/A</v>
      </c>
      <c r="W35" s="96" t="str">
        <f>IF(K35&lt;=50000,"N/A","-")</f>
        <v>N/A</v>
      </c>
    </row>
  </sheetData>
  <mergeCells count="4">
    <mergeCell ref="O1:Q1"/>
    <mergeCell ref="R1:T1"/>
    <mergeCell ref="U1:W1"/>
    <mergeCell ref="E1:N1"/>
  </mergeCells>
  <phoneticPr fontId="7" type="noConversion"/>
  <conditionalFormatting sqref="N2:N1048576">
    <cfRule type="cellIs" dxfId="44" priority="23" operator="equal">
      <formula>$N$8</formula>
    </cfRule>
    <cfRule type="cellIs" dxfId="43" priority="24" operator="equal">
      <formula>$N$5</formula>
    </cfRule>
    <cfRule type="cellIs" dxfId="42" priority="25" operator="equal">
      <formula>$N$3</formula>
    </cfRule>
  </conditionalFormatting>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FACBF-F21F-4F3D-BF2C-2DB3DCD8B01B}">
  <dimension ref="B1:EV126"/>
  <sheetViews>
    <sheetView showGridLines="0" zoomScale="85" zoomScaleNormal="85" workbookViewId="0">
      <selection activeCell="G6" sqref="G6"/>
    </sheetView>
  </sheetViews>
  <sheetFormatPr defaultColWidth="9.453125" defaultRowHeight="18.5" x14ac:dyDescent="0.45"/>
  <cols>
    <col min="1" max="1" width="4.453125" style="3" customWidth="1"/>
    <col min="2" max="2" width="38.453125" style="3" bestFit="1" customWidth="1"/>
    <col min="3" max="3" width="22.453125" style="3" bestFit="1" customWidth="1"/>
    <col min="4" max="4" width="10.453125" style="3" bestFit="1" customWidth="1"/>
    <col min="5" max="5" width="12.54296875" style="3" bestFit="1" customWidth="1"/>
    <col min="6" max="6" width="22.453125" style="3" bestFit="1" customWidth="1"/>
    <col min="7" max="7" width="12.453125" style="3" bestFit="1" customWidth="1"/>
    <col min="8" max="8" width="4.54296875" style="3" customWidth="1"/>
    <col min="9" max="9" width="48.453125" bestFit="1" customWidth="1"/>
    <col min="10" max="12" width="10.54296875" customWidth="1"/>
    <col min="13" max="13" width="1.54296875" style="3" customWidth="1"/>
    <col min="14" max="14" width="12.54296875" style="3" bestFit="1" customWidth="1"/>
    <col min="15" max="15" width="14.453125" style="3" bestFit="1" customWidth="1"/>
    <col min="16" max="16" width="19.453125" style="3" bestFit="1" customWidth="1"/>
    <col min="17" max="17" width="11.453125" style="3" bestFit="1" customWidth="1"/>
    <col min="18" max="18" width="3.453125" style="3" customWidth="1"/>
    <col min="19" max="19" width="21.453125" style="3" bestFit="1" customWidth="1"/>
    <col min="20" max="20" width="39.36328125" style="3" bestFit="1" customWidth="1"/>
    <col min="21" max="97" width="14.54296875" style="3" bestFit="1" customWidth="1"/>
    <col min="98" max="98" width="8.54296875" style="3" bestFit="1" customWidth="1"/>
    <col min="99" max="134" width="14.54296875" style="3" bestFit="1" customWidth="1"/>
    <col min="135" max="136" width="13.453125" style="3" bestFit="1" customWidth="1"/>
    <col min="137" max="137" width="12.453125" style="3" bestFit="1" customWidth="1"/>
    <col min="138" max="146" width="13.453125" style="3" bestFit="1" customWidth="1"/>
    <col min="147" max="147" width="19.54296875" style="3" bestFit="1" customWidth="1"/>
    <col min="148" max="148" width="20.453125" style="3" bestFit="1" customWidth="1"/>
    <col min="149" max="150" width="13.453125" style="3" bestFit="1" customWidth="1"/>
    <col min="151" max="151" width="24.54296875" style="3" bestFit="1" customWidth="1"/>
    <col min="152" max="152" width="12.453125" style="3" bestFit="1" customWidth="1"/>
    <col min="153" max="16384" width="9.453125" style="3"/>
  </cols>
  <sheetData>
    <row r="1" spans="2:152" x14ac:dyDescent="0.45">
      <c r="B1" s="9" t="s">
        <v>0</v>
      </c>
      <c r="C1"/>
      <c r="I1" s="9" t="s">
        <v>1</v>
      </c>
      <c r="S1" s="45" t="s">
        <v>2</v>
      </c>
      <c r="T1" s="3" t="s">
        <v>3</v>
      </c>
    </row>
    <row r="2" spans="2:152" x14ac:dyDescent="0.45">
      <c r="B2"/>
      <c r="C2"/>
      <c r="I2" s="6" t="s">
        <v>4</v>
      </c>
      <c r="J2" t="s">
        <v>5</v>
      </c>
      <c r="S2" s="45" t="s">
        <v>6</v>
      </c>
      <c r="T2" s="3" t="s">
        <v>7</v>
      </c>
    </row>
    <row r="3" spans="2:152" x14ac:dyDescent="0.45">
      <c r="B3" s="34"/>
    </row>
    <row r="4" spans="2:152" x14ac:dyDescent="0.45">
      <c r="B4" s="162" t="e" vm="1">
        <v>#VALUE!</v>
      </c>
      <c r="C4"/>
      <c r="D4"/>
      <c r="E4"/>
      <c r="F4"/>
      <c r="G4"/>
      <c r="J4" s="6" t="s">
        <v>8</v>
      </c>
      <c r="M4"/>
      <c r="N4" s="33" t="s">
        <v>5</v>
      </c>
      <c r="O4" s="33" t="s">
        <v>70</v>
      </c>
      <c r="P4" s="33" t="s">
        <v>213</v>
      </c>
      <c r="Q4" s="33" t="s">
        <v>214</v>
      </c>
      <c r="R4"/>
      <c r="S4" s="45" t="s">
        <v>9</v>
      </c>
      <c r="T4" s="3" t="s">
        <v>10</v>
      </c>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row>
    <row r="5" spans="2:152" ht="61.4" customHeight="1" x14ac:dyDescent="0.45">
      <c r="B5"/>
      <c r="C5"/>
      <c r="D5"/>
      <c r="E5"/>
      <c r="F5"/>
      <c r="G5"/>
      <c r="J5" t="s">
        <v>11</v>
      </c>
      <c r="K5" t="s">
        <v>12</v>
      </c>
      <c r="L5" t="s">
        <v>13</v>
      </c>
      <c r="M5"/>
      <c r="N5" t="e">
        <f>GETPIVOTDATA("Número do Chamado",$B$4,"Status","PENDENTE")</f>
        <v>#REF!</v>
      </c>
      <c r="O5" t="e">
        <f>-GETPIVOTDATA("Número do Chamado",$B$4,"Status","FINALIZADO")</f>
        <v>#REF!</v>
      </c>
      <c r="P5" t="e">
        <f>GETPIVOTDATA("Número do Chamado",$B$4,"Status","EM ANDAMENTO")</f>
        <v>#REF!</v>
      </c>
      <c r="Q5" t="e">
        <f>SUM(N5:P5)</f>
        <v>#REF!</v>
      </c>
      <c r="R5"/>
      <c r="S5" s="4" t="s">
        <v>14</v>
      </c>
      <c r="T5" s="3">
        <v>20</v>
      </c>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row>
    <row r="6" spans="2:152" x14ac:dyDescent="0.45">
      <c r="B6"/>
      <c r="C6"/>
      <c r="D6"/>
      <c r="E6"/>
      <c r="F6"/>
      <c r="G6"/>
      <c r="M6"/>
      <c r="N6"/>
      <c r="O6"/>
      <c r="P6"/>
      <c r="Q6"/>
      <c r="R6"/>
      <c r="S6" s="4" t="s">
        <v>15</v>
      </c>
      <c r="T6" s="3">
        <v>12</v>
      </c>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row>
    <row r="7" spans="2:152" x14ac:dyDescent="0.45">
      <c r="B7"/>
      <c r="C7"/>
      <c r="D7"/>
      <c r="E7"/>
      <c r="F7"/>
      <c r="G7"/>
      <c r="M7"/>
      <c r="N7"/>
      <c r="O7"/>
      <c r="P7"/>
      <c r="Q7"/>
      <c r="R7"/>
      <c r="S7" s="4" t="s">
        <v>16</v>
      </c>
      <c r="T7" s="3">
        <v>24</v>
      </c>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row>
    <row r="8" spans="2:152" x14ac:dyDescent="0.45">
      <c r="B8"/>
      <c r="C8"/>
      <c r="D8"/>
      <c r="E8"/>
      <c r="F8"/>
      <c r="G8"/>
      <c r="M8"/>
      <c r="N8"/>
      <c r="O8"/>
      <c r="P8"/>
      <c r="Q8"/>
      <c r="R8"/>
      <c r="S8" s="4" t="s">
        <v>17</v>
      </c>
      <c r="T8" s="3">
        <v>37</v>
      </c>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row>
    <row r="9" spans="2:152" x14ac:dyDescent="0.45">
      <c r="B9"/>
      <c r="C9"/>
      <c r="D9"/>
      <c r="E9"/>
      <c r="F9"/>
      <c r="G9"/>
      <c r="I9" s="90" t="s">
        <v>18</v>
      </c>
      <c r="J9" s="90">
        <v>11</v>
      </c>
      <c r="K9" s="90">
        <v>84</v>
      </c>
      <c r="L9" s="90">
        <v>95</v>
      </c>
      <c r="M9" s="5"/>
      <c r="N9"/>
      <c r="O9"/>
      <c r="P9"/>
      <c r="Q9"/>
      <c r="R9"/>
      <c r="S9" s="4" t="s">
        <v>19</v>
      </c>
      <c r="T9" s="3">
        <v>4</v>
      </c>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row>
    <row r="10" spans="2:152" x14ac:dyDescent="0.45">
      <c r="B10"/>
      <c r="C10"/>
      <c r="D10"/>
      <c r="E10"/>
      <c r="F10"/>
      <c r="G10"/>
      <c r="M10"/>
      <c r="N10"/>
      <c r="O10"/>
      <c r="P10"/>
      <c r="Q10"/>
      <c r="R10"/>
      <c r="S10" s="4" t="s">
        <v>20</v>
      </c>
      <c r="T10" s="3">
        <v>97</v>
      </c>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row>
    <row r="11" spans="2:152" x14ac:dyDescent="0.45">
      <c r="B11"/>
      <c r="C11"/>
      <c r="D11"/>
      <c r="E11"/>
      <c r="F11"/>
      <c r="G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row>
    <row r="12" spans="2:152" x14ac:dyDescent="0.45">
      <c r="B12"/>
      <c r="C12"/>
      <c r="D12"/>
      <c r="E12"/>
      <c r="F12"/>
      <c r="G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row>
    <row r="13" spans="2:152" x14ac:dyDescent="0.45">
      <c r="B13"/>
      <c r="C13"/>
      <c r="D13"/>
      <c r="E13"/>
      <c r="F13"/>
      <c r="G13"/>
      <c r="M13"/>
      <c r="N13"/>
      <c r="O13"/>
      <c r="P13"/>
      <c r="Q13"/>
      <c r="R13"/>
      <c r="S13"/>
      <c r="T13"/>
      <c r="U13"/>
      <c r="V13"/>
      <c r="W13"/>
    </row>
    <row r="14" spans="2:152" x14ac:dyDescent="0.45">
      <c r="B14"/>
      <c r="C14"/>
      <c r="D14"/>
      <c r="E14"/>
      <c r="F14"/>
      <c r="G14"/>
      <c r="M14"/>
      <c r="N14"/>
      <c r="O14"/>
      <c r="P14"/>
      <c r="Q14"/>
      <c r="R14"/>
      <c r="S14"/>
      <c r="T14"/>
      <c r="U14"/>
      <c r="V14"/>
      <c r="W14"/>
    </row>
    <row r="15" spans="2:152" x14ac:dyDescent="0.45">
      <c r="B15"/>
      <c r="C15"/>
      <c r="D15"/>
      <c r="E15"/>
      <c r="F15"/>
      <c r="G15"/>
      <c r="M15"/>
      <c r="N15"/>
      <c r="O15"/>
      <c r="P15"/>
      <c r="Q15"/>
      <c r="R15"/>
      <c r="S15"/>
      <c r="T15"/>
      <c r="U15"/>
      <c r="V15"/>
      <c r="W15"/>
    </row>
    <row r="16" spans="2:152" x14ac:dyDescent="0.45">
      <c r="D16"/>
      <c r="E16"/>
      <c r="F16"/>
      <c r="G16"/>
      <c r="H16"/>
      <c r="M16"/>
      <c r="N16"/>
      <c r="O16"/>
      <c r="P16"/>
      <c r="Q16"/>
      <c r="R16"/>
      <c r="S16"/>
      <c r="T16"/>
      <c r="U16"/>
      <c r="V16"/>
      <c r="W16"/>
    </row>
    <row r="17" spans="2:23" x14ac:dyDescent="0.45">
      <c r="B17" s="9" t="s">
        <v>21</v>
      </c>
      <c r="D17"/>
      <c r="E17"/>
      <c r="F17"/>
      <c r="G17"/>
      <c r="H17"/>
      <c r="M17"/>
      <c r="N17"/>
      <c r="O17"/>
      <c r="P17"/>
      <c r="Q17"/>
      <c r="R17"/>
      <c r="S17"/>
      <c r="T17"/>
      <c r="U17"/>
      <c r="V17"/>
      <c r="W17"/>
    </row>
    <row r="18" spans="2:23" x14ac:dyDescent="0.45">
      <c r="B18" s="6" t="s">
        <v>4</v>
      </c>
      <c r="C18" t="s">
        <v>5</v>
      </c>
      <c r="D18"/>
      <c r="E18"/>
      <c r="F18"/>
      <c r="G18"/>
      <c r="H18"/>
      <c r="M18"/>
      <c r="N18"/>
      <c r="O18"/>
      <c r="P18"/>
      <c r="Q18"/>
      <c r="R18"/>
      <c r="S18"/>
      <c r="T18"/>
      <c r="U18"/>
      <c r="V18"/>
      <c r="W18"/>
    </row>
    <row r="19" spans="2:23" x14ac:dyDescent="0.45">
      <c r="B19" s="6" t="s">
        <v>6</v>
      </c>
      <c r="C19" t="s">
        <v>22</v>
      </c>
      <c r="D19"/>
      <c r="E19"/>
      <c r="F19"/>
      <c r="G19"/>
      <c r="H19"/>
      <c r="M19"/>
      <c r="N19"/>
      <c r="O19"/>
      <c r="P19"/>
      <c r="Q19"/>
      <c r="R19"/>
      <c r="S19"/>
      <c r="T19"/>
      <c r="U19"/>
      <c r="V19"/>
      <c r="W19"/>
    </row>
    <row r="20" spans="2:23" x14ac:dyDescent="0.45">
      <c r="B20"/>
      <c r="C20"/>
      <c r="D20"/>
      <c r="E20"/>
      <c r="F20"/>
      <c r="G20"/>
      <c r="H20"/>
      <c r="M20"/>
      <c r="N20"/>
      <c r="O20"/>
      <c r="P20"/>
      <c r="Q20"/>
      <c r="R20"/>
      <c r="S20"/>
      <c r="T20"/>
      <c r="U20"/>
      <c r="V20"/>
      <c r="W20"/>
    </row>
    <row r="21" spans="2:23" x14ac:dyDescent="0.45">
      <c r="B21" s="6" t="s">
        <v>9</v>
      </c>
      <c r="C21" t="s">
        <v>23</v>
      </c>
      <c r="D21"/>
      <c r="E21"/>
      <c r="F21"/>
      <c r="G21"/>
      <c r="H21"/>
      <c r="M21"/>
      <c r="N21"/>
      <c r="O21"/>
      <c r="P21"/>
      <c r="Q21"/>
      <c r="R21"/>
      <c r="S21"/>
      <c r="T21"/>
      <c r="U21"/>
      <c r="V21"/>
      <c r="W21"/>
    </row>
    <row r="22" spans="2:23" x14ac:dyDescent="0.45">
      <c r="B22" s="7" t="s">
        <v>14</v>
      </c>
      <c r="C22">
        <v>13</v>
      </c>
      <c r="D22"/>
      <c r="E22"/>
      <c r="F22"/>
      <c r="G22"/>
      <c r="H22"/>
      <c r="M22"/>
      <c r="N22"/>
      <c r="O22"/>
      <c r="P22"/>
      <c r="Q22"/>
      <c r="R22"/>
      <c r="S22"/>
      <c r="T22"/>
      <c r="U22"/>
      <c r="V22"/>
      <c r="W22"/>
    </row>
    <row r="23" spans="2:23" x14ac:dyDescent="0.45">
      <c r="B23" s="7" t="s">
        <v>15</v>
      </c>
      <c r="C23">
        <v>10</v>
      </c>
      <c r="D23"/>
      <c r="E23"/>
      <c r="F23"/>
      <c r="G23"/>
      <c r="H23"/>
      <c r="M23"/>
      <c r="N23"/>
      <c r="O23"/>
      <c r="P23"/>
      <c r="Q23"/>
      <c r="R23"/>
      <c r="S23"/>
      <c r="T23"/>
      <c r="U23"/>
      <c r="V23"/>
      <c r="W23"/>
    </row>
    <row r="24" spans="2:23" x14ac:dyDescent="0.45">
      <c r="B24" s="7" t="s">
        <v>16</v>
      </c>
      <c r="C24">
        <v>23</v>
      </c>
      <c r="D24"/>
      <c r="E24"/>
      <c r="F24"/>
      <c r="G24"/>
      <c r="H24"/>
      <c r="M24"/>
      <c r="N24"/>
      <c r="O24"/>
      <c r="P24"/>
      <c r="Q24"/>
      <c r="R24"/>
      <c r="S24"/>
      <c r="T24"/>
      <c r="U24"/>
      <c r="V24"/>
      <c r="W24"/>
    </row>
    <row r="25" spans="2:23" x14ac:dyDescent="0.45">
      <c r="B25" s="7" t="s">
        <v>17</v>
      </c>
      <c r="C25">
        <v>32</v>
      </c>
      <c r="D25"/>
      <c r="E25"/>
      <c r="F25"/>
      <c r="G25"/>
      <c r="H25"/>
      <c r="M25"/>
      <c r="N25"/>
      <c r="O25"/>
      <c r="P25"/>
      <c r="Q25"/>
      <c r="R25"/>
      <c r="S25"/>
      <c r="T25"/>
      <c r="U25"/>
      <c r="V25"/>
      <c r="W25"/>
    </row>
    <row r="26" spans="2:23" x14ac:dyDescent="0.45">
      <c r="B26" s="7" t="s">
        <v>19</v>
      </c>
      <c r="C26">
        <v>6</v>
      </c>
      <c r="D26"/>
      <c r="E26"/>
      <c r="F26"/>
      <c r="G26"/>
      <c r="H26"/>
      <c r="M26"/>
      <c r="N26"/>
      <c r="O26"/>
      <c r="P26"/>
      <c r="Q26"/>
      <c r="R26"/>
      <c r="S26"/>
      <c r="T26"/>
      <c r="U26"/>
      <c r="V26"/>
      <c r="W26"/>
    </row>
    <row r="27" spans="2:23" x14ac:dyDescent="0.45">
      <c r="B27" s="7" t="s">
        <v>20</v>
      </c>
      <c r="C27">
        <v>84</v>
      </c>
      <c r="D27"/>
      <c r="E27"/>
      <c r="F27"/>
      <c r="G27"/>
      <c r="H27"/>
      <c r="M27"/>
      <c r="N27"/>
      <c r="O27"/>
      <c r="P27"/>
      <c r="Q27"/>
      <c r="R27"/>
      <c r="S27"/>
      <c r="T27"/>
      <c r="U27"/>
      <c r="V27"/>
      <c r="W27"/>
    </row>
    <row r="28" spans="2:23" x14ac:dyDescent="0.45">
      <c r="B28"/>
      <c r="C28"/>
      <c r="D28"/>
      <c r="E28"/>
      <c r="F28"/>
      <c r="G28"/>
      <c r="H28"/>
      <c r="M28"/>
      <c r="N28"/>
      <c r="O28"/>
      <c r="P28"/>
      <c r="Q28"/>
      <c r="R28"/>
      <c r="S28"/>
      <c r="T28"/>
      <c r="U28"/>
      <c r="V28"/>
      <c r="W28"/>
    </row>
    <row r="29" spans="2:23" x14ac:dyDescent="0.45">
      <c r="B29"/>
      <c r="C29"/>
      <c r="D29"/>
      <c r="E29"/>
      <c r="F29"/>
      <c r="G29"/>
      <c r="H29"/>
      <c r="M29"/>
      <c r="N29"/>
      <c r="O29"/>
      <c r="P29"/>
      <c r="Q29"/>
      <c r="R29"/>
      <c r="S29"/>
      <c r="T29"/>
      <c r="U29"/>
      <c r="V29"/>
      <c r="W29"/>
    </row>
    <row r="30" spans="2:23" x14ac:dyDescent="0.45">
      <c r="B30"/>
      <c r="C30"/>
      <c r="D30"/>
      <c r="E30"/>
      <c r="F30"/>
      <c r="G30"/>
      <c r="H30"/>
      <c r="M30"/>
      <c r="N30"/>
      <c r="O30"/>
      <c r="P30"/>
      <c r="Q30"/>
      <c r="R30"/>
      <c r="S30"/>
      <c r="T30"/>
      <c r="U30"/>
      <c r="V30"/>
      <c r="W30"/>
    </row>
    <row r="31" spans="2:23" x14ac:dyDescent="0.45">
      <c r="B31"/>
      <c r="C31"/>
      <c r="D31"/>
      <c r="E31"/>
      <c r="F31"/>
      <c r="G31"/>
      <c r="H31"/>
      <c r="M31"/>
      <c r="N31"/>
      <c r="O31"/>
      <c r="P31"/>
      <c r="Q31"/>
      <c r="R31"/>
      <c r="S31"/>
      <c r="T31"/>
      <c r="U31"/>
      <c r="V31"/>
      <c r="W31"/>
    </row>
    <row r="32" spans="2:23" x14ac:dyDescent="0.45">
      <c r="B32"/>
      <c r="C32"/>
      <c r="D32"/>
      <c r="E32"/>
      <c r="F32"/>
      <c r="G32"/>
      <c r="H32"/>
      <c r="M32"/>
      <c r="N32"/>
      <c r="O32"/>
      <c r="P32"/>
      <c r="Q32"/>
      <c r="R32"/>
      <c r="S32"/>
      <c r="T32"/>
      <c r="U32"/>
      <c r="V32"/>
      <c r="W32"/>
    </row>
    <row r="33" spans="2:23" x14ac:dyDescent="0.45">
      <c r="B33"/>
      <c r="C33"/>
      <c r="D33"/>
      <c r="E33"/>
      <c r="F33"/>
      <c r="G33"/>
      <c r="H33"/>
      <c r="M33"/>
      <c r="N33"/>
      <c r="O33"/>
      <c r="P33"/>
      <c r="Q33"/>
      <c r="R33"/>
      <c r="S33"/>
      <c r="T33"/>
      <c r="U33"/>
      <c r="V33"/>
      <c r="W33"/>
    </row>
    <row r="34" spans="2:23" x14ac:dyDescent="0.45">
      <c r="B34"/>
      <c r="C34"/>
      <c r="D34"/>
      <c r="E34"/>
      <c r="F34"/>
      <c r="G34"/>
      <c r="H34"/>
      <c r="M34"/>
      <c r="N34"/>
      <c r="O34"/>
      <c r="P34"/>
      <c r="Q34"/>
      <c r="R34"/>
      <c r="S34"/>
      <c r="T34"/>
      <c r="U34"/>
      <c r="V34"/>
      <c r="W34"/>
    </row>
    <row r="35" spans="2:23" x14ac:dyDescent="0.45">
      <c r="B35"/>
      <c r="C35"/>
      <c r="D35"/>
      <c r="E35"/>
      <c r="F35"/>
      <c r="G35"/>
      <c r="H35"/>
      <c r="M35"/>
      <c r="N35"/>
      <c r="O35"/>
      <c r="P35"/>
      <c r="Q35"/>
      <c r="R35"/>
      <c r="S35"/>
      <c r="T35"/>
      <c r="U35"/>
      <c r="V35"/>
      <c r="W35"/>
    </row>
    <row r="36" spans="2:23" x14ac:dyDescent="0.45">
      <c r="B36"/>
      <c r="C36"/>
      <c r="D36"/>
      <c r="E36"/>
      <c r="F36"/>
      <c r="G36"/>
      <c r="H36"/>
      <c r="M36"/>
      <c r="N36"/>
      <c r="O36"/>
      <c r="P36"/>
      <c r="Q36"/>
      <c r="R36"/>
      <c r="S36"/>
      <c r="T36"/>
      <c r="U36"/>
      <c r="V36"/>
      <c r="W36"/>
    </row>
    <row r="37" spans="2:23" x14ac:dyDescent="0.45">
      <c r="B37"/>
      <c r="C37"/>
      <c r="D37"/>
      <c r="E37"/>
      <c r="F37"/>
      <c r="G37"/>
      <c r="H37"/>
      <c r="M37"/>
      <c r="N37"/>
      <c r="O37"/>
      <c r="P37"/>
      <c r="Q37"/>
      <c r="R37"/>
      <c r="S37"/>
      <c r="T37"/>
      <c r="U37"/>
      <c r="V37"/>
      <c r="W37"/>
    </row>
    <row r="38" spans="2:23" x14ac:dyDescent="0.45">
      <c r="B38"/>
      <c r="C38"/>
      <c r="D38"/>
      <c r="E38"/>
      <c r="F38"/>
      <c r="G38"/>
      <c r="H38"/>
      <c r="M38"/>
      <c r="N38"/>
      <c r="O38"/>
      <c r="P38"/>
      <c r="Q38"/>
      <c r="R38"/>
      <c r="S38"/>
      <c r="T38"/>
      <c r="U38"/>
      <c r="V38"/>
      <c r="W38"/>
    </row>
    <row r="39" spans="2:23" x14ac:dyDescent="0.45">
      <c r="B39"/>
      <c r="C39"/>
      <c r="D39"/>
      <c r="E39"/>
      <c r="F39"/>
      <c r="G39"/>
      <c r="H39"/>
      <c r="M39"/>
      <c r="N39"/>
      <c r="O39"/>
      <c r="P39"/>
      <c r="Q39"/>
      <c r="R39"/>
      <c r="S39"/>
      <c r="T39"/>
      <c r="U39"/>
      <c r="V39"/>
      <c r="W39"/>
    </row>
    <row r="40" spans="2:23" x14ac:dyDescent="0.45">
      <c r="B40"/>
      <c r="C40"/>
      <c r="D40"/>
      <c r="E40"/>
      <c r="F40"/>
      <c r="G40"/>
      <c r="H40"/>
      <c r="M40"/>
      <c r="N40"/>
      <c r="O40"/>
      <c r="P40"/>
      <c r="Q40"/>
      <c r="R40"/>
      <c r="S40"/>
      <c r="T40"/>
      <c r="U40"/>
      <c r="V40"/>
      <c r="W40"/>
    </row>
    <row r="41" spans="2:23" x14ac:dyDescent="0.45">
      <c r="B41"/>
      <c r="C41"/>
      <c r="D41"/>
      <c r="E41"/>
      <c r="F41"/>
      <c r="G41"/>
      <c r="H41"/>
      <c r="M41"/>
      <c r="N41"/>
      <c r="O41"/>
      <c r="P41"/>
      <c r="Q41"/>
      <c r="R41"/>
      <c r="S41"/>
      <c r="T41"/>
      <c r="U41"/>
      <c r="V41"/>
      <c r="W41"/>
    </row>
    <row r="42" spans="2:23" x14ac:dyDescent="0.45">
      <c r="B42"/>
      <c r="C42"/>
      <c r="D42"/>
      <c r="E42"/>
      <c r="F42"/>
      <c r="G42"/>
      <c r="H42"/>
      <c r="M42"/>
      <c r="N42"/>
      <c r="O42"/>
      <c r="P42"/>
      <c r="Q42"/>
      <c r="R42"/>
      <c r="S42"/>
      <c r="T42"/>
      <c r="U42"/>
      <c r="V42"/>
      <c r="W42"/>
    </row>
    <row r="43" spans="2:23" x14ac:dyDescent="0.45">
      <c r="B43"/>
      <c r="C43"/>
      <c r="D43"/>
      <c r="E43"/>
      <c r="F43"/>
      <c r="G43"/>
      <c r="H43"/>
      <c r="M43"/>
      <c r="N43"/>
      <c r="O43"/>
      <c r="P43"/>
      <c r="Q43"/>
      <c r="R43"/>
      <c r="S43"/>
      <c r="T43"/>
      <c r="U43"/>
      <c r="V43"/>
      <c r="W43"/>
    </row>
    <row r="44" spans="2:23" x14ac:dyDescent="0.45">
      <c r="B44"/>
      <c r="C44"/>
      <c r="D44"/>
      <c r="E44"/>
      <c r="F44"/>
      <c r="G44"/>
      <c r="H44"/>
      <c r="M44"/>
      <c r="N44"/>
      <c r="O44"/>
      <c r="P44"/>
      <c r="Q44"/>
      <c r="R44"/>
      <c r="S44"/>
      <c r="T44"/>
      <c r="U44"/>
      <c r="V44"/>
      <c r="W44"/>
    </row>
    <row r="45" spans="2:23" x14ac:dyDescent="0.45">
      <c r="B45"/>
      <c r="C45"/>
      <c r="D45" t="s">
        <v>24</v>
      </c>
      <c r="E45"/>
      <c r="F45"/>
      <c r="G45"/>
      <c r="H45"/>
      <c r="M45"/>
      <c r="N45"/>
      <c r="O45"/>
      <c r="P45"/>
      <c r="Q45"/>
      <c r="R45"/>
      <c r="S45"/>
      <c r="T45"/>
      <c r="U45"/>
      <c r="V45"/>
      <c r="W45"/>
    </row>
    <row r="46" spans="2:23" x14ac:dyDescent="0.45">
      <c r="B46"/>
      <c r="C46"/>
      <c r="D46"/>
      <c r="E46"/>
      <c r="F46"/>
      <c r="G46"/>
      <c r="H46"/>
      <c r="M46"/>
      <c r="N46"/>
      <c r="O46"/>
      <c r="P46"/>
      <c r="Q46"/>
      <c r="R46"/>
      <c r="S46"/>
      <c r="T46"/>
      <c r="U46"/>
      <c r="V46"/>
      <c r="W46"/>
    </row>
    <row r="47" spans="2:23" x14ac:dyDescent="0.45">
      <c r="B47"/>
      <c r="C47"/>
      <c r="D47"/>
      <c r="E47"/>
      <c r="F47"/>
      <c r="G47"/>
      <c r="H47"/>
      <c r="M47"/>
      <c r="N47"/>
      <c r="O47"/>
      <c r="P47"/>
      <c r="Q47"/>
      <c r="R47"/>
      <c r="S47"/>
      <c r="T47"/>
      <c r="U47"/>
      <c r="V47"/>
      <c r="W47"/>
    </row>
    <row r="48" spans="2:23" x14ac:dyDescent="0.45">
      <c r="B48"/>
      <c r="C48"/>
      <c r="D48"/>
      <c r="E48"/>
      <c r="F48"/>
      <c r="G48"/>
      <c r="H48"/>
      <c r="M48"/>
      <c r="N48"/>
      <c r="O48"/>
      <c r="P48"/>
      <c r="Q48"/>
      <c r="R48"/>
      <c r="S48"/>
      <c r="T48"/>
      <c r="U48"/>
      <c r="V48"/>
      <c r="W48"/>
    </row>
    <row r="49" spans="2:23" x14ac:dyDescent="0.45">
      <c r="B49"/>
      <c r="C49"/>
      <c r="D49"/>
      <c r="E49"/>
      <c r="F49"/>
      <c r="G49"/>
      <c r="H49"/>
      <c r="M49"/>
      <c r="N49"/>
      <c r="O49"/>
      <c r="P49"/>
      <c r="Q49"/>
      <c r="R49"/>
      <c r="S49"/>
      <c r="T49"/>
      <c r="U49"/>
      <c r="V49"/>
      <c r="W49"/>
    </row>
    <row r="50" spans="2:23" x14ac:dyDescent="0.45">
      <c r="B50"/>
      <c r="C50"/>
      <c r="D50"/>
      <c r="E50"/>
      <c r="F50"/>
      <c r="G50"/>
      <c r="H50"/>
      <c r="M50"/>
      <c r="N50"/>
      <c r="O50"/>
      <c r="P50"/>
      <c r="Q50"/>
      <c r="R50"/>
      <c r="S50"/>
      <c r="T50"/>
      <c r="U50"/>
      <c r="V50"/>
      <c r="W50"/>
    </row>
    <row r="51" spans="2:23" x14ac:dyDescent="0.45">
      <c r="B51"/>
      <c r="C51"/>
      <c r="D51"/>
      <c r="E51"/>
      <c r="F51"/>
      <c r="G51"/>
      <c r="H51"/>
      <c r="M51"/>
      <c r="N51"/>
      <c r="O51"/>
      <c r="P51"/>
      <c r="Q51"/>
      <c r="R51"/>
      <c r="S51"/>
      <c r="T51"/>
      <c r="U51"/>
      <c r="V51"/>
      <c r="W51"/>
    </row>
    <row r="52" spans="2:23" x14ac:dyDescent="0.45">
      <c r="B52"/>
      <c r="C52"/>
      <c r="D52"/>
      <c r="E52"/>
      <c r="F52"/>
      <c r="G52"/>
      <c r="H52"/>
      <c r="M52"/>
      <c r="N52"/>
      <c r="O52"/>
      <c r="P52"/>
      <c r="Q52"/>
      <c r="R52"/>
      <c r="S52"/>
      <c r="T52"/>
      <c r="U52"/>
      <c r="V52"/>
      <c r="W52"/>
    </row>
    <row r="53" spans="2:23" x14ac:dyDescent="0.45">
      <c r="B53"/>
      <c r="C53"/>
      <c r="D53"/>
      <c r="E53"/>
      <c r="F53"/>
      <c r="G53"/>
      <c r="H53"/>
      <c r="M53"/>
      <c r="N53"/>
      <c r="O53"/>
      <c r="P53"/>
      <c r="Q53"/>
      <c r="R53"/>
      <c r="S53"/>
      <c r="T53"/>
      <c r="U53"/>
      <c r="V53"/>
      <c r="W53"/>
    </row>
    <row r="54" spans="2:23" x14ac:dyDescent="0.45">
      <c r="B54"/>
      <c r="C54"/>
      <c r="D54"/>
      <c r="S54"/>
      <c r="T54"/>
      <c r="U54"/>
      <c r="V54"/>
      <c r="W54"/>
    </row>
    <row r="55" spans="2:23" x14ac:dyDescent="0.45">
      <c r="B55"/>
      <c r="C55"/>
      <c r="D55"/>
      <c r="S55"/>
      <c r="T55"/>
      <c r="U55"/>
      <c r="V55"/>
      <c r="W55"/>
    </row>
    <row r="56" spans="2:23" x14ac:dyDescent="0.45">
      <c r="B56"/>
      <c r="C56"/>
      <c r="D56"/>
      <c r="S56"/>
      <c r="T56"/>
      <c r="U56"/>
      <c r="V56"/>
      <c r="W56"/>
    </row>
    <row r="57" spans="2:23" x14ac:dyDescent="0.45">
      <c r="B57"/>
      <c r="C57"/>
      <c r="D57"/>
      <c r="S57"/>
      <c r="T57"/>
      <c r="U57"/>
      <c r="V57"/>
      <c r="W57"/>
    </row>
    <row r="58" spans="2:23" x14ac:dyDescent="0.45">
      <c r="B58"/>
      <c r="C58"/>
      <c r="D58"/>
      <c r="S58"/>
      <c r="T58"/>
      <c r="U58"/>
      <c r="V58"/>
      <c r="W58"/>
    </row>
    <row r="59" spans="2:23" x14ac:dyDescent="0.45">
      <c r="B59"/>
      <c r="C59"/>
      <c r="D59"/>
    </row>
    <row r="60" spans="2:23" x14ac:dyDescent="0.45">
      <c r="B60"/>
      <c r="C60"/>
      <c r="D60"/>
    </row>
    <row r="61" spans="2:23" x14ac:dyDescent="0.45">
      <c r="B61"/>
      <c r="C61"/>
      <c r="D61"/>
    </row>
    <row r="62" spans="2:23" x14ac:dyDescent="0.45">
      <c r="B62"/>
      <c r="C62"/>
      <c r="D62"/>
    </row>
    <row r="63" spans="2:23" x14ac:dyDescent="0.45">
      <c r="B63"/>
      <c r="C63"/>
      <c r="D63"/>
    </row>
    <row r="64" spans="2:23" x14ac:dyDescent="0.45">
      <c r="B64"/>
      <c r="C64"/>
      <c r="D64"/>
    </row>
    <row r="65" spans="2:4" x14ac:dyDescent="0.45">
      <c r="B65"/>
      <c r="C65"/>
      <c r="D65"/>
    </row>
    <row r="66" spans="2:4" x14ac:dyDescent="0.45">
      <c r="B66"/>
      <c r="C66"/>
      <c r="D66"/>
    </row>
    <row r="67" spans="2:4" x14ac:dyDescent="0.45">
      <c r="B67"/>
      <c r="C67"/>
      <c r="D67"/>
    </row>
    <row r="68" spans="2:4" x14ac:dyDescent="0.45">
      <c r="B68"/>
      <c r="C68"/>
      <c r="D68"/>
    </row>
    <row r="69" spans="2:4" x14ac:dyDescent="0.45">
      <c r="B69"/>
      <c r="C69"/>
      <c r="D69"/>
    </row>
    <row r="70" spans="2:4" x14ac:dyDescent="0.45">
      <c r="B70"/>
      <c r="C70"/>
      <c r="D70"/>
    </row>
    <row r="71" spans="2:4" x14ac:dyDescent="0.45">
      <c r="B71"/>
      <c r="C71"/>
      <c r="D71"/>
    </row>
    <row r="72" spans="2:4" x14ac:dyDescent="0.45">
      <c r="B72"/>
      <c r="C72"/>
      <c r="D72"/>
    </row>
    <row r="73" spans="2:4" x14ac:dyDescent="0.45">
      <c r="B73"/>
      <c r="C73"/>
      <c r="D73"/>
    </row>
    <row r="74" spans="2:4" x14ac:dyDescent="0.45">
      <c r="B74"/>
      <c r="C74"/>
      <c r="D74"/>
    </row>
    <row r="75" spans="2:4" x14ac:dyDescent="0.45">
      <c r="B75"/>
      <c r="C75"/>
      <c r="D75"/>
    </row>
    <row r="76" spans="2:4" x14ac:dyDescent="0.45">
      <c r="B76"/>
      <c r="C76"/>
      <c r="D76"/>
    </row>
    <row r="77" spans="2:4" x14ac:dyDescent="0.45">
      <c r="B77"/>
      <c r="C77"/>
      <c r="D77"/>
    </row>
    <row r="78" spans="2:4" x14ac:dyDescent="0.45">
      <c r="B78"/>
      <c r="C78"/>
      <c r="D78"/>
    </row>
    <row r="79" spans="2:4" x14ac:dyDescent="0.45">
      <c r="B79"/>
      <c r="C79"/>
      <c r="D79"/>
    </row>
    <row r="80" spans="2:4" x14ac:dyDescent="0.45">
      <c r="B80"/>
      <c r="C80"/>
      <c r="D80"/>
    </row>
    <row r="81" spans="2:4" x14ac:dyDescent="0.45">
      <c r="B81"/>
      <c r="C81"/>
      <c r="D81"/>
    </row>
    <row r="82" spans="2:4" x14ac:dyDescent="0.45">
      <c r="B82"/>
      <c r="C82"/>
      <c r="D82"/>
    </row>
    <row r="83" spans="2:4" x14ac:dyDescent="0.45">
      <c r="B83"/>
      <c r="C83"/>
      <c r="D83"/>
    </row>
    <row r="84" spans="2:4" x14ac:dyDescent="0.45">
      <c r="B84"/>
      <c r="C84"/>
      <c r="D84"/>
    </row>
    <row r="85" spans="2:4" x14ac:dyDescent="0.45">
      <c r="B85"/>
      <c r="C85"/>
      <c r="D85"/>
    </row>
    <row r="86" spans="2:4" x14ac:dyDescent="0.45">
      <c r="B86"/>
      <c r="C86"/>
      <c r="D86"/>
    </row>
    <row r="87" spans="2:4" x14ac:dyDescent="0.45">
      <c r="B87"/>
      <c r="C87"/>
      <c r="D87"/>
    </row>
    <row r="88" spans="2:4" x14ac:dyDescent="0.45">
      <c r="B88"/>
      <c r="C88"/>
      <c r="D88"/>
    </row>
    <row r="89" spans="2:4" x14ac:dyDescent="0.45">
      <c r="B89"/>
      <c r="C89"/>
      <c r="D89"/>
    </row>
    <row r="90" spans="2:4" x14ac:dyDescent="0.45">
      <c r="B90"/>
      <c r="C90"/>
      <c r="D90"/>
    </row>
    <row r="91" spans="2:4" x14ac:dyDescent="0.45">
      <c r="B91"/>
      <c r="C91"/>
      <c r="D91"/>
    </row>
    <row r="92" spans="2:4" x14ac:dyDescent="0.45">
      <c r="B92"/>
      <c r="C92"/>
      <c r="D92"/>
    </row>
    <row r="93" spans="2:4" x14ac:dyDescent="0.45">
      <c r="B93"/>
      <c r="C93"/>
      <c r="D93"/>
    </row>
    <row r="94" spans="2:4" x14ac:dyDescent="0.45">
      <c r="B94"/>
      <c r="C94"/>
      <c r="D94"/>
    </row>
    <row r="95" spans="2:4" x14ac:dyDescent="0.45">
      <c r="B95"/>
      <c r="C95"/>
      <c r="D95"/>
    </row>
    <row r="96" spans="2:4" x14ac:dyDescent="0.45">
      <c r="B96"/>
      <c r="C96"/>
      <c r="D96"/>
    </row>
    <row r="97" spans="2:4" x14ac:dyDescent="0.45">
      <c r="B97"/>
      <c r="C97"/>
      <c r="D97"/>
    </row>
    <row r="98" spans="2:4" x14ac:dyDescent="0.45">
      <c r="B98"/>
      <c r="C98"/>
      <c r="D98"/>
    </row>
    <row r="99" spans="2:4" x14ac:dyDescent="0.45">
      <c r="B99"/>
      <c r="C99"/>
      <c r="D99"/>
    </row>
    <row r="100" spans="2:4" x14ac:dyDescent="0.45">
      <c r="B100"/>
      <c r="C100"/>
      <c r="D100"/>
    </row>
    <row r="101" spans="2:4" x14ac:dyDescent="0.45">
      <c r="B101"/>
      <c r="C101"/>
      <c r="D101"/>
    </row>
    <row r="102" spans="2:4" x14ac:dyDescent="0.45">
      <c r="B102"/>
      <c r="C102"/>
      <c r="D102"/>
    </row>
    <row r="103" spans="2:4" x14ac:dyDescent="0.45">
      <c r="B103"/>
      <c r="C103"/>
      <c r="D103"/>
    </row>
    <row r="104" spans="2:4" x14ac:dyDescent="0.45">
      <c r="B104"/>
      <c r="C104"/>
      <c r="D104"/>
    </row>
    <row r="105" spans="2:4" x14ac:dyDescent="0.45">
      <c r="B105"/>
      <c r="C105"/>
      <c r="D105"/>
    </row>
    <row r="106" spans="2:4" x14ac:dyDescent="0.45">
      <c r="B106"/>
      <c r="C106"/>
      <c r="D106"/>
    </row>
    <row r="107" spans="2:4" x14ac:dyDescent="0.45">
      <c r="B107"/>
      <c r="C107"/>
      <c r="D107"/>
    </row>
    <row r="108" spans="2:4" x14ac:dyDescent="0.45">
      <c r="B108"/>
      <c r="C108"/>
      <c r="D108"/>
    </row>
    <row r="109" spans="2:4" x14ac:dyDescent="0.45">
      <c r="B109"/>
      <c r="C109"/>
      <c r="D109"/>
    </row>
    <row r="110" spans="2:4" x14ac:dyDescent="0.45">
      <c r="B110"/>
      <c r="C110"/>
      <c r="D110"/>
    </row>
    <row r="111" spans="2:4" x14ac:dyDescent="0.45">
      <c r="B111"/>
      <c r="C111"/>
      <c r="D111"/>
    </row>
    <row r="112" spans="2:4" x14ac:dyDescent="0.45">
      <c r="B112"/>
      <c r="C112"/>
      <c r="D112"/>
    </row>
    <row r="113" spans="2:4" x14ac:dyDescent="0.45">
      <c r="B113"/>
      <c r="C113"/>
      <c r="D113"/>
    </row>
    <row r="114" spans="2:4" x14ac:dyDescent="0.45">
      <c r="B114"/>
      <c r="C114"/>
      <c r="D114"/>
    </row>
    <row r="115" spans="2:4" x14ac:dyDescent="0.45">
      <c r="B115"/>
      <c r="C115"/>
      <c r="D115"/>
    </row>
    <row r="116" spans="2:4" x14ac:dyDescent="0.45">
      <c r="B116"/>
      <c r="C116"/>
      <c r="D116"/>
    </row>
    <row r="117" spans="2:4" x14ac:dyDescent="0.45">
      <c r="B117"/>
      <c r="C117"/>
      <c r="D117"/>
    </row>
    <row r="118" spans="2:4" x14ac:dyDescent="0.45">
      <c r="B118"/>
      <c r="C118"/>
      <c r="D118"/>
    </row>
    <row r="119" spans="2:4" x14ac:dyDescent="0.45">
      <c r="B119"/>
      <c r="C119"/>
      <c r="D119"/>
    </row>
    <row r="120" spans="2:4" x14ac:dyDescent="0.45">
      <c r="B120"/>
      <c r="C120"/>
      <c r="D120"/>
    </row>
    <row r="121" spans="2:4" x14ac:dyDescent="0.45">
      <c r="B121"/>
      <c r="C121"/>
      <c r="D121"/>
    </row>
    <row r="122" spans="2:4" x14ac:dyDescent="0.45">
      <c r="B122"/>
      <c r="C122"/>
      <c r="D122"/>
    </row>
    <row r="123" spans="2:4" x14ac:dyDescent="0.45">
      <c r="B123"/>
      <c r="C123"/>
      <c r="D123"/>
    </row>
    <row r="124" spans="2:4" x14ac:dyDescent="0.45">
      <c r="B124"/>
      <c r="C124"/>
      <c r="D124"/>
    </row>
    <row r="125" spans="2:4" x14ac:dyDescent="0.45">
      <c r="B125"/>
      <c r="C125"/>
      <c r="D125"/>
    </row>
    <row r="126" spans="2:4" x14ac:dyDescent="0.45">
      <c r="B126"/>
      <c r="C126"/>
      <c r="D126"/>
    </row>
  </sheetData>
  <autoFilter ref="B21:C65" xr:uid="{050FACBF-F21F-4F3D-BF2C-2DB3DCD8B01B}"/>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413"/>
  <sheetViews>
    <sheetView showGridLines="0" zoomScale="70" zoomScaleNormal="70" workbookViewId="0">
      <selection activeCell="C5" sqref="C5"/>
    </sheetView>
  </sheetViews>
  <sheetFormatPr defaultColWidth="8.54296875" defaultRowHeight="14.5" outlineLevelCol="1" x14ac:dyDescent="0.35"/>
  <cols>
    <col min="1" max="1" width="12.54296875" style="2" bestFit="1" customWidth="1"/>
    <col min="2" max="2" width="19" style="2" customWidth="1"/>
    <col min="3" max="3" width="39.54296875" style="2" customWidth="1"/>
    <col min="4" max="4" width="22.36328125" style="2" customWidth="1"/>
    <col min="5" max="5" width="23.453125" style="2" bestFit="1" customWidth="1"/>
    <col min="6" max="6" width="22.6328125" style="2" customWidth="1"/>
    <col min="7" max="7" width="72.453125" style="2" bestFit="1" customWidth="1"/>
    <col min="8" max="8" width="29.6328125" style="2" customWidth="1"/>
    <col min="9" max="9" width="87.6328125" style="50" bestFit="1" customWidth="1"/>
    <col min="10" max="10" width="19" style="2" customWidth="1"/>
    <col min="11" max="11" width="10.26953125" style="2" customWidth="1"/>
    <col min="12" max="12" width="49.54296875" style="32" customWidth="1"/>
    <col min="13" max="13" width="14.453125" style="47" bestFit="1" customWidth="1"/>
    <col min="14" max="14" width="112.453125" style="2" customWidth="1" outlineLevel="1"/>
    <col min="15" max="15" width="18.453125" style="2" customWidth="1"/>
    <col min="16" max="16" width="42.453125" style="2" bestFit="1" customWidth="1"/>
    <col min="17" max="17" width="12" style="2" bestFit="1" customWidth="1"/>
    <col min="18" max="18" width="36" style="2" customWidth="1" outlineLevel="1"/>
    <col min="19" max="20" width="47" style="2" customWidth="1" outlineLevel="1"/>
    <col min="21" max="21" width="67.54296875" style="2" customWidth="1" outlineLevel="1" collapsed="1"/>
    <col min="22" max="22" width="126.453125" style="2" customWidth="1"/>
    <col min="23" max="23" width="9.453125" style="2" customWidth="1" outlineLevel="1"/>
    <col min="24" max="24" width="21.453125" style="54" customWidth="1" outlineLevel="1"/>
    <col min="25" max="25" width="14.453125" style="2" customWidth="1" outlineLevel="1"/>
    <col min="26" max="26" width="16.7265625" style="2" customWidth="1" outlineLevel="1"/>
    <col min="27" max="27" width="14.81640625" style="2" customWidth="1" outlineLevel="1"/>
    <col min="28" max="28" width="9.6328125" style="2" customWidth="1"/>
    <col min="29" max="16384" width="8.54296875" style="2"/>
  </cols>
  <sheetData>
    <row r="1" spans="1:28" ht="15" thickBot="1" x14ac:dyDescent="0.4">
      <c r="A1" s="46"/>
      <c r="B1" s="46" t="s">
        <v>215</v>
      </c>
      <c r="C1" s="51">
        <v>46290</v>
      </c>
      <c r="D1" s="46"/>
      <c r="E1" s="46"/>
      <c r="F1" s="46"/>
      <c r="G1" s="46"/>
      <c r="H1" s="46"/>
      <c r="I1" s="48"/>
      <c r="J1" s="46"/>
      <c r="K1" s="46"/>
      <c r="L1" s="31"/>
      <c r="M1" s="46"/>
      <c r="N1" s="46"/>
      <c r="O1" s="46"/>
      <c r="P1" s="46"/>
      <c r="Q1" s="46"/>
      <c r="R1" s="46"/>
      <c r="S1" s="46"/>
      <c r="T1" s="46"/>
      <c r="U1" s="46"/>
      <c r="V1" s="46"/>
      <c r="W1" s="46"/>
      <c r="X1" s="53"/>
      <c r="Y1" s="46"/>
      <c r="Z1" s="46"/>
      <c r="AA1" s="46"/>
    </row>
    <row r="2" spans="1:28" ht="15" thickBot="1" x14ac:dyDescent="0.4">
      <c r="A2" s="46"/>
      <c r="B2" s="46"/>
      <c r="C2" s="46"/>
      <c r="D2" s="46"/>
      <c r="E2" s="68"/>
      <c r="F2" s="61"/>
      <c r="G2" s="61"/>
      <c r="H2" s="61"/>
      <c r="I2" s="62"/>
      <c r="J2" s="61"/>
      <c r="K2" s="61"/>
      <c r="L2" s="81" t="s">
        <v>5</v>
      </c>
      <c r="M2" s="46"/>
      <c r="N2" s="46"/>
      <c r="O2" s="46"/>
      <c r="P2" s="46"/>
      <c r="Q2" s="46"/>
      <c r="R2" s="46"/>
      <c r="S2" s="46"/>
      <c r="T2" s="46"/>
      <c r="U2" s="46"/>
      <c r="V2" s="46"/>
      <c r="W2" s="46"/>
      <c r="X2" s="53"/>
      <c r="Y2" s="46"/>
      <c r="Z2" s="46"/>
      <c r="AA2" s="46"/>
    </row>
    <row r="3" spans="1:28" ht="15" thickBot="1" x14ac:dyDescent="0.4">
      <c r="E3" s="68"/>
      <c r="G3" s="68"/>
      <c r="H3" s="68"/>
      <c r="I3" s="69"/>
      <c r="J3" s="68"/>
      <c r="K3" s="68"/>
      <c r="L3" s="80" t="s">
        <v>70</v>
      </c>
      <c r="M3" s="2"/>
    </row>
    <row r="4" spans="1:28" ht="15.5" x14ac:dyDescent="0.35">
      <c r="A4" s="1" t="s">
        <v>134</v>
      </c>
      <c r="B4" s="64" t="s">
        <v>216</v>
      </c>
      <c r="C4" s="64" t="s">
        <v>46</v>
      </c>
      <c r="D4" s="64" t="s">
        <v>217</v>
      </c>
      <c r="E4" s="64" t="s">
        <v>218</v>
      </c>
      <c r="F4" s="64" t="s">
        <v>219</v>
      </c>
      <c r="G4" s="65" t="s">
        <v>220</v>
      </c>
      <c r="H4" s="65" t="s">
        <v>221</v>
      </c>
      <c r="I4" s="66" t="s">
        <v>222</v>
      </c>
      <c r="J4" s="65" t="s">
        <v>223</v>
      </c>
      <c r="K4" s="65" t="s">
        <v>130</v>
      </c>
      <c r="L4" s="79" t="s">
        <v>4</v>
      </c>
      <c r="M4" s="64" t="s">
        <v>49</v>
      </c>
      <c r="N4" s="64" t="s">
        <v>224</v>
      </c>
      <c r="O4" s="64" t="s">
        <v>6</v>
      </c>
      <c r="P4" s="124" t="s">
        <v>225</v>
      </c>
      <c r="Q4" s="64" t="s">
        <v>2</v>
      </c>
      <c r="R4" s="64" t="s">
        <v>226</v>
      </c>
      <c r="S4" s="64" t="s">
        <v>227</v>
      </c>
      <c r="T4" s="64" t="s">
        <v>228</v>
      </c>
      <c r="U4" s="64" t="s">
        <v>229</v>
      </c>
      <c r="V4" s="64" t="s">
        <v>230</v>
      </c>
      <c r="W4" s="63" t="s">
        <v>231</v>
      </c>
      <c r="X4" s="52" t="s">
        <v>232</v>
      </c>
      <c r="Y4" s="35" t="s">
        <v>233</v>
      </c>
      <c r="Z4" s="35" t="s">
        <v>234</v>
      </c>
      <c r="AA4" s="42" t="s">
        <v>235</v>
      </c>
      <c r="AB4" s="42" t="s">
        <v>236</v>
      </c>
    </row>
    <row r="5" spans="1:28" ht="15.5" x14ac:dyDescent="0.35">
      <c r="A5" s="1"/>
      <c r="B5" s="67" t="s">
        <v>17</v>
      </c>
      <c r="C5" s="70" t="str">
        <f>VLOOKUP(I:I,'Referencias '!H:I,2,0)</f>
        <v>Cobrança e Contestação</v>
      </c>
      <c r="D5" s="71">
        <v>12555846</v>
      </c>
      <c r="E5" s="71">
        <v>0</v>
      </c>
      <c r="F5" s="72">
        <v>2512611298969</v>
      </c>
      <c r="G5" s="72" t="str">
        <f>T5</f>
        <v>SUPERMERCADOS BOA LJ01</v>
      </c>
      <c r="H5" s="72"/>
      <c r="I5" s="70" t="s">
        <v>237</v>
      </c>
      <c r="J5" s="72"/>
      <c r="K5" s="72"/>
      <c r="L5" s="70" t="s">
        <v>70</v>
      </c>
      <c r="M5" s="73" t="s">
        <v>238</v>
      </c>
      <c r="N5" s="71" t="s">
        <v>239</v>
      </c>
      <c r="O5" s="74">
        <v>45783</v>
      </c>
      <c r="P5" s="123">
        <v>46003</v>
      </c>
      <c r="Q5" s="75" t="str">
        <f t="shared" ref="Q5:Q19" si="0">TEXT(O5,"mmm/aaaa")</f>
        <v>mai/2025</v>
      </c>
      <c r="R5" s="71" t="s">
        <v>240</v>
      </c>
      <c r="S5" s="71" t="s">
        <v>241</v>
      </c>
      <c r="T5" s="71" t="s">
        <v>242</v>
      </c>
      <c r="U5" s="71" t="s">
        <v>243</v>
      </c>
      <c r="V5" s="71" t="s">
        <v>244</v>
      </c>
      <c r="W5" s="76" t="str">
        <f>_xlfn.CONCAT(D5:E5)</f>
        <v>125558460</v>
      </c>
      <c r="X5" s="77">
        <v>46245</v>
      </c>
      <c r="Y5" s="78" t="str">
        <f t="shared" ref="Y5:Y19" si="1">IF(X5="","Aberto","Encerrado")</f>
        <v>Encerrado</v>
      </c>
      <c r="Z5" s="78">
        <f t="shared" ref="Z5:Z19" ca="1" si="2">IF(OR(L5="PENDENTE",L5="EM ANDAMENTO",L5="PENDENTE APROVAÇÃO CANCELAMENTO NF"),TODAY()-O5,X5-O5)</f>
        <v>462</v>
      </c>
      <c r="AA5" s="78" t="str">
        <f>IF(Y5="Aberto",Z5+ROW()/100000,"")</f>
        <v/>
      </c>
      <c r="AB5" s="2" t="str">
        <f>IF(ISNUMBER(FIND("@cielo.com.br",S5)),"Interno","Externo")</f>
        <v>Externo</v>
      </c>
    </row>
    <row r="6" spans="1:28" ht="15.5" x14ac:dyDescent="0.35">
      <c r="A6" s="1"/>
      <c r="B6" s="67" t="s">
        <v>17</v>
      </c>
      <c r="C6" s="70" t="str">
        <f>VLOOKUP(I:I,'Referencias '!H:I,2,0)</f>
        <v>Cobrança e Contestação</v>
      </c>
      <c r="D6" s="71">
        <v>13696702</v>
      </c>
      <c r="E6" s="71">
        <v>0</v>
      </c>
      <c r="F6" s="72">
        <v>2517719314576</v>
      </c>
      <c r="G6" s="72" t="str">
        <f>T6</f>
        <v>www soares com br</v>
      </c>
      <c r="H6" s="72"/>
      <c r="I6" s="70" t="s">
        <v>237</v>
      </c>
      <c r="J6" s="72"/>
      <c r="K6" s="72"/>
      <c r="L6" s="70" t="s">
        <v>70</v>
      </c>
      <c r="M6" s="73" t="s">
        <v>238</v>
      </c>
      <c r="N6" s="71" t="s">
        <v>245</v>
      </c>
      <c r="O6" s="74">
        <v>45834</v>
      </c>
      <c r="P6" s="123">
        <v>45947</v>
      </c>
      <c r="Q6" s="75" t="str">
        <f t="shared" si="0"/>
        <v>jun/2025</v>
      </c>
      <c r="R6" s="71" t="s">
        <v>240</v>
      </c>
      <c r="S6" s="71" t="s">
        <v>246</v>
      </c>
      <c r="T6" s="71" t="s">
        <v>247</v>
      </c>
      <c r="U6" s="71" t="s">
        <v>248</v>
      </c>
      <c r="V6" s="71" t="str">
        <f>IFERROR(_xlfn.TEXTBEFORE(_xlfn.TEXTAFTER(U6,"Descrição do problema:&lt;/strong"),"&lt;/p&gt;"),_xlfn.TEXTAFTER(U6,"Descrição do problema:&lt;/strong"))</f>
        <v>&gt;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v>
      </c>
      <c r="W6" s="76" t="str">
        <f t="shared" ref="W6:W19" si="3">_xlfn.CONCAT(D6:E6)</f>
        <v>136967020</v>
      </c>
      <c r="X6" s="77">
        <v>46245</v>
      </c>
      <c r="Y6" s="78" t="str">
        <f t="shared" si="1"/>
        <v>Encerrado</v>
      </c>
      <c r="Z6" s="78">
        <f t="shared" ca="1" si="2"/>
        <v>411</v>
      </c>
      <c r="AA6" s="78" t="str">
        <f t="shared" ref="AA6:AA19" si="4">IF(Y6="Aberto",Z6+ROW()/100000,"")</f>
        <v/>
      </c>
      <c r="AB6" s="2" t="str">
        <f t="shared" ref="AB6:AB19" si="5">IF(ISNUMBER(FIND("@cielo.com.br",S6)),"Interno","Externo")</f>
        <v>Interno</v>
      </c>
    </row>
    <row r="7" spans="1:28" ht="15.5" x14ac:dyDescent="0.35">
      <c r="A7" s="1"/>
      <c r="B7" s="67" t="s">
        <v>17</v>
      </c>
      <c r="C7" s="70" t="str">
        <f>VLOOKUP(I:I,'Referencias '!H:I,2,0)</f>
        <v>Cobrança e Contestação</v>
      </c>
      <c r="D7" s="71">
        <v>13768449</v>
      </c>
      <c r="E7" s="71">
        <v>0</v>
      </c>
      <c r="F7" s="72">
        <v>2518211378652</v>
      </c>
      <c r="G7" s="72" t="str">
        <f>T7</f>
        <v>CIELO SAINSTITUICAO DE PAGAMENTO</v>
      </c>
      <c r="H7" s="72"/>
      <c r="I7" s="70" t="s">
        <v>237</v>
      </c>
      <c r="J7" s="72"/>
      <c r="K7" s="72"/>
      <c r="L7" s="70" t="s">
        <v>70</v>
      </c>
      <c r="M7" s="73" t="s">
        <v>238</v>
      </c>
      <c r="N7" s="71" t="s">
        <v>249</v>
      </c>
      <c r="O7" s="74">
        <v>45839</v>
      </c>
      <c r="P7" s="123">
        <v>45945</v>
      </c>
      <c r="Q7" s="75" t="str">
        <f t="shared" si="0"/>
        <v>jul/2025</v>
      </c>
      <c r="R7" s="71" t="s">
        <v>240</v>
      </c>
      <c r="S7" s="71" t="s">
        <v>250</v>
      </c>
      <c r="T7" s="71" t="s">
        <v>251</v>
      </c>
      <c r="U7" s="71" t="s">
        <v>252</v>
      </c>
      <c r="V7" s="71" t="str">
        <f>IFERROR(_xlfn.TEXTBEFORE(_xlfn.TEXTAFTER(U7,"Descrição do problema:&lt;/strong"),"&lt;/p&gt;"),_xlfn.TEXTAFTER(U7,"Descrição do problema:&lt;/strong"))</f>
        <v>&gt;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v>
      </c>
      <c r="W7" s="76" t="str">
        <f t="shared" si="3"/>
        <v>137684490</v>
      </c>
      <c r="X7" s="77">
        <v>46245</v>
      </c>
      <c r="Y7" s="78" t="str">
        <f t="shared" si="1"/>
        <v>Encerrado</v>
      </c>
      <c r="Z7" s="78">
        <f t="shared" ca="1" si="2"/>
        <v>406</v>
      </c>
      <c r="AA7" s="78" t="str">
        <f t="shared" si="4"/>
        <v/>
      </c>
      <c r="AB7" s="2" t="str">
        <f t="shared" si="5"/>
        <v>Externo</v>
      </c>
    </row>
    <row r="8" spans="1:28" ht="15.5" x14ac:dyDescent="0.35">
      <c r="A8" s="1"/>
      <c r="B8" s="67" t="s">
        <v>19</v>
      </c>
      <c r="C8" s="70" t="str">
        <f>VLOOKUP(I:I,'Referencias '!H:I,2,0)</f>
        <v>Contratos, Comercial e Cadastro</v>
      </c>
      <c r="D8" s="129">
        <v>13810507</v>
      </c>
      <c r="E8" s="71">
        <v>0</v>
      </c>
      <c r="F8" s="72">
        <v>2518315414788</v>
      </c>
      <c r="G8" s="72" t="str">
        <f>T8</f>
        <v>CIELO SAINSTITUICAO DE PAGAMENTO</v>
      </c>
      <c r="H8" s="72"/>
      <c r="I8" s="70" t="s">
        <v>253</v>
      </c>
      <c r="J8" s="72"/>
      <c r="K8" s="72"/>
      <c r="L8" s="70" t="s">
        <v>70</v>
      </c>
      <c r="M8" s="73" t="s">
        <v>238</v>
      </c>
      <c r="N8" s="71" t="s">
        <v>254</v>
      </c>
      <c r="O8" s="74">
        <v>45840</v>
      </c>
      <c r="P8" s="123">
        <v>46198</v>
      </c>
      <c r="Q8" s="75" t="str">
        <f t="shared" si="0"/>
        <v>jul/2025</v>
      </c>
      <c r="R8" s="71" t="s">
        <v>255</v>
      </c>
      <c r="S8" s="71" t="s">
        <v>256</v>
      </c>
      <c r="T8" s="71" t="s">
        <v>251</v>
      </c>
      <c r="U8" s="71" t="s">
        <v>257</v>
      </c>
      <c r="V8" s="71" t="str">
        <f>TRIM(_xlfn.TEXTAFTER(U8,"-json-",-1))</f>
        <v>{"CancelamentoDeContratoId":"a0UNp00000YAtioMAD"}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v>
      </c>
      <c r="W8" s="76" t="str">
        <f t="shared" si="3"/>
        <v>138105070</v>
      </c>
      <c r="X8" s="77">
        <v>46227</v>
      </c>
      <c r="Y8" s="78" t="str">
        <f t="shared" si="1"/>
        <v>Encerrado</v>
      </c>
      <c r="Z8" s="78">
        <f t="shared" ca="1" si="2"/>
        <v>387</v>
      </c>
      <c r="AA8" s="78" t="str">
        <f t="shared" si="4"/>
        <v/>
      </c>
      <c r="AB8" s="2" t="str">
        <f t="shared" si="5"/>
        <v>Interno</v>
      </c>
    </row>
    <row r="9" spans="1:28" ht="15.5" x14ac:dyDescent="0.35">
      <c r="A9" s="1"/>
      <c r="B9" s="67" t="s">
        <v>17</v>
      </c>
      <c r="C9" s="70" t="str">
        <f>VLOOKUP(I:I,'Referencias '!H:I,2,0)</f>
        <v>Cobrança e Contestação</v>
      </c>
      <c r="D9" s="71">
        <v>15816740</v>
      </c>
      <c r="E9" s="71">
        <v>0</v>
      </c>
      <c r="F9" s="72">
        <v>2526910101742</v>
      </c>
      <c r="G9" s="72" t="str">
        <f>VLOOKUP(H:H,'Referencias '!B:C,2,0)</f>
        <v>HOSTGATOR BRASIL LTDA.</v>
      </c>
      <c r="H9" s="72" t="str">
        <f>TRIM(_xlfn.TEXTBEFORE(_xlfn.TEXTAFTER(U9,"CNPJ/CPF:&lt;/strong&gt;"),"&lt;/p&gt;"))</f>
        <v>15.754.475/0001-40</v>
      </c>
      <c r="I9" s="70" t="s">
        <v>258</v>
      </c>
      <c r="J9" s="72"/>
      <c r="K9" s="72"/>
      <c r="L9" s="70" t="s">
        <v>70</v>
      </c>
      <c r="M9" s="73" t="s">
        <v>238</v>
      </c>
      <c r="N9" s="71" t="s">
        <v>259</v>
      </c>
      <c r="O9" s="74">
        <v>45926</v>
      </c>
      <c r="P9" s="123">
        <v>46028</v>
      </c>
      <c r="Q9" s="75" t="str">
        <f t="shared" si="0"/>
        <v>set/2025</v>
      </c>
      <c r="R9" s="71" t="s">
        <v>260</v>
      </c>
      <c r="S9" s="71" t="s">
        <v>261</v>
      </c>
      <c r="T9" s="71" t="s">
        <v>262</v>
      </c>
      <c r="U9" s="71" t="s">
        <v>263</v>
      </c>
      <c r="V9" s="71" t="str">
        <f>IFERROR(_xlfn.TEXTBEFORE(_xlfn.TEXTAFTER(U9,"Descrição do problema:&lt;/strong"),"&lt;/p&gt;"),_xlfn.TEXTAFTER(U9,"Descrição do problema:&lt;/strong"))</f>
        <v>&gt;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v>
      </c>
      <c r="W9" s="76" t="str">
        <f t="shared" si="3"/>
        <v>158167400</v>
      </c>
      <c r="X9" s="77">
        <v>46245</v>
      </c>
      <c r="Y9" s="78" t="str">
        <f t="shared" si="1"/>
        <v>Encerrado</v>
      </c>
      <c r="Z9" s="78">
        <f t="shared" ca="1" si="2"/>
        <v>319</v>
      </c>
      <c r="AA9" s="78" t="str">
        <f t="shared" si="4"/>
        <v/>
      </c>
      <c r="AB9" s="2" t="str">
        <f t="shared" si="5"/>
        <v>Externo</v>
      </c>
    </row>
    <row r="10" spans="1:28" ht="15.5" x14ac:dyDescent="0.35">
      <c r="A10" s="1"/>
      <c r="B10" s="67" t="s">
        <v>17</v>
      </c>
      <c r="C10" s="70" t="str">
        <f>VLOOKUP(I:I,'Referencias '!H:I,2,0)</f>
        <v>Cancelamento e Reemissão de Nota Fiscal</v>
      </c>
      <c r="D10" s="71">
        <v>16424808</v>
      </c>
      <c r="E10" s="71">
        <v>0</v>
      </c>
      <c r="F10" s="72">
        <v>2529414584699</v>
      </c>
      <c r="G10" s="72" t="str">
        <f>VLOOKUP(H:H,'Referencias '!B:C,2,0)</f>
        <v>OBRAS SOCIAIS DA ARQUIDIOCESE DE APARECIDA</v>
      </c>
      <c r="H10" s="72" t="str">
        <f>TRIM(_xlfn.TEXTBEFORE(_xlfn.TEXTAFTER(U10,"CNPJ/CPF:&lt;/strong&gt;"),"&lt;/p&gt;"))</f>
        <v>45.201.019/0001-34</v>
      </c>
      <c r="I10" s="70" t="s">
        <v>143</v>
      </c>
      <c r="J10" s="72"/>
      <c r="K10" s="72"/>
      <c r="L10" s="70" t="s">
        <v>70</v>
      </c>
      <c r="M10" s="73" t="s">
        <v>238</v>
      </c>
      <c r="N10" s="71" t="s">
        <v>264</v>
      </c>
      <c r="O10" s="74">
        <v>45951</v>
      </c>
      <c r="P10" s="123">
        <v>46202</v>
      </c>
      <c r="Q10" s="75" t="str">
        <f t="shared" si="0"/>
        <v>out/2025</v>
      </c>
      <c r="R10" s="71" t="s">
        <v>240</v>
      </c>
      <c r="S10" s="71" t="s">
        <v>265</v>
      </c>
      <c r="T10" s="71" t="s">
        <v>266</v>
      </c>
      <c r="U10" s="71" t="s">
        <v>267</v>
      </c>
      <c r="V10" s="71" t="str">
        <f>IFERROR(_xlfn.TEXTBEFORE(_xlfn.TEXTAFTER(U10,"Descrição do problema:&lt;/strong"),"&lt;/p&gt;"),_xlfn.TEXTAFTER(U10,"Descrição do problema:&lt;/strong"))</f>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v>
      </c>
      <c r="W10" s="76" t="str">
        <f t="shared" si="3"/>
        <v>164248080</v>
      </c>
      <c r="X10" s="77">
        <v>46246</v>
      </c>
      <c r="Y10" s="78" t="str">
        <f t="shared" si="1"/>
        <v>Encerrado</v>
      </c>
      <c r="Z10" s="78">
        <f t="shared" ca="1" si="2"/>
        <v>295</v>
      </c>
      <c r="AA10" s="78" t="str">
        <f t="shared" si="4"/>
        <v/>
      </c>
      <c r="AB10" s="2" t="str">
        <f t="shared" si="5"/>
        <v>Externo</v>
      </c>
    </row>
    <row r="11" spans="1:28" ht="15.5" x14ac:dyDescent="0.35">
      <c r="A11" s="1"/>
      <c r="B11" s="67" t="s">
        <v>17</v>
      </c>
      <c r="C11" s="70" t="str">
        <f>VLOOKUP(I:I,'Referencias '!H:I,2,0)</f>
        <v>Cobrança e Contestação</v>
      </c>
      <c r="D11" s="71">
        <v>17076598</v>
      </c>
      <c r="E11" s="71">
        <v>0</v>
      </c>
      <c r="F11" s="72">
        <v>2531710061695</v>
      </c>
      <c r="G11" s="72" t="str">
        <f>T11</f>
        <v>COVABRA SUPERMERCADOS LTDA</v>
      </c>
      <c r="H11" s="72" t="str">
        <f>TRIM(_xlfn.TEXTBEFORE(_xlfn.TEXTAFTER(U11,"CNPJ/CPF:&lt;/strong&gt;"),"&lt;/p&gt;"))</f>
        <v>61.233.151/0016-60</v>
      </c>
      <c r="I11" s="70" t="s">
        <v>268</v>
      </c>
      <c r="J11" s="72"/>
      <c r="K11" s="72"/>
      <c r="L11" s="70" t="s">
        <v>70</v>
      </c>
      <c r="M11" s="73" t="s">
        <v>238</v>
      </c>
      <c r="N11" s="71" t="s">
        <v>269</v>
      </c>
      <c r="O11" s="74">
        <v>45974</v>
      </c>
      <c r="P11" s="123">
        <v>46002</v>
      </c>
      <c r="Q11" s="75" t="str">
        <f t="shared" si="0"/>
        <v>nov/2025</v>
      </c>
      <c r="R11" s="71" t="s">
        <v>260</v>
      </c>
      <c r="S11" s="71" t="s">
        <v>270</v>
      </c>
      <c r="T11" s="71" t="s">
        <v>271</v>
      </c>
      <c r="U11" s="71" t="s">
        <v>272</v>
      </c>
      <c r="V11" s="71" t="str">
        <f>IFERROR(_xlfn.TEXTBEFORE(_xlfn.TEXTAFTER(U11,"Descrição do problema:&lt;/strong"),"&lt;/p&gt;"),_xlfn.TEXTAFTER(U11,"Descrição do problema:&lt;/strong"))</f>
        <v>&gt;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v>
      </c>
      <c r="W11" s="76" t="str">
        <f t="shared" si="3"/>
        <v>170765980</v>
      </c>
      <c r="X11" s="77">
        <v>46246</v>
      </c>
      <c r="Y11" s="78" t="str">
        <f t="shared" si="1"/>
        <v>Encerrado</v>
      </c>
      <c r="Z11" s="78">
        <f t="shared" ca="1" si="2"/>
        <v>272</v>
      </c>
      <c r="AA11" s="78" t="str">
        <f t="shared" si="4"/>
        <v/>
      </c>
      <c r="AB11" s="2" t="str">
        <f t="shared" si="5"/>
        <v>Interno</v>
      </c>
    </row>
    <row r="12" spans="1:28" ht="15.5" x14ac:dyDescent="0.35">
      <c r="A12" s="1"/>
      <c r="B12" s="67" t="s">
        <v>19</v>
      </c>
      <c r="C12" s="70" t="str">
        <f>VLOOKUP(I:I,'Referencias '!H:I,2,0)</f>
        <v>Pagamentos, Boletos e Recebimentos</v>
      </c>
      <c r="D12" s="129">
        <v>17118848</v>
      </c>
      <c r="E12" s="71">
        <v>0</v>
      </c>
      <c r="F12" s="72">
        <v>2531812093794</v>
      </c>
      <c r="G12" s="72" t="str">
        <f>VLOOKUP(H:H,'Referencias '!B:C,2,0)</f>
        <v>MAFE ACESSORIOS SEMIJOIAS LTDA</v>
      </c>
      <c r="H12" s="72" t="str">
        <f>TRIM(_xlfn.TEXTBEFORE(_xlfn.TEXTAFTER(U12,"CNPJ/CPF:&lt;/strong&gt;"),"&lt;/p&gt;"))</f>
        <v>38.356.562/0001-45</v>
      </c>
      <c r="I12" s="70" t="s">
        <v>273</v>
      </c>
      <c r="J12" s="72"/>
      <c r="K12" s="72"/>
      <c r="L12" s="70" t="s">
        <v>70</v>
      </c>
      <c r="M12" s="73" t="s">
        <v>238</v>
      </c>
      <c r="N12" s="71" t="s">
        <v>274</v>
      </c>
      <c r="O12" s="74">
        <v>45975</v>
      </c>
      <c r="P12" s="123">
        <v>46072</v>
      </c>
      <c r="Q12" s="75" t="str">
        <f t="shared" si="0"/>
        <v>nov/2025</v>
      </c>
      <c r="R12" s="71" t="s">
        <v>260</v>
      </c>
      <c r="S12" s="71" t="s">
        <v>275</v>
      </c>
      <c r="T12" s="71" t="s">
        <v>276</v>
      </c>
      <c r="U12" s="71" t="s">
        <v>277</v>
      </c>
      <c r="V12" s="71" t="str">
        <f>IFERROR(_xlfn.TEXTBEFORE(_xlfn.TEXTAFTER(U12,"Descrição do problema:&lt;/strong"),"&lt;/p&gt;"),_xlfn.TEXTAFTER(U12,"Descrição do problema:&lt;/strong"))</f>
        <v>&gt;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v>
      </c>
      <c r="W12" s="76" t="str">
        <f t="shared" si="3"/>
        <v>171188480</v>
      </c>
      <c r="X12" s="77">
        <v>46231</v>
      </c>
      <c r="Y12" s="78" t="str">
        <f t="shared" si="1"/>
        <v>Encerrado</v>
      </c>
      <c r="Z12" s="78">
        <f t="shared" ca="1" si="2"/>
        <v>256</v>
      </c>
      <c r="AA12" s="78" t="str">
        <f t="shared" si="4"/>
        <v/>
      </c>
      <c r="AB12" s="2" t="str">
        <f t="shared" si="5"/>
        <v>Interno</v>
      </c>
    </row>
    <row r="13" spans="1:28" ht="15.5" x14ac:dyDescent="0.35">
      <c r="A13" s="1"/>
      <c r="B13" s="67" t="s">
        <v>14</v>
      </c>
      <c r="C13" s="70" t="str">
        <f>VLOOKUP(I:I,'Referencias '!H:I,2,0)</f>
        <v>Contratos, Comercial e Cadastro</v>
      </c>
      <c r="D13" s="71">
        <v>17218498</v>
      </c>
      <c r="E13" s="71">
        <v>0</v>
      </c>
      <c r="F13" s="72">
        <v>2532215161936</v>
      </c>
      <c r="G13" s="72" t="str">
        <f>T13</f>
        <v>STYLO FARMA CURITIBA</v>
      </c>
      <c r="H13" s="72"/>
      <c r="I13" s="70" t="s">
        <v>253</v>
      </c>
      <c r="J13" s="72"/>
      <c r="K13" s="72"/>
      <c r="L13" s="70" t="s">
        <v>70</v>
      </c>
      <c r="M13" s="73" t="s">
        <v>238</v>
      </c>
      <c r="N13" s="71" t="s">
        <v>278</v>
      </c>
      <c r="O13" s="74">
        <v>45979</v>
      </c>
      <c r="P13" s="123">
        <v>46199</v>
      </c>
      <c r="Q13" s="75" t="str">
        <f t="shared" si="0"/>
        <v>nov/2025</v>
      </c>
      <c r="R13" s="71" t="s">
        <v>255</v>
      </c>
      <c r="S13" s="71" t="s">
        <v>279</v>
      </c>
      <c r="T13" s="71" t="s">
        <v>280</v>
      </c>
      <c r="U13" s="71" t="s">
        <v>281</v>
      </c>
      <c r="V13" s="71" t="s">
        <v>282</v>
      </c>
      <c r="W13" s="76" t="str">
        <f t="shared" si="3"/>
        <v>172184980</v>
      </c>
      <c r="X13" s="77">
        <v>46234</v>
      </c>
      <c r="Y13" s="78" t="str">
        <f t="shared" si="1"/>
        <v>Encerrado</v>
      </c>
      <c r="Z13" s="78">
        <f t="shared" ca="1" si="2"/>
        <v>255</v>
      </c>
      <c r="AA13" s="78" t="str">
        <f t="shared" si="4"/>
        <v/>
      </c>
      <c r="AB13" s="2" t="str">
        <f t="shared" si="5"/>
        <v>Externo</v>
      </c>
    </row>
    <row r="14" spans="1:28" ht="15.5" x14ac:dyDescent="0.35">
      <c r="A14" s="1"/>
      <c r="B14" s="67" t="s">
        <v>17</v>
      </c>
      <c r="C14" s="70" t="str">
        <f>VLOOKUP(I:I,'Referencias '!H:I,2,0)</f>
        <v>Cancelamento e Reemissão de Nota Fiscal</v>
      </c>
      <c r="D14" s="71">
        <v>17351325</v>
      </c>
      <c r="E14" s="71">
        <v>0</v>
      </c>
      <c r="F14" s="72">
        <v>2532815256004</v>
      </c>
      <c r="G14" s="72" t="str">
        <f>VLOOKUP(H:H,'Referencias '!B:C,2,0)</f>
        <v>PMZ DISTRIBUIDORA S.A</v>
      </c>
      <c r="H14" s="72" t="str">
        <f t="shared" ref="H14:H19" si="6">TRIM(_xlfn.TEXTBEFORE(_xlfn.TEXTAFTER(U14,"CNPJ/CPF:&lt;/strong&gt;"),"&lt;/p&gt;"))</f>
        <v>22.763.502/0017-74</v>
      </c>
      <c r="I14" s="70" t="s">
        <v>143</v>
      </c>
      <c r="J14" s="72"/>
      <c r="K14" s="72"/>
      <c r="L14" s="70" t="s">
        <v>70</v>
      </c>
      <c r="M14" s="73" t="s">
        <v>238</v>
      </c>
      <c r="N14" s="71" t="s">
        <v>283</v>
      </c>
      <c r="O14" s="74">
        <v>45985</v>
      </c>
      <c r="P14" s="123">
        <v>46030</v>
      </c>
      <c r="Q14" s="75" t="str">
        <f t="shared" si="0"/>
        <v>nov/2025</v>
      </c>
      <c r="R14" s="71" t="s">
        <v>260</v>
      </c>
      <c r="S14" s="71" t="s">
        <v>284</v>
      </c>
      <c r="T14" s="71" t="s">
        <v>285</v>
      </c>
      <c r="U14" s="71" t="s">
        <v>286</v>
      </c>
      <c r="V14" s="71" t="str">
        <f t="shared" ref="V14:V19" si="7">IFERROR(_xlfn.TEXTBEFORE(_xlfn.TEXTAFTER(U14,"Descrição do problema:&lt;/strong"),"&lt;/p&gt;"),_xlfn.TEXTAFTER(U14,"Descrição do problema:&lt;/strong"))</f>
        <v>&gt;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v>
      </c>
      <c r="W14" s="76" t="str">
        <f t="shared" si="3"/>
        <v>173513250</v>
      </c>
      <c r="X14" s="77">
        <v>46246</v>
      </c>
      <c r="Y14" s="78" t="str">
        <f t="shared" si="1"/>
        <v>Encerrado</v>
      </c>
      <c r="Z14" s="78">
        <f t="shared" ca="1" si="2"/>
        <v>261</v>
      </c>
      <c r="AA14" s="78" t="str">
        <f t="shared" si="4"/>
        <v/>
      </c>
      <c r="AB14" s="2" t="str">
        <f t="shared" si="5"/>
        <v>Interno</v>
      </c>
    </row>
    <row r="15" spans="1:28" ht="15.5" x14ac:dyDescent="0.35">
      <c r="A15" s="1"/>
      <c r="B15" s="67" t="s">
        <v>17</v>
      </c>
      <c r="C15" s="70" t="str">
        <f>VLOOKUP(I:I,'Referencias '!H:I,2,0)</f>
        <v>Cobrança e Contestação</v>
      </c>
      <c r="D15" s="71">
        <v>17584342</v>
      </c>
      <c r="E15" s="71">
        <v>0</v>
      </c>
      <c r="F15" s="72">
        <v>2533610419559</v>
      </c>
      <c r="G15" s="72" t="str">
        <f>VLOOKUP(H:H,'Referencias '!B:C,2,0)</f>
        <v>MOMENTUM EMPREENDIMENTOS IMOBILIARIOS LTDA</v>
      </c>
      <c r="H15" s="72" t="str">
        <f t="shared" si="6"/>
        <v>47.686.555/0001-00</v>
      </c>
      <c r="I15" s="70" t="s">
        <v>287</v>
      </c>
      <c r="J15" s="72"/>
      <c r="K15" s="72"/>
      <c r="L15" s="70" t="s">
        <v>70</v>
      </c>
      <c r="M15" s="73" t="s">
        <v>238</v>
      </c>
      <c r="N15" s="71" t="s">
        <v>288</v>
      </c>
      <c r="O15" s="74">
        <v>45993</v>
      </c>
      <c r="P15" s="123">
        <v>46000</v>
      </c>
      <c r="Q15" s="75" t="str">
        <f t="shared" si="0"/>
        <v>dez/2025</v>
      </c>
      <c r="R15" s="71" t="s">
        <v>260</v>
      </c>
      <c r="S15" s="71" t="s">
        <v>289</v>
      </c>
      <c r="T15" s="71" t="s">
        <v>290</v>
      </c>
      <c r="U15" s="71" t="s">
        <v>291</v>
      </c>
      <c r="V15" s="71" t="str">
        <f t="shared" si="7"/>
        <v>&gt;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v>
      </c>
      <c r="W15" s="76" t="str">
        <f t="shared" si="3"/>
        <v>175843420</v>
      </c>
      <c r="X15" s="77">
        <v>46246</v>
      </c>
      <c r="Y15" s="78" t="str">
        <f t="shared" si="1"/>
        <v>Encerrado</v>
      </c>
      <c r="Z15" s="78">
        <f t="shared" ca="1" si="2"/>
        <v>253</v>
      </c>
      <c r="AA15" s="78" t="str">
        <f t="shared" si="4"/>
        <v/>
      </c>
      <c r="AB15" s="2" t="str">
        <f t="shared" si="5"/>
        <v>Externo</v>
      </c>
    </row>
    <row r="16" spans="1:28" ht="15.5" x14ac:dyDescent="0.35">
      <c r="A16" s="1"/>
      <c r="B16" s="67" t="s">
        <v>17</v>
      </c>
      <c r="C16" s="70" t="str">
        <f>VLOOKUP(I:I,'Referencias '!H:I,2,0)</f>
        <v>Contratos, Comercial e Cadastro</v>
      </c>
      <c r="D16" s="71">
        <v>17677815</v>
      </c>
      <c r="E16" s="71">
        <v>0</v>
      </c>
      <c r="F16" s="72">
        <v>2533814485145</v>
      </c>
      <c r="G16" s="72" t="str">
        <f>VLOOKUP(H:H,'Referencias '!B:C,2,0)</f>
        <v>WHITE MARTINS GASES INDUSTRIAIS LTDA</v>
      </c>
      <c r="H16" s="72" t="str">
        <f t="shared" si="6"/>
        <v>35.820.448/0001-36</v>
      </c>
      <c r="I16" s="70" t="s">
        <v>292</v>
      </c>
      <c r="J16" s="72"/>
      <c r="K16" s="72"/>
      <c r="L16" s="70" t="s">
        <v>70</v>
      </c>
      <c r="M16" s="73" t="s">
        <v>238</v>
      </c>
      <c r="N16" s="71" t="s">
        <v>269</v>
      </c>
      <c r="O16" s="74">
        <v>45995</v>
      </c>
      <c r="P16" s="123">
        <v>46055</v>
      </c>
      <c r="Q16" s="75" t="str">
        <f t="shared" si="0"/>
        <v>dez/2025</v>
      </c>
      <c r="R16" s="71" t="s">
        <v>260</v>
      </c>
      <c r="S16" s="71" t="s">
        <v>270</v>
      </c>
      <c r="T16" s="71" t="s">
        <v>293</v>
      </c>
      <c r="U16" s="71" t="s">
        <v>294</v>
      </c>
      <c r="V16" s="71" t="str">
        <f t="shared" si="7"/>
        <v>&gt;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v>
      </c>
      <c r="W16" s="76" t="str">
        <f t="shared" si="3"/>
        <v>176778150</v>
      </c>
      <c r="X16" s="77">
        <v>46246</v>
      </c>
      <c r="Y16" s="78" t="str">
        <f t="shared" si="1"/>
        <v>Encerrado</v>
      </c>
      <c r="Z16" s="78">
        <f t="shared" ca="1" si="2"/>
        <v>251</v>
      </c>
      <c r="AA16" s="78" t="str">
        <f t="shared" si="4"/>
        <v/>
      </c>
      <c r="AB16" s="2" t="str">
        <f t="shared" si="5"/>
        <v>Interno</v>
      </c>
    </row>
    <row r="17" spans="1:28" ht="15.5" x14ac:dyDescent="0.35">
      <c r="A17" s="1"/>
      <c r="B17" s="67" t="s">
        <v>19</v>
      </c>
      <c r="C17" s="70" t="str">
        <f>VLOOKUP(I:I,'Referencias '!H:I,2,0)</f>
        <v>Faturamento e Obrigações Fiscais</v>
      </c>
      <c r="D17" s="129">
        <v>17839281</v>
      </c>
      <c r="E17" s="71">
        <v>0</v>
      </c>
      <c r="F17" s="72">
        <v>2534413598590</v>
      </c>
      <c r="G17" s="72" t="str">
        <f>VLOOKUP(H:H,'Referencias '!B:C,2,0)</f>
        <v>PROPARTS COMERCIO DE ARTIGOS ESPORTIVOS E TECNOLOGIA LTDA</v>
      </c>
      <c r="H17" s="72" t="str">
        <f t="shared" si="6"/>
        <v>68.365.501/0001-05</v>
      </c>
      <c r="I17" s="70" t="s">
        <v>295</v>
      </c>
      <c r="J17" s="72"/>
      <c r="K17" s="72"/>
      <c r="L17" s="70" t="s">
        <v>70</v>
      </c>
      <c r="M17" s="73" t="s">
        <v>238</v>
      </c>
      <c r="N17" s="71" t="s">
        <v>296</v>
      </c>
      <c r="O17" s="74">
        <v>46001</v>
      </c>
      <c r="P17" s="123">
        <v>46003</v>
      </c>
      <c r="Q17" s="75" t="str">
        <f t="shared" si="0"/>
        <v>dez/2025</v>
      </c>
      <c r="R17" s="71" t="s">
        <v>297</v>
      </c>
      <c r="S17" s="71" t="s">
        <v>298</v>
      </c>
      <c r="T17" s="71" t="s">
        <v>299</v>
      </c>
      <c r="U17" s="71" t="s">
        <v>300</v>
      </c>
      <c r="V17" s="71" t="str">
        <f t="shared" si="7"/>
        <v>&gt;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v>
      </c>
      <c r="W17" s="76" t="str">
        <f t="shared" si="3"/>
        <v>178392810</v>
      </c>
      <c r="X17" s="77">
        <v>46283</v>
      </c>
      <c r="Y17" s="78" t="str">
        <f t="shared" si="1"/>
        <v>Encerrado</v>
      </c>
      <c r="Z17" s="78">
        <f t="shared" ca="1" si="2"/>
        <v>282</v>
      </c>
      <c r="AA17" s="78" t="str">
        <f t="shared" si="4"/>
        <v/>
      </c>
      <c r="AB17" s="2" t="str">
        <f t="shared" si="5"/>
        <v>Interno</v>
      </c>
    </row>
    <row r="18" spans="1:28" ht="15.5" x14ac:dyDescent="0.35">
      <c r="A18" s="1"/>
      <c r="B18" s="67" t="s">
        <v>19</v>
      </c>
      <c r="C18" s="70" t="str">
        <f>VLOOKUP(I:I,'Referencias '!H:I,2,0)</f>
        <v>Cancelamento e Reemissão de Nota Fiscal</v>
      </c>
      <c r="D18" s="129">
        <v>18039556</v>
      </c>
      <c r="E18" s="71">
        <v>0</v>
      </c>
      <c r="F18" s="72">
        <v>2535111741853</v>
      </c>
      <c r="G18" s="72" t="str">
        <f>T18</f>
        <v>PASSARELA CALCADOS VIRTUAL</v>
      </c>
      <c r="H18" s="72" t="str">
        <f t="shared" si="6"/>
        <v>45.512.555/0024-47</v>
      </c>
      <c r="I18" s="70" t="s">
        <v>143</v>
      </c>
      <c r="J18" s="72"/>
      <c r="K18" s="72"/>
      <c r="L18" s="70" t="s">
        <v>70</v>
      </c>
      <c r="M18" s="73" t="s">
        <v>238</v>
      </c>
      <c r="N18" s="71" t="s">
        <v>301</v>
      </c>
      <c r="O18" s="74">
        <v>46008</v>
      </c>
      <c r="P18" s="123">
        <v>46042</v>
      </c>
      <c r="Q18" s="75" t="str">
        <f t="shared" si="0"/>
        <v>dez/2025</v>
      </c>
      <c r="R18" s="71" t="s">
        <v>260</v>
      </c>
      <c r="S18" s="71" t="s">
        <v>302</v>
      </c>
      <c r="T18" s="71" t="s">
        <v>303</v>
      </c>
      <c r="U18" s="71" t="s">
        <v>304</v>
      </c>
      <c r="V18" s="71" t="str">
        <f t="shared" si="7"/>
        <v>&gt; notas emitidas indevidamente, após o cancelamento do contrato em junho/2024 - Chamado de cancelamento no Salesforce: Ticket #195541
Demanda precisa ser tratada pelo N2 - Financeiro</v>
      </c>
      <c r="W18" s="76" t="str">
        <f t="shared" si="3"/>
        <v>180395560</v>
      </c>
      <c r="X18" s="77">
        <v>46260</v>
      </c>
      <c r="Y18" s="78" t="str">
        <f t="shared" si="1"/>
        <v>Encerrado</v>
      </c>
      <c r="Z18" s="78">
        <f t="shared" ca="1" si="2"/>
        <v>252</v>
      </c>
      <c r="AA18" s="78" t="str">
        <f t="shared" si="4"/>
        <v/>
      </c>
      <c r="AB18" s="2" t="str">
        <f t="shared" si="5"/>
        <v>Interno</v>
      </c>
    </row>
    <row r="19" spans="1:28" ht="15.5" x14ac:dyDescent="0.35">
      <c r="A19" s="1" t="s">
        <v>4762</v>
      </c>
      <c r="B19" s="67" t="s">
        <v>50</v>
      </c>
      <c r="C19" s="70" t="str">
        <f>VLOOKUP(I:I,'Referencias '!H:I,2,0)</f>
        <v>Cobrança e Contestação</v>
      </c>
      <c r="D19" s="129">
        <v>18108887</v>
      </c>
      <c r="E19" s="71">
        <v>0</v>
      </c>
      <c r="F19" s="72">
        <v>2535310790641</v>
      </c>
      <c r="G19" s="72" t="str">
        <f>VLOOKUP(H:H,'Referencias '!B:C,2,0)</f>
        <v>TAM LINHAS AEREAS S/A.</v>
      </c>
      <c r="H19" s="72" t="str">
        <f t="shared" si="6"/>
        <v>02.012.862/0001-60</v>
      </c>
      <c r="I19" s="70" t="s">
        <v>258</v>
      </c>
      <c r="J19" s="72"/>
      <c r="K19" s="72"/>
      <c r="L19" s="70" t="s">
        <v>70</v>
      </c>
      <c r="M19" s="73" t="s">
        <v>387</v>
      </c>
      <c r="N19" s="71" t="s">
        <v>305</v>
      </c>
      <c r="O19" s="74">
        <v>46010</v>
      </c>
      <c r="P19" s="123">
        <v>46286</v>
      </c>
      <c r="Q19" s="75" t="str">
        <f t="shared" si="0"/>
        <v>dez/2025</v>
      </c>
      <c r="R19" s="71" t="s">
        <v>297</v>
      </c>
      <c r="S19" s="71" t="s">
        <v>306</v>
      </c>
      <c r="T19" s="71" t="s">
        <v>307</v>
      </c>
      <c r="U19" s="71" t="s">
        <v>308</v>
      </c>
      <c r="V19" s="71" t="str">
        <f t="shared" si="7"/>
        <v xml:space="preserve">&gt;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v>
      </c>
      <c r="W19" s="76" t="str">
        <f t="shared" si="3"/>
        <v>181088870</v>
      </c>
      <c r="X19" s="77">
        <v>46287</v>
      </c>
      <c r="Y19" s="78" t="str">
        <f t="shared" si="1"/>
        <v>Encerrado</v>
      </c>
      <c r="Z19" s="78">
        <f t="shared" ca="1" si="2"/>
        <v>277</v>
      </c>
      <c r="AA19" s="78" t="str">
        <f t="shared" si="4"/>
        <v/>
      </c>
      <c r="AB19" s="2" t="str">
        <f t="shared" si="5"/>
        <v>Interno</v>
      </c>
    </row>
    <row r="20" spans="1:28" ht="15.5" x14ac:dyDescent="0.35">
      <c r="A20" s="1" t="s">
        <v>4762</v>
      </c>
      <c r="B20" s="67" t="s">
        <v>17</v>
      </c>
      <c r="C20" s="70" t="str">
        <f>VLOOKUP(I:I,'Referencias '!H:I,2,0)</f>
        <v>Cobrança e Contestação</v>
      </c>
      <c r="D20" s="129">
        <v>18167620</v>
      </c>
      <c r="E20" s="71">
        <v>0</v>
      </c>
      <c r="F20" s="72">
        <v>2535616833624</v>
      </c>
      <c r="G20" s="72" t="str">
        <f>T20</f>
        <v>LIMFI COMERCIO DE MODA FEMININA</v>
      </c>
      <c r="H20" s="72" t="str">
        <f t="shared" ref="H20:H38" si="8">TRIM(_xlfn.TEXTBEFORE(_xlfn.TEXTAFTER(U20,"CNPJ/CPF:&lt;/strong&gt;"),"&lt;/p&gt;"))</f>
        <v>08.518.361/0001-36</v>
      </c>
      <c r="I20" s="70" t="s">
        <v>287</v>
      </c>
      <c r="J20" s="72" t="s">
        <v>4803</v>
      </c>
      <c r="K20" s="72"/>
      <c r="L20" s="70" t="s">
        <v>70</v>
      </c>
      <c r="M20" s="73" t="s">
        <v>387</v>
      </c>
      <c r="N20" s="71" t="s">
        <v>309</v>
      </c>
      <c r="O20" s="74">
        <v>46013</v>
      </c>
      <c r="P20" s="123">
        <v>46058</v>
      </c>
      <c r="Q20" s="75" t="str">
        <f t="shared" ref="Q20:Q83" si="9">TEXT(O20,"mmm/aaaa")</f>
        <v>dez/2025</v>
      </c>
      <c r="R20" s="71" t="s">
        <v>297</v>
      </c>
      <c r="S20" s="71" t="s">
        <v>302</v>
      </c>
      <c r="T20" s="71" t="s">
        <v>310</v>
      </c>
      <c r="U20" s="71" t="s">
        <v>311</v>
      </c>
      <c r="V20" s="71" t="str">
        <f t="shared" ref="V20:V51" si="10">IFERROR(_xlfn.TEXTBEFORE(_xlfn.TEXTAFTER(U20,"Descrição do problema:&lt;/strong"),"&lt;/p&gt;"),_xlfn.TEXTAFTER(U20,"Descrição do problema:&lt;/strong"))</f>
        <v>&gt; Por favor, transfira esse chamado para o N2, financeiro.
Foram emitido notas indevidas para o cliente. Houve cancelamento de antifraude + analista em 02/10/2024 e emitimos notas após o cancelamento.</v>
      </c>
      <c r="W20" s="76" t="str">
        <f t="shared" ref="W20:W83" si="11">_xlfn.CONCAT(D20:E20)</f>
        <v>181676200</v>
      </c>
      <c r="X20" s="77">
        <v>46288</v>
      </c>
      <c r="Y20" s="78" t="str">
        <f t="shared" ref="Y20:Y83" si="12">IF(X20="","Aberto","Encerrado")</f>
        <v>Encerrado</v>
      </c>
      <c r="Z20" s="78">
        <f t="shared" ref="Z20:Z83" ca="1" si="13">IF(OR(L20="PENDENTE",L20="EM ANDAMENTO",L20="PENDENTE APROVAÇÃO CANCELAMENTO NF"),TODAY()-O20,X20-O20)</f>
        <v>275</v>
      </c>
      <c r="AA20" s="78" t="str">
        <f t="shared" ref="AA20:AA83" si="14">IF(Y20="Aberto",Z20+ROW()/100000,"")</f>
        <v/>
      </c>
      <c r="AB20" s="2" t="str">
        <f t="shared" ref="AB20:AB83" si="15">IF(ISNUMBER(FIND("@cielo.com.br",S20)),"Interno","Externo")</f>
        <v>Interno</v>
      </c>
    </row>
    <row r="21" spans="1:28" ht="15.5" x14ac:dyDescent="0.35">
      <c r="A21" s="1"/>
      <c r="B21" s="67" t="s">
        <v>19</v>
      </c>
      <c r="C21" s="70" t="str">
        <f>VLOOKUP(I:I,'Referencias '!H:I,2,0)</f>
        <v>Pagamentos, Boletos e Recebimentos</v>
      </c>
      <c r="D21" s="129">
        <v>18201926</v>
      </c>
      <c r="E21" s="71">
        <v>0</v>
      </c>
      <c r="F21" s="72">
        <v>2535717858088</v>
      </c>
      <c r="G21" s="72" t="str">
        <f>VLOOKUP(H:H,'Referencias '!B:C,2,0)</f>
        <v>REBORN TECNOLOGIA E SERVICOS LTDA</v>
      </c>
      <c r="H21" s="72" t="str">
        <f t="shared" si="8"/>
        <v>59.627.567/0001-35</v>
      </c>
      <c r="I21" s="70" t="s">
        <v>312</v>
      </c>
      <c r="J21" s="72"/>
      <c r="K21" s="72"/>
      <c r="L21" s="70" t="s">
        <v>70</v>
      </c>
      <c r="M21" s="73" t="s">
        <v>238</v>
      </c>
      <c r="N21" s="71" t="s">
        <v>274</v>
      </c>
      <c r="O21" s="74">
        <v>46014</v>
      </c>
      <c r="P21" s="123">
        <v>46062</v>
      </c>
      <c r="Q21" s="75" t="str">
        <f t="shared" si="9"/>
        <v>dez/2025</v>
      </c>
      <c r="R21" s="71" t="s">
        <v>313</v>
      </c>
      <c r="S21" s="71" t="s">
        <v>275</v>
      </c>
      <c r="T21" s="71" t="s">
        <v>314</v>
      </c>
      <c r="U21" s="71" t="s">
        <v>315</v>
      </c>
      <c r="V21" s="71" t="str">
        <f t="shared" si="10"/>
        <v>&gt;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v>
      </c>
      <c r="W21" s="76" t="str">
        <f t="shared" si="11"/>
        <v>182019260</v>
      </c>
      <c r="X21" s="77">
        <v>46244</v>
      </c>
      <c r="Y21" s="78" t="str">
        <f t="shared" si="12"/>
        <v>Encerrado</v>
      </c>
      <c r="Z21" s="78">
        <f t="shared" ca="1" si="13"/>
        <v>230</v>
      </c>
      <c r="AA21" s="78" t="str">
        <f t="shared" si="14"/>
        <v/>
      </c>
      <c r="AB21" s="2" t="str">
        <f t="shared" si="15"/>
        <v>Interno</v>
      </c>
    </row>
    <row r="22" spans="1:28" ht="15.5" x14ac:dyDescent="0.35">
      <c r="A22" s="1" t="s">
        <v>4762</v>
      </c>
      <c r="B22" s="67" t="s">
        <v>14</v>
      </c>
      <c r="C22" s="70" t="str">
        <f>VLOOKUP(I:I,'Referencias '!H:I,2,0)</f>
        <v>Contratos, Comercial e Cadastro</v>
      </c>
      <c r="D22" s="129">
        <v>18271042</v>
      </c>
      <c r="E22" s="71">
        <v>0</v>
      </c>
      <c r="F22" s="72">
        <v>2536318908852</v>
      </c>
      <c r="G22" s="72" t="str">
        <f>VLOOKUP(H:H,'Referencias '!B:C,2,0)</f>
        <v>4 BIO MEDICAMENTOS S.A.</v>
      </c>
      <c r="H22" s="72" t="str">
        <f t="shared" si="8"/>
        <v>07.015.691/0001-46</v>
      </c>
      <c r="I22" s="70" t="s">
        <v>316</v>
      </c>
      <c r="J22" s="72"/>
      <c r="K22" s="72"/>
      <c r="L22" s="70" t="s">
        <v>70</v>
      </c>
      <c r="M22" s="73" t="s">
        <v>387</v>
      </c>
      <c r="N22" s="71" t="s">
        <v>305</v>
      </c>
      <c r="O22" s="74">
        <v>46020</v>
      </c>
      <c r="P22" s="123">
        <v>46062</v>
      </c>
      <c r="Q22" s="75" t="str">
        <f t="shared" si="9"/>
        <v>dez/2025</v>
      </c>
      <c r="R22" s="71" t="s">
        <v>297</v>
      </c>
      <c r="S22" s="71" t="s">
        <v>306</v>
      </c>
      <c r="T22" s="71" t="s">
        <v>317</v>
      </c>
      <c r="U22" s="71" t="s">
        <v>318</v>
      </c>
      <c r="V22" s="71" t="str">
        <f t="shared" si="10"/>
        <v>&gt; Boa tarde, pessoal! Tudo bem?
Poderiam atualizar as condições comerciais do cliente 4Bio, segue em anexo o contrato assinado.</v>
      </c>
      <c r="W22" s="76" t="str">
        <f t="shared" si="11"/>
        <v>182710420</v>
      </c>
      <c r="X22" s="77">
        <v>46287</v>
      </c>
      <c r="Y22" s="78" t="str">
        <f t="shared" si="12"/>
        <v>Encerrado</v>
      </c>
      <c r="Z22" s="78">
        <f t="shared" ca="1" si="13"/>
        <v>267</v>
      </c>
      <c r="AA22" s="78" t="str">
        <f t="shared" si="14"/>
        <v/>
      </c>
      <c r="AB22" s="2" t="str">
        <f t="shared" si="15"/>
        <v>Interno</v>
      </c>
    </row>
    <row r="23" spans="1:28" ht="15.5" x14ac:dyDescent="0.35">
      <c r="A23" s="1" t="s">
        <v>4762</v>
      </c>
      <c r="B23" s="67" t="s">
        <v>17</v>
      </c>
      <c r="C23" s="70" t="str">
        <f>VLOOKUP(I:I,'Referencias '!H:I,2,0)</f>
        <v>Cancelamento e Reemissão de Nota Fiscal</v>
      </c>
      <c r="D23" s="129">
        <v>18252534</v>
      </c>
      <c r="E23" s="71">
        <v>0</v>
      </c>
      <c r="F23" s="72">
        <v>2536311895901</v>
      </c>
      <c r="G23" s="72" t="str">
        <f>VLOOKUP(H:H,'Referencias '!B:C,2,0)</f>
        <v>AFINZ INSTITUICAO DE PAGAMENTO S.A.</v>
      </c>
      <c r="H23" s="72" t="str">
        <f t="shared" si="8"/>
        <v>60.114.865/0001-00</v>
      </c>
      <c r="I23" s="70" t="s">
        <v>143</v>
      </c>
      <c r="J23" s="72" t="s">
        <v>4777</v>
      </c>
      <c r="K23" s="72"/>
      <c r="L23" s="70" t="s">
        <v>213</v>
      </c>
      <c r="M23" s="73" t="s">
        <v>387</v>
      </c>
      <c r="N23" s="71" t="s">
        <v>319</v>
      </c>
      <c r="O23" s="74">
        <v>46020</v>
      </c>
      <c r="P23" s="123" t="s">
        <v>4786</v>
      </c>
      <c r="Q23" s="75" t="str">
        <f t="shared" si="9"/>
        <v>dez/2025</v>
      </c>
      <c r="R23" s="71" t="s">
        <v>260</v>
      </c>
      <c r="S23" s="71" t="s">
        <v>320</v>
      </c>
      <c r="T23" s="71" t="s">
        <v>321</v>
      </c>
      <c r="U23" s="71" t="s">
        <v>322</v>
      </c>
      <c r="V23" s="71" t="str">
        <f t="shared" si="10"/>
        <v>&gt; Bom dia, Time! Estão bem?
Chamado aberto para informar cessão contratual para alteração do CNPJ e Razão Social.
Antigo:  
Razão Social: PAGOLIVRE TECNOLOGIA S.A.
CNPJ: 21.262.661/0001-65 
Novo:
Razão Social: AFINZ INSTITUICAO DE 
PAGAMENTO S.A.
CNPJ- 60.114.865/0001-00</v>
      </c>
      <c r="W23" s="76" t="str">
        <f t="shared" si="11"/>
        <v>182525340</v>
      </c>
      <c r="X23" s="77"/>
      <c r="Y23" s="78" t="str">
        <f t="shared" si="12"/>
        <v>Aberto</v>
      </c>
      <c r="Z23" s="78">
        <f t="shared" ca="1" si="13"/>
        <v>275</v>
      </c>
      <c r="AA23" s="78">
        <f t="shared" ca="1" si="14"/>
        <v>275.00022999999999</v>
      </c>
      <c r="AB23" s="2" t="str">
        <f t="shared" si="15"/>
        <v>Interno</v>
      </c>
    </row>
    <row r="24" spans="1:28" ht="15.5" x14ac:dyDescent="0.35">
      <c r="A24" s="1"/>
      <c r="B24" s="67" t="s">
        <v>19</v>
      </c>
      <c r="C24" s="70" t="str">
        <f>VLOOKUP(I:I,'Referencias '!H:I,2,0)</f>
        <v>Cancelamento e Reemissão de Nota Fiscal</v>
      </c>
      <c r="D24" s="129">
        <v>18250972</v>
      </c>
      <c r="E24" s="71">
        <v>0</v>
      </c>
      <c r="F24" s="72">
        <v>0</v>
      </c>
      <c r="G24" s="72" t="str">
        <f>T24</f>
        <v>PRODUTO SH</v>
      </c>
      <c r="H24" s="72" t="str">
        <f t="shared" si="8"/>
        <v>19.112.842/0002-44</v>
      </c>
      <c r="I24" s="70" t="s">
        <v>323</v>
      </c>
      <c r="J24" s="72"/>
      <c r="K24" s="72"/>
      <c r="L24" s="70" t="s">
        <v>70</v>
      </c>
      <c r="M24" s="73" t="s">
        <v>238</v>
      </c>
      <c r="N24" s="71" t="s">
        <v>324</v>
      </c>
      <c r="O24" s="74">
        <v>46020</v>
      </c>
      <c r="P24" s="123">
        <v>46030</v>
      </c>
      <c r="Q24" s="75" t="str">
        <f t="shared" si="9"/>
        <v>dez/2025</v>
      </c>
      <c r="R24" s="71" t="s">
        <v>260</v>
      </c>
      <c r="S24" s="71" t="s">
        <v>302</v>
      </c>
      <c r="T24" s="71" t="s">
        <v>325</v>
      </c>
      <c r="U24" s="71" t="s">
        <v>326</v>
      </c>
      <c r="V24" s="71" t="str">
        <f t="shared" si="10"/>
        <v>&gt; Transferir chamado para o financeiro. 
Bloqueio temporário de serviços.</v>
      </c>
      <c r="W24" s="76" t="str">
        <f t="shared" si="11"/>
        <v>182509720</v>
      </c>
      <c r="X24" s="77">
        <v>46214</v>
      </c>
      <c r="Y24" s="78" t="str">
        <f t="shared" si="12"/>
        <v>Encerrado</v>
      </c>
      <c r="Z24" s="78">
        <f t="shared" ca="1" si="13"/>
        <v>194</v>
      </c>
      <c r="AA24" s="78" t="str">
        <f t="shared" si="14"/>
        <v/>
      </c>
      <c r="AB24" s="2" t="str">
        <f t="shared" si="15"/>
        <v>Interno</v>
      </c>
    </row>
    <row r="25" spans="1:28" ht="15.5" x14ac:dyDescent="0.35">
      <c r="A25" s="1" t="s">
        <v>4762</v>
      </c>
      <c r="B25" s="67" t="s">
        <v>50</v>
      </c>
      <c r="C25" s="70" t="str">
        <f>VLOOKUP(I:I,'Referencias '!H:I,2,0)</f>
        <v>Cancelamento e Reemissão de Nota Fiscal</v>
      </c>
      <c r="D25" s="129">
        <v>18250214</v>
      </c>
      <c r="E25" s="71">
        <v>0</v>
      </c>
      <c r="F25" s="72">
        <v>2536310894312</v>
      </c>
      <c r="G25" s="72" t="str">
        <f>T25</f>
        <v/>
      </c>
      <c r="H25" s="72" t="str">
        <f t="shared" si="8"/>
        <v>19.112.842/0002-44</v>
      </c>
      <c r="I25" s="70" t="s">
        <v>143</v>
      </c>
      <c r="J25" s="72"/>
      <c r="K25" s="72"/>
      <c r="L25" s="70" t="s">
        <v>70</v>
      </c>
      <c r="M25" s="73" t="s">
        <v>387</v>
      </c>
      <c r="N25" s="71" t="s">
        <v>324</v>
      </c>
      <c r="O25" s="74">
        <v>46020</v>
      </c>
      <c r="P25" s="123">
        <v>46020</v>
      </c>
      <c r="Q25" s="75" t="str">
        <f t="shared" si="9"/>
        <v>dez/2025</v>
      </c>
      <c r="R25" s="71" t="s">
        <v>313</v>
      </c>
      <c r="S25" s="71" t="s">
        <v>302</v>
      </c>
      <c r="T25" s="71" t="s">
        <v>327</v>
      </c>
      <c r="U25" s="71" t="s">
        <v>328</v>
      </c>
      <c r="V25" s="71" t="str">
        <f t="shared" si="10"/>
        <v>&gt; Transferir chamado para N2.
Substituição de NF antiga.</v>
      </c>
      <c r="W25" s="76" t="str">
        <f t="shared" si="11"/>
        <v>182502140</v>
      </c>
      <c r="X25" s="77">
        <v>46289</v>
      </c>
      <c r="Y25" s="78" t="str">
        <f t="shared" si="12"/>
        <v>Encerrado</v>
      </c>
      <c r="Z25" s="78">
        <f t="shared" ca="1" si="13"/>
        <v>269</v>
      </c>
      <c r="AA25" s="78" t="str">
        <f t="shared" si="14"/>
        <v/>
      </c>
      <c r="AB25" s="2" t="str">
        <f t="shared" si="15"/>
        <v>Interno</v>
      </c>
    </row>
    <row r="26" spans="1:28" ht="15.5" x14ac:dyDescent="0.35">
      <c r="A26" s="1" t="s">
        <v>4762</v>
      </c>
      <c r="B26" s="67" t="s">
        <v>17</v>
      </c>
      <c r="C26" s="70" t="str">
        <f>VLOOKUP(I:I,'Referencias '!H:I,2,0)</f>
        <v>Cancelamento e Reemissão de Nota Fiscal</v>
      </c>
      <c r="D26" s="129">
        <v>18245555</v>
      </c>
      <c r="E26" s="71">
        <v>0</v>
      </c>
      <c r="F26" s="72">
        <v>2536309891162</v>
      </c>
      <c r="G26" s="72" t="str">
        <f>VLOOKUP(H:H,'Referencias '!B:C,2,0)</f>
        <v>PARDO SERVICOS IMOBILIARIOS E ADMINISTRACAO HOTELEIRA S/A</v>
      </c>
      <c r="H26" s="72" t="str">
        <f t="shared" si="8"/>
        <v>30.050.246/0001-39</v>
      </c>
      <c r="I26" s="70" t="s">
        <v>143</v>
      </c>
      <c r="J26" s="72" t="s">
        <v>4776</v>
      </c>
      <c r="K26" s="72"/>
      <c r="L26" s="70" t="s">
        <v>213</v>
      </c>
      <c r="M26" s="73" t="s">
        <v>387</v>
      </c>
      <c r="N26" s="71" t="s">
        <v>329</v>
      </c>
      <c r="O26" s="74">
        <v>46020</v>
      </c>
      <c r="P26" s="123" t="s">
        <v>4786</v>
      </c>
      <c r="Q26" s="75" t="str">
        <f t="shared" si="9"/>
        <v>dez/2025</v>
      </c>
      <c r="R26" s="71" t="s">
        <v>260</v>
      </c>
      <c r="S26" s="71" t="s">
        <v>302</v>
      </c>
      <c r="T26" s="71" t="s">
        <v>327</v>
      </c>
      <c r="U26" s="71" t="s">
        <v>330</v>
      </c>
      <c r="V26" s="71" t="str">
        <f t="shared" si="10"/>
        <v>&gt; Transferir esse chamado para N2.
Cancelamento de NFS. DAS em anexo.</v>
      </c>
      <c r="W26" s="76" t="str">
        <f t="shared" si="11"/>
        <v>182455550</v>
      </c>
      <c r="X26" s="77"/>
      <c r="Y26" s="78" t="str">
        <f t="shared" si="12"/>
        <v>Aberto</v>
      </c>
      <c r="Z26" s="78">
        <f t="shared" ca="1" si="13"/>
        <v>275</v>
      </c>
      <c r="AA26" s="78">
        <f t="shared" ca="1" si="14"/>
        <v>275.00026000000003</v>
      </c>
      <c r="AB26" s="2" t="str">
        <f t="shared" si="15"/>
        <v>Interno</v>
      </c>
    </row>
    <row r="27" spans="1:28" ht="15.5" x14ac:dyDescent="0.35">
      <c r="A27" s="1" t="s">
        <v>4762</v>
      </c>
      <c r="B27" s="67" t="s">
        <v>14</v>
      </c>
      <c r="C27" s="70" t="str">
        <f>VLOOKUP(I:I,'Referencias '!H:I,2,0)</f>
        <v>Cancelamento e Reemissão de Nota Fiscal</v>
      </c>
      <c r="D27" s="129">
        <v>18245159</v>
      </c>
      <c r="E27" s="71">
        <v>0</v>
      </c>
      <c r="F27" s="72">
        <v>2536308890842</v>
      </c>
      <c r="G27" s="72" t="str">
        <f>T27</f>
        <v/>
      </c>
      <c r="H27" s="72" t="str">
        <f t="shared" si="8"/>
        <v>09.509.776/0001-06</v>
      </c>
      <c r="I27" s="70" t="s">
        <v>143</v>
      </c>
      <c r="J27" s="72"/>
      <c r="K27" s="72"/>
      <c r="L27" s="70" t="s">
        <v>70</v>
      </c>
      <c r="M27" s="73" t="s">
        <v>387</v>
      </c>
      <c r="N27" s="71" t="s">
        <v>329</v>
      </c>
      <c r="O27" s="74">
        <v>46020</v>
      </c>
      <c r="P27" s="123">
        <v>46020</v>
      </c>
      <c r="Q27" s="75" t="str">
        <f t="shared" si="9"/>
        <v>dez/2025</v>
      </c>
      <c r="R27" s="71" t="s">
        <v>313</v>
      </c>
      <c r="S27" s="71" t="s">
        <v>302</v>
      </c>
      <c r="T27" s="71" t="s">
        <v>327</v>
      </c>
      <c r="U27" s="71" t="s">
        <v>331</v>
      </c>
      <c r="V27" s="71" t="str">
        <f t="shared" si="10"/>
        <v>&gt; Transferir chamado para N2, time financeiro.
Cancelamento de NF. DAS em anexo.</v>
      </c>
      <c r="W27" s="76" t="str">
        <f t="shared" si="11"/>
        <v>182451590</v>
      </c>
      <c r="X27" s="77">
        <v>46287</v>
      </c>
      <c r="Y27" s="78" t="str">
        <f t="shared" si="12"/>
        <v>Encerrado</v>
      </c>
      <c r="Z27" s="78">
        <f t="shared" ca="1" si="13"/>
        <v>267</v>
      </c>
      <c r="AA27" s="78" t="str">
        <f t="shared" si="14"/>
        <v/>
      </c>
      <c r="AB27" s="2" t="str">
        <f t="shared" si="15"/>
        <v>Interno</v>
      </c>
    </row>
    <row r="28" spans="1:28" ht="15.5" x14ac:dyDescent="0.35">
      <c r="A28" s="1" t="s">
        <v>4762</v>
      </c>
      <c r="B28" s="132" t="s">
        <v>16</v>
      </c>
      <c r="C28" s="122" t="str">
        <f>VLOOKUP(I:I,'Referencias '!H:I,2,0)</f>
        <v>Cancelamento e Reemissão de Nota Fiscal</v>
      </c>
      <c r="D28" s="129">
        <v>18244519</v>
      </c>
      <c r="E28" s="129">
        <v>0</v>
      </c>
      <c r="F28" s="126">
        <v>2536308890373</v>
      </c>
      <c r="G28" s="126" t="str">
        <f>T28</f>
        <v>EDITORA SANAR</v>
      </c>
      <c r="H28" s="126" t="str">
        <f t="shared" si="8"/>
        <v>18.990.682/0001-92</v>
      </c>
      <c r="I28" s="122" t="s">
        <v>143</v>
      </c>
      <c r="J28" s="126"/>
      <c r="K28" s="126"/>
      <c r="L28" s="122" t="s">
        <v>70</v>
      </c>
      <c r="M28" s="73" t="s">
        <v>387</v>
      </c>
      <c r="N28" s="129" t="s">
        <v>329</v>
      </c>
      <c r="O28" s="125">
        <v>46020</v>
      </c>
      <c r="P28" s="123" t="s">
        <v>4817</v>
      </c>
      <c r="Q28" s="128" t="str">
        <f t="shared" si="9"/>
        <v>dez/2025</v>
      </c>
      <c r="R28" s="129" t="s">
        <v>260</v>
      </c>
      <c r="S28" s="129" t="s">
        <v>302</v>
      </c>
      <c r="T28" s="129" t="s">
        <v>332</v>
      </c>
      <c r="U28" s="129" t="s">
        <v>333</v>
      </c>
      <c r="V28" s="129" t="str">
        <f t="shared" si="10"/>
        <v>&gt; Por favor, transferir esse chamado para N2, time financeiro. 
Solicitação: Cancelar a prejuízo PDD, todas as NFS em aberto para cliente EDITORA SANAR S.A.</v>
      </c>
      <c r="W28" s="130" t="str">
        <f t="shared" si="11"/>
        <v>182445190</v>
      </c>
      <c r="X28" s="77">
        <v>46290</v>
      </c>
      <c r="Y28" s="131" t="str">
        <f t="shared" si="12"/>
        <v>Encerrado</v>
      </c>
      <c r="Z28" s="131">
        <f t="shared" ca="1" si="13"/>
        <v>270</v>
      </c>
      <c r="AA28" s="131" t="str">
        <f t="shared" si="14"/>
        <v/>
      </c>
      <c r="AB28" s="2" t="str">
        <f t="shared" si="15"/>
        <v>Interno</v>
      </c>
    </row>
    <row r="29" spans="1:28" ht="15.5" x14ac:dyDescent="0.35">
      <c r="A29" s="1" t="s">
        <v>4762</v>
      </c>
      <c r="B29" s="67" t="s">
        <v>50</v>
      </c>
      <c r="C29" s="70" t="str">
        <f>VLOOKUP(I:I,'Referencias '!H:I,2,0)</f>
        <v>Cancelamento e Reemissão de Nota Fiscal</v>
      </c>
      <c r="D29" s="129">
        <v>18273616</v>
      </c>
      <c r="E29" s="71">
        <v>0</v>
      </c>
      <c r="F29" s="72">
        <v>2536408910812</v>
      </c>
      <c r="G29" s="72" t="str">
        <f>VLOOKUP(H:H,'Referencias '!B:C,2,0)</f>
        <v>COVABRA SUPERMERCADOS LTDA</v>
      </c>
      <c r="H29" s="72" t="str">
        <f t="shared" si="8"/>
        <v>61.233.151/0005-08</v>
      </c>
      <c r="I29" s="70" t="s">
        <v>143</v>
      </c>
      <c r="J29" s="72"/>
      <c r="K29" s="72"/>
      <c r="L29" s="70" t="s">
        <v>70</v>
      </c>
      <c r="M29" s="73" t="s">
        <v>387</v>
      </c>
      <c r="N29" s="71" t="s">
        <v>334</v>
      </c>
      <c r="O29" s="74">
        <v>46021</v>
      </c>
      <c r="P29" s="123">
        <v>46164</v>
      </c>
      <c r="Q29" s="75" t="str">
        <f t="shared" si="9"/>
        <v>dez/2025</v>
      </c>
      <c r="R29" s="71" t="s">
        <v>260</v>
      </c>
      <c r="S29" s="71" t="s">
        <v>302</v>
      </c>
      <c r="T29" s="71" t="s">
        <v>327</v>
      </c>
      <c r="U29" s="71" t="s">
        <v>335</v>
      </c>
      <c r="V29" s="71" t="str">
        <f t="shared" si="10"/>
        <v>&gt; Transferir chamado para N2.
Caso onde precisam baixar a NF conforme todo o histórico tratado com a cliente em novembro/2025. irei anexar as evidências.</v>
      </c>
      <c r="W29" s="76" t="str">
        <f t="shared" si="11"/>
        <v>182736160</v>
      </c>
      <c r="X29" s="77">
        <v>46288</v>
      </c>
      <c r="Y29" s="78" t="str">
        <f t="shared" si="12"/>
        <v>Encerrado</v>
      </c>
      <c r="Z29" s="78">
        <f t="shared" ca="1" si="13"/>
        <v>267</v>
      </c>
      <c r="AA29" s="78" t="str">
        <f t="shared" si="14"/>
        <v/>
      </c>
      <c r="AB29" s="2" t="str">
        <f t="shared" si="15"/>
        <v>Interno</v>
      </c>
    </row>
    <row r="30" spans="1:28" ht="15.5" x14ac:dyDescent="0.35">
      <c r="A30" s="1"/>
      <c r="B30" s="67" t="s">
        <v>17</v>
      </c>
      <c r="C30" s="70" t="str">
        <f>VLOOKUP(I:I,'Referencias '!H:I,2,0)</f>
        <v>Cancelamento e Reemissão de Nota Fiscal</v>
      </c>
      <c r="D30" s="71">
        <v>18345627</v>
      </c>
      <c r="E30" s="71">
        <v>0</v>
      </c>
      <c r="F30" s="72">
        <v>0</v>
      </c>
      <c r="G30" s="72" t="str">
        <f>T30</f>
        <v>SOLEAH</v>
      </c>
      <c r="H30" s="72" t="str">
        <f t="shared" si="8"/>
        <v>18.539.846/0001-60</v>
      </c>
      <c r="I30" s="70" t="s">
        <v>323</v>
      </c>
      <c r="J30" s="72"/>
      <c r="K30" s="72"/>
      <c r="L30" s="70" t="s">
        <v>70</v>
      </c>
      <c r="M30" s="73" t="s">
        <v>238</v>
      </c>
      <c r="N30" s="71" t="s">
        <v>336</v>
      </c>
      <c r="O30" s="74">
        <v>46027</v>
      </c>
      <c r="P30" s="123">
        <v>46052</v>
      </c>
      <c r="Q30" s="75" t="str">
        <f t="shared" si="9"/>
        <v>jan/2026</v>
      </c>
      <c r="R30" s="71" t="s">
        <v>297</v>
      </c>
      <c r="S30" s="71" t="s">
        <v>302</v>
      </c>
      <c r="T30" s="71" t="s">
        <v>337</v>
      </c>
      <c r="U30" s="71" t="s">
        <v>338</v>
      </c>
      <c r="V30" s="71" t="str">
        <f t="shared" si="10"/>
        <v>&gt;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v>
      </c>
      <c r="W30" s="76" t="str">
        <f t="shared" si="11"/>
        <v>183456270</v>
      </c>
      <c r="X30" s="77">
        <v>46224</v>
      </c>
      <c r="Y30" s="78" t="str">
        <f t="shared" si="12"/>
        <v>Encerrado</v>
      </c>
      <c r="Z30" s="78">
        <f t="shared" ca="1" si="13"/>
        <v>197</v>
      </c>
      <c r="AA30" s="78" t="str">
        <f t="shared" si="14"/>
        <v/>
      </c>
      <c r="AB30" s="2" t="str">
        <f t="shared" si="15"/>
        <v>Interno</v>
      </c>
    </row>
    <row r="31" spans="1:28" ht="15.5" x14ac:dyDescent="0.35">
      <c r="A31" s="1"/>
      <c r="B31" s="67" t="s">
        <v>16</v>
      </c>
      <c r="C31" s="70" t="str">
        <f>VLOOKUP(I:I,'Referencias '!H:I,2,0)</f>
        <v>Atendimento Administrativo e Suporte</v>
      </c>
      <c r="D31" s="129">
        <v>18438855</v>
      </c>
      <c r="E31" s="71">
        <v>0</v>
      </c>
      <c r="F31" s="72">
        <v>2600717028611</v>
      </c>
      <c r="G31" s="72" t="str">
        <f>VLOOKUP(H:H,'Referencias '!B:C,2,0)</f>
        <v>GLOBO COMUNICACAO E PARTICIPACOES S/A</v>
      </c>
      <c r="H31" s="72" t="str">
        <f t="shared" si="8"/>
        <v>27.865.757/0069-92</v>
      </c>
      <c r="I31" s="70" t="s">
        <v>339</v>
      </c>
      <c r="J31" s="72"/>
      <c r="K31" s="72"/>
      <c r="L31" s="70" t="s">
        <v>70</v>
      </c>
      <c r="M31" s="73" t="s">
        <v>238</v>
      </c>
      <c r="N31" s="71" t="s">
        <v>340</v>
      </c>
      <c r="O31" s="74">
        <v>46029</v>
      </c>
      <c r="P31" s="123">
        <v>46044</v>
      </c>
      <c r="Q31" s="75" t="str">
        <f t="shared" si="9"/>
        <v>jan/2026</v>
      </c>
      <c r="R31" s="71" t="s">
        <v>297</v>
      </c>
      <c r="S31" s="71" t="s">
        <v>246</v>
      </c>
      <c r="T31" s="71" t="s">
        <v>341</v>
      </c>
      <c r="U31" s="71" t="s">
        <v>342</v>
      </c>
      <c r="V31" s="71" t="str">
        <f t="shared" si="10"/>
        <v xml:space="preserve">&gt;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v>
      </c>
      <c r="W31" s="76" t="str">
        <f t="shared" si="11"/>
        <v>184388550</v>
      </c>
      <c r="X31" s="77">
        <v>46242</v>
      </c>
      <c r="Y31" s="78" t="str">
        <f t="shared" si="12"/>
        <v>Encerrado</v>
      </c>
      <c r="Z31" s="78">
        <f t="shared" ca="1" si="13"/>
        <v>213</v>
      </c>
      <c r="AA31" s="78" t="str">
        <f t="shared" si="14"/>
        <v/>
      </c>
      <c r="AB31" s="2" t="str">
        <f t="shared" si="15"/>
        <v>Interno</v>
      </c>
    </row>
    <row r="32" spans="1:28" ht="15.5" x14ac:dyDescent="0.35">
      <c r="A32" s="1"/>
      <c r="B32" s="67" t="s">
        <v>14</v>
      </c>
      <c r="C32" s="70" t="str">
        <f>VLOOKUP(I:I,'Referencias '!H:I,2,0)</f>
        <v>Atendimento Administrativo e Suporte</v>
      </c>
      <c r="D32" s="71">
        <v>18470317</v>
      </c>
      <c r="E32" s="71">
        <v>0</v>
      </c>
      <c r="F32" s="72">
        <v>2600815050333</v>
      </c>
      <c r="G32" s="72" t="str">
        <f>VLOOKUP(H:H,'Referencias '!B:C,2,0)</f>
        <v>KALUNGA SA</v>
      </c>
      <c r="H32" s="72" t="str">
        <f t="shared" si="8"/>
        <v>43.283.811/0001-50</v>
      </c>
      <c r="I32" s="70" t="s">
        <v>339</v>
      </c>
      <c r="J32" s="72"/>
      <c r="K32" s="72"/>
      <c r="L32" s="70" t="s">
        <v>70</v>
      </c>
      <c r="M32" s="73" t="s">
        <v>238</v>
      </c>
      <c r="N32" s="71" t="s">
        <v>343</v>
      </c>
      <c r="O32" s="74">
        <v>46030</v>
      </c>
      <c r="P32" s="123">
        <v>46094</v>
      </c>
      <c r="Q32" s="75" t="str">
        <f t="shared" si="9"/>
        <v>jan/2026</v>
      </c>
      <c r="R32" s="71" t="s">
        <v>240</v>
      </c>
      <c r="S32" s="71" t="s">
        <v>302</v>
      </c>
      <c r="T32" s="71" t="s">
        <v>344</v>
      </c>
      <c r="U32" s="71" t="s">
        <v>345</v>
      </c>
      <c r="V32" s="71" t="str">
        <f t="shared" si="10"/>
        <v>&gt;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v>
      </c>
      <c r="W32" s="76" t="str">
        <f t="shared" si="11"/>
        <v>184703170</v>
      </c>
      <c r="X32" s="77">
        <v>46240</v>
      </c>
      <c r="Y32" s="78" t="str">
        <f t="shared" si="12"/>
        <v>Encerrado</v>
      </c>
      <c r="Z32" s="78">
        <f t="shared" ca="1" si="13"/>
        <v>210</v>
      </c>
      <c r="AA32" s="78" t="str">
        <f t="shared" si="14"/>
        <v/>
      </c>
      <c r="AB32" s="2" t="str">
        <f t="shared" si="15"/>
        <v>Interno</v>
      </c>
    </row>
    <row r="33" spans="1:28" ht="15.5" x14ac:dyDescent="0.35">
      <c r="A33" s="1"/>
      <c r="B33" s="67" t="s">
        <v>14</v>
      </c>
      <c r="C33" s="70" t="str">
        <f>VLOOKUP(I:I,'Referencias '!H:I,2,0)</f>
        <v>Atendimento Administrativo e Suporte</v>
      </c>
      <c r="D33" s="71">
        <v>18507331</v>
      </c>
      <c r="E33" s="71">
        <v>0</v>
      </c>
      <c r="F33" s="72">
        <v>2600916075566</v>
      </c>
      <c r="G33" s="72" t="str">
        <f>VLOOKUP(H:H,'Referencias '!B:C,2,0)</f>
        <v>COVABRA SUPERMERCADOS LTDA</v>
      </c>
      <c r="H33" s="72" t="str">
        <f t="shared" si="8"/>
        <v>61.233.151/0005-08</v>
      </c>
      <c r="I33" s="70" t="s">
        <v>346</v>
      </c>
      <c r="J33" s="72"/>
      <c r="K33" s="72"/>
      <c r="L33" s="70" t="s">
        <v>70</v>
      </c>
      <c r="M33" s="73" t="s">
        <v>238</v>
      </c>
      <c r="N33" s="71" t="s">
        <v>269</v>
      </c>
      <c r="O33" s="74">
        <v>46031</v>
      </c>
      <c r="P33" s="123">
        <v>46035</v>
      </c>
      <c r="Q33" s="75" t="str">
        <f t="shared" si="9"/>
        <v>jan/2026</v>
      </c>
      <c r="R33" s="71" t="s">
        <v>297</v>
      </c>
      <c r="S33" s="71" t="s">
        <v>270</v>
      </c>
      <c r="T33" s="71" t="s">
        <v>271</v>
      </c>
      <c r="U33" s="71" t="s">
        <v>347</v>
      </c>
      <c r="V33" s="71" t="str">
        <f t="shared" si="10"/>
        <v xml:space="preserve">&gt;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v>
      </c>
      <c r="W33" s="76" t="str">
        <f t="shared" si="11"/>
        <v>185073310</v>
      </c>
      <c r="X33" s="77">
        <v>46240</v>
      </c>
      <c r="Y33" s="78" t="str">
        <f t="shared" si="12"/>
        <v>Encerrado</v>
      </c>
      <c r="Z33" s="78">
        <f t="shared" ca="1" si="13"/>
        <v>209</v>
      </c>
      <c r="AA33" s="78" t="str">
        <f t="shared" si="14"/>
        <v/>
      </c>
      <c r="AB33" s="2" t="str">
        <f t="shared" si="15"/>
        <v>Interno</v>
      </c>
    </row>
    <row r="34" spans="1:28" ht="15.5" x14ac:dyDescent="0.35">
      <c r="A34" s="1"/>
      <c r="B34" s="67" t="s">
        <v>17</v>
      </c>
      <c r="C34" s="70" t="str">
        <f>VLOOKUP(I:I,'Referencias '!H:I,2,0)</f>
        <v>Cancelamento e Reemissão de Nota Fiscal</v>
      </c>
      <c r="D34" s="71">
        <v>18493953</v>
      </c>
      <c r="E34" s="71">
        <v>0</v>
      </c>
      <c r="F34" s="72">
        <v>2600911066390</v>
      </c>
      <c r="G34" s="72" t="str">
        <f>T34</f>
        <v>BLOMME LTDA</v>
      </c>
      <c r="H34" s="72" t="str">
        <f t="shared" si="8"/>
        <v>50.998.581/0001-70</v>
      </c>
      <c r="I34" s="70" t="s">
        <v>143</v>
      </c>
      <c r="J34" s="126"/>
      <c r="K34" s="126" t="s">
        <v>184</v>
      </c>
      <c r="L34" s="70" t="s">
        <v>70</v>
      </c>
      <c r="M34" s="73" t="s">
        <v>238</v>
      </c>
      <c r="N34" s="71" t="s">
        <v>348</v>
      </c>
      <c r="O34" s="74">
        <v>46031</v>
      </c>
      <c r="P34" s="123">
        <v>46031</v>
      </c>
      <c r="Q34" s="75" t="str">
        <f t="shared" si="9"/>
        <v>jan/2026</v>
      </c>
      <c r="R34" s="71" t="s">
        <v>260</v>
      </c>
      <c r="S34" s="71" t="s">
        <v>302</v>
      </c>
      <c r="T34" s="71" t="s">
        <v>349</v>
      </c>
      <c r="U34" s="71" t="s">
        <v>350</v>
      </c>
      <c r="V34" s="71" t="str">
        <f t="shared" si="10"/>
        <v>&gt; Transferir esse chamado para o financeiro N2, time Everton.</v>
      </c>
      <c r="W34" s="76" t="str">
        <f t="shared" si="11"/>
        <v>184939530</v>
      </c>
      <c r="X34" s="77">
        <f>P34</f>
        <v>46031</v>
      </c>
      <c r="Y34" s="78" t="str">
        <f t="shared" si="12"/>
        <v>Encerrado</v>
      </c>
      <c r="Z34" s="78">
        <f t="shared" ca="1" si="13"/>
        <v>0</v>
      </c>
      <c r="AA34" s="78" t="str">
        <f t="shared" si="14"/>
        <v/>
      </c>
      <c r="AB34" s="2" t="str">
        <f t="shared" si="15"/>
        <v>Interno</v>
      </c>
    </row>
    <row r="35" spans="1:28" ht="15.5" x14ac:dyDescent="0.35">
      <c r="A35" s="1"/>
      <c r="B35" s="67" t="s">
        <v>17</v>
      </c>
      <c r="C35" s="70" t="str">
        <f>VLOOKUP(I:I,'Referencias '!H:I,2,0)</f>
        <v>Cobrança e Contestação</v>
      </c>
      <c r="D35" s="71">
        <v>18597237</v>
      </c>
      <c r="E35" s="71">
        <v>0</v>
      </c>
      <c r="F35" s="72">
        <v>2601317140800</v>
      </c>
      <c r="G35" s="72" t="str">
        <f>VLOOKUP(H:H,'Referencias '!B:C,2,0)</f>
        <v>SAVEGNAGO-SUPERMERCADOS LTDA</v>
      </c>
      <c r="H35" s="72" t="str">
        <f t="shared" si="8"/>
        <v>71.322.150/0001-60</v>
      </c>
      <c r="I35" s="70" t="s">
        <v>287</v>
      </c>
      <c r="J35" s="72"/>
      <c r="K35" s="72"/>
      <c r="L35" s="70" t="s">
        <v>70</v>
      </c>
      <c r="M35" s="73" t="s">
        <v>238</v>
      </c>
      <c r="N35" s="71" t="s">
        <v>351</v>
      </c>
      <c r="O35" s="74">
        <v>46035</v>
      </c>
      <c r="P35" s="123">
        <v>46059</v>
      </c>
      <c r="Q35" s="75" t="str">
        <f t="shared" si="9"/>
        <v>jan/2026</v>
      </c>
      <c r="R35" s="71" t="s">
        <v>297</v>
      </c>
      <c r="S35" s="71" t="s">
        <v>352</v>
      </c>
      <c r="T35" s="71" t="s">
        <v>353</v>
      </c>
      <c r="U35" s="71" t="s">
        <v>354</v>
      </c>
      <c r="V35" s="71" t="str">
        <f t="shared" si="10"/>
        <v>&gt; Boa tarde!
Pessoal encontrei uma divergência quanto a uma nota fiscal do Antifraude,
NF 80105
Trata-se de uma nota de 2024, quando ainda não existia nenhum contrato com Antifraude,
Preciso de um documento indicando que tal cobrança é indevida, pois está lançada no meu sistema.</v>
      </c>
      <c r="W35" s="76" t="str">
        <f t="shared" si="11"/>
        <v>185972370</v>
      </c>
      <c r="X35" s="77">
        <v>46239</v>
      </c>
      <c r="Y35" s="78" t="str">
        <f t="shared" si="12"/>
        <v>Encerrado</v>
      </c>
      <c r="Z35" s="78">
        <f t="shared" ca="1" si="13"/>
        <v>204</v>
      </c>
      <c r="AA35" s="78" t="str">
        <f t="shared" si="14"/>
        <v/>
      </c>
      <c r="AB35" s="2" t="str">
        <f t="shared" si="15"/>
        <v>Externo</v>
      </c>
    </row>
    <row r="36" spans="1:28" ht="15.5" x14ac:dyDescent="0.35">
      <c r="A36" s="1"/>
      <c r="B36" s="67" t="s">
        <v>17</v>
      </c>
      <c r="C36" s="70" t="str">
        <f>VLOOKUP(I:I,'Referencias '!H:I,2,0)</f>
        <v>Contratos, Comercial e Cadastro</v>
      </c>
      <c r="D36" s="71">
        <v>18623547</v>
      </c>
      <c r="E36" s="71">
        <v>0</v>
      </c>
      <c r="F36" s="72">
        <v>2601414159330</v>
      </c>
      <c r="G36" s="72" t="str">
        <f>VLOOKUP(H:H,'Referencias '!B:C,2,0)</f>
        <v>ESCOLAWEB LTDA</v>
      </c>
      <c r="H36" s="72" t="str">
        <f t="shared" si="8"/>
        <v>11.615.383/0001-29</v>
      </c>
      <c r="I36" s="70" t="s">
        <v>355</v>
      </c>
      <c r="J36" s="72"/>
      <c r="K36" s="72"/>
      <c r="L36" s="70" t="s">
        <v>70</v>
      </c>
      <c r="M36" s="73" t="s">
        <v>238</v>
      </c>
      <c r="N36" s="71" t="s">
        <v>356</v>
      </c>
      <c r="O36" s="74">
        <v>46036</v>
      </c>
      <c r="P36" s="123">
        <v>46042</v>
      </c>
      <c r="Q36" s="75" t="str">
        <f t="shared" si="9"/>
        <v>jan/2026</v>
      </c>
      <c r="R36" s="71" t="s">
        <v>260</v>
      </c>
      <c r="S36" s="71" t="s">
        <v>357</v>
      </c>
      <c r="T36" s="71" t="s">
        <v>358</v>
      </c>
      <c r="U36" s="71" t="s">
        <v>359</v>
      </c>
      <c r="V36" s="71" t="str">
        <f t="shared" si="10"/>
        <v>&gt; Caros, peço a gentileza de congelar o contrato de GATEWAY  da cliente escola web (11.615.383/0001-29) até o dia 1 de abril de 2026, conforme contrato de congelamento. 
Ja estou solicitando o DA para cancelamento das notas emitidas em dezembro e janeiro.</v>
      </c>
      <c r="W36" s="76" t="str">
        <f t="shared" si="11"/>
        <v>186235470</v>
      </c>
      <c r="X36" s="77">
        <v>46234</v>
      </c>
      <c r="Y36" s="78" t="str">
        <f t="shared" si="12"/>
        <v>Encerrado</v>
      </c>
      <c r="Z36" s="78">
        <f t="shared" ca="1" si="13"/>
        <v>198</v>
      </c>
      <c r="AA36" s="78" t="str">
        <f t="shared" si="14"/>
        <v/>
      </c>
      <c r="AB36" s="2" t="str">
        <f t="shared" si="15"/>
        <v>Interno</v>
      </c>
    </row>
    <row r="37" spans="1:28" ht="15.5" x14ac:dyDescent="0.35">
      <c r="A37" s="1"/>
      <c r="B37" s="67" t="s">
        <v>17</v>
      </c>
      <c r="C37" s="70" t="str">
        <f>VLOOKUP(I:I,'Referencias '!H:I,2,0)</f>
        <v>Cancelamento e Reemissão de Nota Fiscal</v>
      </c>
      <c r="D37" s="71">
        <v>18604102</v>
      </c>
      <c r="E37" s="71">
        <v>0</v>
      </c>
      <c r="F37" s="72">
        <v>2601409145692</v>
      </c>
      <c r="G37" s="72" t="str">
        <f>VLOOKUP(H:H,'Referencias '!B:C,2,0)</f>
        <v>GUEDES &amp; PAIXAO LTDA</v>
      </c>
      <c r="H37" s="72" t="str">
        <f t="shared" si="8"/>
        <v>16.928.871/0036-30</v>
      </c>
      <c r="I37" s="70" t="s">
        <v>360</v>
      </c>
      <c r="J37" s="72" t="s">
        <v>4753</v>
      </c>
      <c r="K37" s="72"/>
      <c r="L37" s="70" t="s">
        <v>70</v>
      </c>
      <c r="M37" s="73" t="s">
        <v>387</v>
      </c>
      <c r="N37" s="71" t="s">
        <v>361</v>
      </c>
      <c r="O37" s="74">
        <v>46036</v>
      </c>
      <c r="P37" s="123">
        <v>46162</v>
      </c>
      <c r="Q37" s="75" t="str">
        <f t="shared" si="9"/>
        <v>jan/2026</v>
      </c>
      <c r="R37" s="71" t="s">
        <v>260</v>
      </c>
      <c r="S37" s="71" t="s">
        <v>362</v>
      </c>
      <c r="T37" s="71" t="s">
        <v>363</v>
      </c>
      <c r="U37" s="71" t="s">
        <v>364</v>
      </c>
      <c r="V37" s="71" t="str">
        <f t="shared" si="10"/>
        <v>&gt;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v>
      </c>
      <c r="W37" s="76" t="str">
        <f t="shared" si="11"/>
        <v>186041020</v>
      </c>
      <c r="X37" s="77">
        <v>46287</v>
      </c>
      <c r="Y37" s="78" t="str">
        <f t="shared" si="12"/>
        <v>Encerrado</v>
      </c>
      <c r="Z37" s="78">
        <f t="shared" ca="1" si="13"/>
        <v>251</v>
      </c>
      <c r="AA37" s="78" t="str">
        <f t="shared" si="14"/>
        <v/>
      </c>
      <c r="AB37" s="2" t="str">
        <f t="shared" si="15"/>
        <v>Interno</v>
      </c>
    </row>
    <row r="38" spans="1:28" ht="15.5" x14ac:dyDescent="0.35">
      <c r="A38" s="1"/>
      <c r="B38" s="67" t="s">
        <v>16</v>
      </c>
      <c r="C38" s="70" t="str">
        <f>VLOOKUP(I:I,'Referencias '!H:I,2,0)</f>
        <v>Contratos, Comercial e Cadastro</v>
      </c>
      <c r="D38" s="71">
        <v>18762416</v>
      </c>
      <c r="E38" s="71">
        <v>0</v>
      </c>
      <c r="F38" s="72">
        <v>2601918257712</v>
      </c>
      <c r="G38" s="72" t="str">
        <f>VLOOKUP(H:H,'Referencias '!B:C,2,0)</f>
        <v>ZAPPING DO BRASIL LTDA</v>
      </c>
      <c r="H38" s="72" t="str">
        <f t="shared" si="8"/>
        <v>34.308.177/0001-71</v>
      </c>
      <c r="I38" s="70" t="s">
        <v>365</v>
      </c>
      <c r="J38" s="72"/>
      <c r="K38" s="72"/>
      <c r="L38" s="70" t="s">
        <v>70</v>
      </c>
      <c r="M38" s="73" t="s">
        <v>238</v>
      </c>
      <c r="N38" s="71" t="s">
        <v>283</v>
      </c>
      <c r="O38" s="74">
        <v>46041</v>
      </c>
      <c r="P38" s="123">
        <v>46062</v>
      </c>
      <c r="Q38" s="75" t="str">
        <f t="shared" si="9"/>
        <v>jan/2026</v>
      </c>
      <c r="R38" s="71" t="s">
        <v>297</v>
      </c>
      <c r="S38" s="71" t="s">
        <v>284</v>
      </c>
      <c r="T38" s="71" t="s">
        <v>366</v>
      </c>
      <c r="U38" s="71" t="s">
        <v>367</v>
      </c>
      <c r="V38" s="71" t="str">
        <f t="shared" si="10"/>
        <v>&gt; Prezados, boa tarde, tudo bem?
Fizemos a renegociação dos valores de antifraude do clientes, assim como a adição do emailage, crio esse chamado para reforçar as novas condições no termo em anexo, pois precisamos que elas reflitam no billing.
Obrigada.</v>
      </c>
      <c r="W38" s="76" t="str">
        <f t="shared" si="11"/>
        <v>187624160</v>
      </c>
      <c r="X38" s="77">
        <v>46242</v>
      </c>
      <c r="Y38" s="78" t="str">
        <f t="shared" si="12"/>
        <v>Encerrado</v>
      </c>
      <c r="Z38" s="78">
        <f t="shared" ca="1" si="13"/>
        <v>201</v>
      </c>
      <c r="AA38" s="78" t="str">
        <f t="shared" si="14"/>
        <v/>
      </c>
      <c r="AB38" s="2" t="str">
        <f t="shared" si="15"/>
        <v>Interno</v>
      </c>
    </row>
    <row r="39" spans="1:28" ht="15.5" x14ac:dyDescent="0.35">
      <c r="A39" s="1"/>
      <c r="B39" s="67" t="s">
        <v>14</v>
      </c>
      <c r="C39" s="70" t="str">
        <f>VLOOKUP(I:I,'Referencias '!H:I,2,0)</f>
        <v>Contratos, Comercial e Cadastro</v>
      </c>
      <c r="D39" s="71">
        <v>18751902</v>
      </c>
      <c r="E39" s="71">
        <v>0</v>
      </c>
      <c r="F39" s="72">
        <v>2601915250536</v>
      </c>
      <c r="G39" s="72" t="str">
        <f>T39</f>
        <v>EMPORIO CHAP</v>
      </c>
      <c r="H39" s="72"/>
      <c r="I39" s="70" t="s">
        <v>365</v>
      </c>
      <c r="J39" s="72"/>
      <c r="K39" s="72"/>
      <c r="L39" s="70" t="s">
        <v>70</v>
      </c>
      <c r="M39" s="73" t="s">
        <v>238</v>
      </c>
      <c r="N39" s="71" t="s">
        <v>368</v>
      </c>
      <c r="O39" s="74">
        <v>46041</v>
      </c>
      <c r="P39" s="123">
        <v>46050</v>
      </c>
      <c r="Q39" s="75" t="str">
        <f t="shared" si="9"/>
        <v>jan/2026</v>
      </c>
      <c r="R39" s="71" t="s">
        <v>313</v>
      </c>
      <c r="S39" s="71" t="s">
        <v>369</v>
      </c>
      <c r="T39" s="71" t="s">
        <v>370</v>
      </c>
      <c r="U39" s="71" t="s">
        <v>371</v>
      </c>
      <c r="V39" s="71" t="str">
        <f t="shared" si="10"/>
        <v>&gt; EXTRAÇÃO RELATÓRIO PERÍDO 26/11/2025 À 25/12/2025 PARA CONFERENCIA DE COBRANÇA</v>
      </c>
      <c r="W39" s="76" t="str">
        <f t="shared" si="11"/>
        <v>187519020</v>
      </c>
      <c r="X39" s="77">
        <v>46245</v>
      </c>
      <c r="Y39" s="78" t="str">
        <f t="shared" si="12"/>
        <v>Encerrado</v>
      </c>
      <c r="Z39" s="78">
        <f t="shared" ca="1" si="13"/>
        <v>204</v>
      </c>
      <c r="AA39" s="78" t="str">
        <f t="shared" si="14"/>
        <v/>
      </c>
      <c r="AB39" s="2" t="str">
        <f t="shared" si="15"/>
        <v>Externo</v>
      </c>
    </row>
    <row r="40" spans="1:28" ht="15.5" x14ac:dyDescent="0.35">
      <c r="A40" s="1"/>
      <c r="B40" s="67" t="s">
        <v>14</v>
      </c>
      <c r="C40" s="70" t="str">
        <f>VLOOKUP(I:I,'Referencias '!H:I,2,0)</f>
        <v>Cancelamento e Reemissão de Nota Fiscal</v>
      </c>
      <c r="D40" s="71">
        <v>18831004</v>
      </c>
      <c r="E40" s="71">
        <v>0</v>
      </c>
      <c r="F40" s="72">
        <v>2602114306856</v>
      </c>
      <c r="G40" s="72" t="str">
        <f>T40</f>
        <v>REDE RECORD DE TELEVISAO EOU RECORD TV</v>
      </c>
      <c r="H40" s="72" t="str">
        <f>TRIM(_xlfn.TEXTBEFORE(_xlfn.TEXTAFTER(U40,"CNPJ/CPF:&lt;/strong&gt;"),"&lt;/p&gt;"))</f>
        <v>60.628.369/0001-75</v>
      </c>
      <c r="I40" s="70" t="s">
        <v>323</v>
      </c>
      <c r="J40" s="72"/>
      <c r="K40" s="72"/>
      <c r="L40" s="70" t="s">
        <v>213</v>
      </c>
      <c r="M40" s="73" t="s">
        <v>238</v>
      </c>
      <c r="N40" s="71" t="s">
        <v>372</v>
      </c>
      <c r="O40" s="74">
        <v>46043</v>
      </c>
      <c r="P40" s="123">
        <v>46044</v>
      </c>
      <c r="Q40" s="75" t="str">
        <f t="shared" si="9"/>
        <v>jan/2026</v>
      </c>
      <c r="R40" s="71" t="s">
        <v>313</v>
      </c>
      <c r="S40" s="71" t="s">
        <v>373</v>
      </c>
      <c r="T40" s="71" t="s">
        <v>374</v>
      </c>
      <c r="U40" s="71" t="s">
        <v>375</v>
      </c>
      <c r="V40" s="71" t="str">
        <f t="shared" si="10"/>
        <v>&gt;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v>
      </c>
      <c r="W40" s="76" t="str">
        <f t="shared" si="11"/>
        <v>188310040</v>
      </c>
      <c r="X40" s="77"/>
      <c r="Y40" s="78" t="str">
        <f t="shared" si="12"/>
        <v>Aberto</v>
      </c>
      <c r="Z40" s="78">
        <f t="shared" ca="1" si="13"/>
        <v>252</v>
      </c>
      <c r="AA40" s="78">
        <f t="shared" ca="1" si="14"/>
        <v>252.00040000000001</v>
      </c>
      <c r="AB40" s="2" t="str">
        <f t="shared" si="15"/>
        <v>Externo</v>
      </c>
    </row>
    <row r="41" spans="1:28" ht="15.5" x14ac:dyDescent="0.35">
      <c r="A41" s="1"/>
      <c r="B41" s="67" t="s">
        <v>17</v>
      </c>
      <c r="C41" s="70" t="str">
        <f>VLOOKUP(I:I,'Referencias '!H:I,2,0)</f>
        <v>Cancelamento e Reemissão de Nota Fiscal</v>
      </c>
      <c r="D41" s="71">
        <v>18823102</v>
      </c>
      <c r="E41" s="71">
        <v>0</v>
      </c>
      <c r="F41" s="72">
        <v>2602112300919</v>
      </c>
      <c r="G41" s="72" t="str">
        <f>VLOOKUP(H:H,'Referencias '!B:C,2,0)</f>
        <v>COMERCIAL E IMPORTADORA DE PNEUS LTDA</v>
      </c>
      <c r="H41" s="72" t="str">
        <f>TRIM(_xlfn.TEXTBEFORE(_xlfn.TEXTAFTER(U41,"CNPJ/CPF:&lt;/strong&gt;"),"&lt;/p&gt;"))</f>
        <v>61.234.985/0001-04</v>
      </c>
      <c r="I41" s="70" t="s">
        <v>143</v>
      </c>
      <c r="J41" s="72"/>
      <c r="K41" s="72"/>
      <c r="L41" s="70" t="s">
        <v>70</v>
      </c>
      <c r="M41" s="73" t="s">
        <v>238</v>
      </c>
      <c r="N41" s="71" t="s">
        <v>376</v>
      </c>
      <c r="O41" s="74">
        <v>46043</v>
      </c>
      <c r="P41" s="123">
        <v>46073</v>
      </c>
      <c r="Q41" s="75" t="str">
        <f t="shared" si="9"/>
        <v>jan/2026</v>
      </c>
      <c r="R41" s="71" t="s">
        <v>260</v>
      </c>
      <c r="S41" s="71" t="s">
        <v>302</v>
      </c>
      <c r="T41" s="71" t="s">
        <v>327</v>
      </c>
      <c r="U41" s="71" t="s">
        <v>377</v>
      </c>
      <c r="V41" s="71" t="str">
        <f t="shared" si="10"/>
        <v>&gt; Pessoal, em anexo segue pedido do cliente para emissão da NF.
''Seguem os pedidos em anexo para a emissão da NF''</v>
      </c>
      <c r="W41" s="76" t="str">
        <f t="shared" si="11"/>
        <v>188231020</v>
      </c>
      <c r="X41" s="77">
        <v>46267</v>
      </c>
      <c r="Y41" s="78" t="str">
        <f t="shared" si="12"/>
        <v>Encerrado</v>
      </c>
      <c r="Z41" s="78">
        <f t="shared" ca="1" si="13"/>
        <v>224</v>
      </c>
      <c r="AA41" s="78" t="str">
        <f t="shared" si="14"/>
        <v/>
      </c>
      <c r="AB41" s="2" t="str">
        <f t="shared" si="15"/>
        <v>Interno</v>
      </c>
    </row>
    <row r="42" spans="1:28" ht="15.5" x14ac:dyDescent="0.35">
      <c r="A42" s="1"/>
      <c r="B42" s="67" t="s">
        <v>14</v>
      </c>
      <c r="C42" s="70" t="str">
        <f>VLOOKUP(I:I,'Referencias '!H:I,2,0)</f>
        <v>Cancelamento e Reemissão de Nota Fiscal</v>
      </c>
      <c r="D42" s="71">
        <v>18822614</v>
      </c>
      <c r="E42" s="71">
        <v>0</v>
      </c>
      <c r="F42" s="72">
        <v>2602112300585</v>
      </c>
      <c r="G42" s="72" t="str">
        <f>T42</f>
        <v/>
      </c>
      <c r="H42" s="72" t="str">
        <f>TRIM(_xlfn.TEXTBEFORE(_xlfn.TEXTAFTER(U42,"CNPJ/CPF:&lt;/strong&gt;"),"&lt;/p&gt;"))</f>
        <v>22.675.768/0001-06</v>
      </c>
      <c r="I42" s="70" t="s">
        <v>323</v>
      </c>
      <c r="J42" s="72"/>
      <c r="K42" s="72"/>
      <c r="L42" s="70" t="s">
        <v>70</v>
      </c>
      <c r="M42" s="73" t="s">
        <v>238</v>
      </c>
      <c r="N42" s="71" t="s">
        <v>378</v>
      </c>
      <c r="O42" s="74">
        <v>46043</v>
      </c>
      <c r="P42" s="123">
        <v>46043</v>
      </c>
      <c r="Q42" s="75" t="str">
        <f t="shared" si="9"/>
        <v>jan/2026</v>
      </c>
      <c r="R42" s="71" t="s">
        <v>313</v>
      </c>
      <c r="S42" s="71" t="s">
        <v>302</v>
      </c>
      <c r="T42" s="71" t="s">
        <v>327</v>
      </c>
      <c r="U42" s="71" t="s">
        <v>379</v>
      </c>
      <c r="V42" s="71" t="str">
        <f t="shared" si="10"/>
        <v>&gt; Por favor, cancelar todas as NFS desse cliente. Já temos os DAS da comercial</v>
      </c>
      <c r="W42" s="76" t="str">
        <f t="shared" si="11"/>
        <v>188226140</v>
      </c>
      <c r="X42" s="77">
        <v>46245</v>
      </c>
      <c r="Y42" s="78" t="str">
        <f t="shared" si="12"/>
        <v>Encerrado</v>
      </c>
      <c r="Z42" s="78">
        <f t="shared" ca="1" si="13"/>
        <v>202</v>
      </c>
      <c r="AA42" s="78" t="str">
        <f t="shared" si="14"/>
        <v/>
      </c>
      <c r="AB42" s="2" t="str">
        <f t="shared" si="15"/>
        <v>Interno</v>
      </c>
    </row>
    <row r="43" spans="1:28" ht="15.5" x14ac:dyDescent="0.35">
      <c r="A43" s="1"/>
      <c r="B43" s="67" t="s">
        <v>16</v>
      </c>
      <c r="C43" s="70" t="str">
        <f>VLOOKUP(I:I,'Referencias '!H:I,2,0)</f>
        <v>Atendimento Administrativo e Suporte</v>
      </c>
      <c r="D43" s="71">
        <v>18890788</v>
      </c>
      <c r="E43" s="71">
        <v>0</v>
      </c>
      <c r="F43" s="72">
        <v>2602222348735</v>
      </c>
      <c r="G43" s="72" t="str">
        <f>T43</f>
        <v/>
      </c>
      <c r="H43" s="72"/>
      <c r="I43" s="70" t="s">
        <v>339</v>
      </c>
      <c r="J43" s="72"/>
      <c r="K43" s="72"/>
      <c r="L43" s="70" t="s">
        <v>70</v>
      </c>
      <c r="M43" s="73" t="s">
        <v>238</v>
      </c>
      <c r="N43" s="71" t="s">
        <v>380</v>
      </c>
      <c r="O43" s="74">
        <v>46044</v>
      </c>
      <c r="P43" s="123">
        <v>46114</v>
      </c>
      <c r="Q43" s="75" t="str">
        <f t="shared" si="9"/>
        <v>jan/2026</v>
      </c>
      <c r="R43" s="71" t="s">
        <v>297</v>
      </c>
      <c r="S43" s="71" t="s">
        <v>381</v>
      </c>
      <c r="T43" s="71" t="s">
        <v>327</v>
      </c>
      <c r="U43" s="71" t="s">
        <v>382</v>
      </c>
      <c r="V43" s="71" t="str">
        <f t="shared" si="10"/>
        <v>&gt;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v>
      </c>
      <c r="W43" s="76" t="str">
        <f t="shared" si="11"/>
        <v>188907880</v>
      </c>
      <c r="X43" s="77">
        <v>46242</v>
      </c>
      <c r="Y43" s="78" t="str">
        <f t="shared" si="12"/>
        <v>Encerrado</v>
      </c>
      <c r="Z43" s="78">
        <f t="shared" ca="1" si="13"/>
        <v>198</v>
      </c>
      <c r="AA43" s="78" t="str">
        <f t="shared" si="14"/>
        <v/>
      </c>
      <c r="AB43" s="2" t="str">
        <f t="shared" si="15"/>
        <v>Externo</v>
      </c>
    </row>
    <row r="44" spans="1:28" ht="15.5" x14ac:dyDescent="0.35">
      <c r="A44" s="1"/>
      <c r="B44" s="67" t="s">
        <v>17</v>
      </c>
      <c r="C44" s="70" t="str">
        <f>VLOOKUP(I:I,'Referencias '!H:I,2,0)</f>
        <v>Cancelamento e Reemissão de Nota Fiscal</v>
      </c>
      <c r="D44" s="71">
        <v>18863113</v>
      </c>
      <c r="E44" s="71">
        <v>0</v>
      </c>
      <c r="F44" s="72">
        <v>2602211329882</v>
      </c>
      <c r="G44" s="72" t="str">
        <f>VLOOKUP(H:H,'Referencias '!B:C,2,0)</f>
        <v>NEWLAND VEICULOS LTDA</v>
      </c>
      <c r="H44" s="72" t="str">
        <f t="shared" ref="H44:H75" si="16">TRIM(_xlfn.TEXTBEFORE(_xlfn.TEXTAFTER(U44,"CNPJ/CPF:&lt;/strong&gt;"),"&lt;/p&gt;"))</f>
        <v>41.597.303/0001-10</v>
      </c>
      <c r="I44" s="70" t="s">
        <v>143</v>
      </c>
      <c r="J44" s="72"/>
      <c r="K44" s="72"/>
      <c r="L44" s="70" t="s">
        <v>70</v>
      </c>
      <c r="M44" s="73" t="s">
        <v>238</v>
      </c>
      <c r="N44" s="71" t="s">
        <v>383</v>
      </c>
      <c r="O44" s="74">
        <v>46044</v>
      </c>
      <c r="P44" s="123">
        <v>46107</v>
      </c>
      <c r="Q44" s="75" t="str">
        <f t="shared" si="9"/>
        <v>jan/2026</v>
      </c>
      <c r="R44" s="71" t="s">
        <v>260</v>
      </c>
      <c r="S44" s="71" t="s">
        <v>384</v>
      </c>
      <c r="T44" s="71" t="s">
        <v>385</v>
      </c>
      <c r="U44" s="71" t="s">
        <v>386</v>
      </c>
      <c r="V44" s="71" t="str">
        <f t="shared" si="10"/>
        <v>&gt; Bom dia, 
Estamos com pendências de pagamento em 2 notas, toda nota de serviço é para ser emitido até dia 24 de cada mês. Poderia verificar o envio de novas notas anterior a essa data para que possamos realizar o pagamento ?</v>
      </c>
      <c r="W44" s="76" t="str">
        <f t="shared" si="11"/>
        <v>188631130</v>
      </c>
      <c r="X44" s="77">
        <v>46241</v>
      </c>
      <c r="Y44" s="78" t="str">
        <f t="shared" si="12"/>
        <v>Encerrado</v>
      </c>
      <c r="Z44" s="78">
        <f t="shared" ca="1" si="13"/>
        <v>197</v>
      </c>
      <c r="AA44" s="78" t="str">
        <f t="shared" si="14"/>
        <v/>
      </c>
      <c r="AB44" s="2" t="str">
        <f t="shared" si="15"/>
        <v>Externo</v>
      </c>
    </row>
    <row r="45" spans="1:28" ht="15.5" x14ac:dyDescent="0.35">
      <c r="A45" s="1"/>
      <c r="B45" s="67" t="s">
        <v>17</v>
      </c>
      <c r="C45" s="70" t="str">
        <f>VLOOKUP(I:I,'Referencias '!H:I,2,0)</f>
        <v>Cancelamento e Reemissão de Nota Fiscal</v>
      </c>
      <c r="D45" s="71">
        <v>18915650</v>
      </c>
      <c r="E45" s="71">
        <v>0</v>
      </c>
      <c r="F45" s="72">
        <v>2602314366053</v>
      </c>
      <c r="G45" s="72" t="str">
        <f>T45</f>
        <v/>
      </c>
      <c r="H45" s="72" t="str">
        <f t="shared" si="16"/>
        <v>55.213.538/0001-76</v>
      </c>
      <c r="I45" s="70" t="s">
        <v>323</v>
      </c>
      <c r="J45" s="72"/>
      <c r="K45" s="72"/>
      <c r="L45" s="70" t="s">
        <v>70</v>
      </c>
      <c r="M45" s="73" t="s">
        <v>387</v>
      </c>
      <c r="N45" s="71" t="s">
        <v>388</v>
      </c>
      <c r="O45" s="74">
        <v>46045</v>
      </c>
      <c r="P45" s="123">
        <v>46157</v>
      </c>
      <c r="Q45" s="75" t="str">
        <f t="shared" si="9"/>
        <v>jan/2026</v>
      </c>
      <c r="R45" s="71" t="s">
        <v>260</v>
      </c>
      <c r="S45" s="71" t="s">
        <v>302</v>
      </c>
      <c r="T45" s="71" t="s">
        <v>327</v>
      </c>
      <c r="U45" s="71" t="s">
        <v>389</v>
      </c>
      <c r="V45" s="71" t="str">
        <f t="shared" si="10"/>
        <v>&gt; Prezados, boa tarde. Tudo bem?
Em anexo, segue DA para cancelaento de todas as NFS emitidas para esse cliente.</v>
      </c>
      <c r="W45" s="76" t="str">
        <f t="shared" si="11"/>
        <v>189156500</v>
      </c>
      <c r="X45" s="77">
        <v>46254</v>
      </c>
      <c r="Y45" s="78" t="str">
        <f t="shared" si="12"/>
        <v>Encerrado</v>
      </c>
      <c r="Z45" s="78">
        <f t="shared" ca="1" si="13"/>
        <v>209</v>
      </c>
      <c r="AA45" s="78" t="str">
        <f t="shared" si="14"/>
        <v/>
      </c>
      <c r="AB45" s="2" t="str">
        <f t="shared" si="15"/>
        <v>Interno</v>
      </c>
    </row>
    <row r="46" spans="1:28" ht="15.5" x14ac:dyDescent="0.35">
      <c r="A46" s="1"/>
      <c r="B46" s="67" t="s">
        <v>14</v>
      </c>
      <c r="C46" s="70" t="str">
        <f>VLOOKUP(I:I,'Referencias '!H:I,2,0)</f>
        <v>Cancelamento e Reemissão de Nota Fiscal</v>
      </c>
      <c r="D46" s="71">
        <v>18899169</v>
      </c>
      <c r="E46" s="71">
        <v>0</v>
      </c>
      <c r="F46" s="72">
        <v>2602310354728</v>
      </c>
      <c r="G46" s="72" t="str">
        <f>VLOOKUP(H:H,'Referencias '!B:C,2,0)</f>
        <v>CINEMARK BRASIL S.A.</v>
      </c>
      <c r="H46" s="72" t="str">
        <f t="shared" si="16"/>
        <v>00.779.721/0001-41</v>
      </c>
      <c r="I46" s="70" t="s">
        <v>323</v>
      </c>
      <c r="J46" s="72"/>
      <c r="K46" s="72"/>
      <c r="L46" s="70" t="s">
        <v>70</v>
      </c>
      <c r="M46" s="73" t="s">
        <v>238</v>
      </c>
      <c r="N46" s="71" t="s">
        <v>390</v>
      </c>
      <c r="O46" s="74">
        <v>46045</v>
      </c>
      <c r="P46" s="123">
        <v>46045</v>
      </c>
      <c r="Q46" s="75" t="str">
        <f t="shared" si="9"/>
        <v>jan/2026</v>
      </c>
      <c r="R46" s="71" t="s">
        <v>313</v>
      </c>
      <c r="S46" s="71" t="s">
        <v>302</v>
      </c>
      <c r="T46" s="71" t="s">
        <v>327</v>
      </c>
      <c r="U46" s="71" t="s">
        <v>391</v>
      </c>
      <c r="V46" s="71" t="str">
        <f t="shared" si="10"/>
        <v>&gt; Segue em anexo, POS para substituição das NFS do cinemark</v>
      </c>
      <c r="W46" s="76" t="str">
        <f t="shared" si="11"/>
        <v>188991690</v>
      </c>
      <c r="X46" s="77">
        <v>46240</v>
      </c>
      <c r="Y46" s="78" t="str">
        <f t="shared" si="12"/>
        <v>Encerrado</v>
      </c>
      <c r="Z46" s="78">
        <f t="shared" ca="1" si="13"/>
        <v>195</v>
      </c>
      <c r="AA46" s="78" t="str">
        <f t="shared" si="14"/>
        <v/>
      </c>
      <c r="AB46" s="2" t="str">
        <f t="shared" si="15"/>
        <v>Interno</v>
      </c>
    </row>
    <row r="47" spans="1:28" ht="15.5" x14ac:dyDescent="0.35">
      <c r="A47" s="1"/>
      <c r="B47" s="67" t="s">
        <v>14</v>
      </c>
      <c r="C47" s="70" t="str">
        <f>VLOOKUP(I:I,'Referencias '!H:I,2,0)</f>
        <v>Cancelamento e Reemissão de Nota Fiscal</v>
      </c>
      <c r="D47" s="71">
        <v>18973729</v>
      </c>
      <c r="E47" s="71">
        <v>0</v>
      </c>
      <c r="F47" s="72">
        <v>2602617408016</v>
      </c>
      <c r="G47" s="72" t="str">
        <f>VLOOKUP(H:H,'Referencias '!B:C,2,0)</f>
        <v>BERTOLINI S/A</v>
      </c>
      <c r="H47" s="72" t="str">
        <f t="shared" si="16"/>
        <v>87.556.650/0015-00</v>
      </c>
      <c r="I47" s="70" t="s">
        <v>323</v>
      </c>
      <c r="J47" s="72"/>
      <c r="K47" s="72"/>
      <c r="L47" s="70" t="s">
        <v>70</v>
      </c>
      <c r="M47" s="73" t="s">
        <v>238</v>
      </c>
      <c r="N47" s="71" t="s">
        <v>392</v>
      </c>
      <c r="O47" s="74">
        <v>46048</v>
      </c>
      <c r="P47" s="123">
        <v>46108</v>
      </c>
      <c r="Q47" s="75" t="str">
        <f t="shared" si="9"/>
        <v>jan/2026</v>
      </c>
      <c r="R47" s="71" t="s">
        <v>313</v>
      </c>
      <c r="S47" s="71" t="s">
        <v>393</v>
      </c>
      <c r="T47" s="71" t="s">
        <v>394</v>
      </c>
      <c r="U47" s="71" t="s">
        <v>395</v>
      </c>
      <c r="V47" s="71" t="str">
        <f t="shared" si="10"/>
        <v>&gt;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v>
      </c>
      <c r="W47" s="76" t="str">
        <f t="shared" si="11"/>
        <v>189737290</v>
      </c>
      <c r="X47" s="77">
        <v>46108</v>
      </c>
      <c r="Y47" s="78" t="str">
        <f t="shared" si="12"/>
        <v>Encerrado</v>
      </c>
      <c r="Z47" s="78">
        <f t="shared" ca="1" si="13"/>
        <v>60</v>
      </c>
      <c r="AA47" s="78" t="str">
        <f t="shared" si="14"/>
        <v/>
      </c>
      <c r="AB47" s="2" t="str">
        <f t="shared" si="15"/>
        <v>Interno</v>
      </c>
    </row>
    <row r="48" spans="1:28" ht="15.5" x14ac:dyDescent="0.35">
      <c r="A48" s="1"/>
      <c r="B48" s="67" t="s">
        <v>16</v>
      </c>
      <c r="C48" s="70" t="str">
        <f>VLOOKUP(I:I,'Referencias '!H:I,2,0)</f>
        <v>Cobrança e Contestação</v>
      </c>
      <c r="D48" s="129">
        <v>18967500</v>
      </c>
      <c r="E48" s="71">
        <v>0</v>
      </c>
      <c r="F48" s="72">
        <v>2602615403575</v>
      </c>
      <c r="G48" s="72" t="str">
        <f>T48</f>
        <v/>
      </c>
      <c r="H48" s="72" t="str">
        <f t="shared" si="16"/>
        <v>61.763.443/0001-29</v>
      </c>
      <c r="I48" s="70" t="s">
        <v>287</v>
      </c>
      <c r="J48" s="72"/>
      <c r="K48" s="72"/>
      <c r="L48" s="70" t="s">
        <v>213</v>
      </c>
      <c r="M48" s="73" t="s">
        <v>238</v>
      </c>
      <c r="N48" s="71" t="s">
        <v>396</v>
      </c>
      <c r="O48" s="74">
        <v>46048</v>
      </c>
      <c r="P48" s="123">
        <v>46114</v>
      </c>
      <c r="Q48" s="75" t="str">
        <f t="shared" si="9"/>
        <v>jan/2026</v>
      </c>
      <c r="R48" s="71" t="s">
        <v>297</v>
      </c>
      <c r="S48" s="71" t="s">
        <v>397</v>
      </c>
      <c r="T48" s="71" t="s">
        <v>327</v>
      </c>
      <c r="U48" s="71" t="s">
        <v>398</v>
      </c>
      <c r="V48" s="71" t="str">
        <f t="shared" si="10"/>
        <v>&gt; Cliente desde o início recebendo cobranças de 99.00 no lugar dos 40,00 acordados para a marca BRASPAG.
Favor realizar o levantamento desses meses e realizar o estorno/correção das taxas futuras de aluguel.</v>
      </c>
      <c r="W48" s="76" t="str">
        <f t="shared" si="11"/>
        <v>189675000</v>
      </c>
      <c r="X48" s="77"/>
      <c r="Y48" s="78" t="str">
        <f t="shared" si="12"/>
        <v>Aberto</v>
      </c>
      <c r="Z48" s="78">
        <f t="shared" ca="1" si="13"/>
        <v>247</v>
      </c>
      <c r="AA48" s="78">
        <f t="shared" ca="1" si="14"/>
        <v>247.00048000000001</v>
      </c>
      <c r="AB48" s="2" t="str">
        <f t="shared" si="15"/>
        <v>Externo</v>
      </c>
    </row>
    <row r="49" spans="1:28" ht="15.5" x14ac:dyDescent="0.35">
      <c r="A49" s="1"/>
      <c r="B49" s="67" t="s">
        <v>14</v>
      </c>
      <c r="C49" s="70" t="str">
        <f>VLOOKUP(I:I,'Referencias '!H:I,2,0)</f>
        <v>Cancelamento e Reemissão de Nota Fiscal</v>
      </c>
      <c r="D49" s="71">
        <v>18983285</v>
      </c>
      <c r="E49" s="71">
        <v>0</v>
      </c>
      <c r="F49" s="72">
        <v>2602709414783</v>
      </c>
      <c r="G49" s="72" t="str">
        <f>VLOOKUP(H:H,'Referencias '!B:C,2,0)</f>
        <v>ECOFILLER LTDA</v>
      </c>
      <c r="H49" s="72" t="str">
        <f t="shared" si="16"/>
        <v>63.936.441/0001-10</v>
      </c>
      <c r="I49" s="70" t="s">
        <v>323</v>
      </c>
      <c r="J49" s="72"/>
      <c r="K49" s="72"/>
      <c r="L49" s="70" t="s">
        <v>70</v>
      </c>
      <c r="M49" s="73" t="s">
        <v>238</v>
      </c>
      <c r="N49" s="71" t="s">
        <v>399</v>
      </c>
      <c r="O49" s="74">
        <v>46049</v>
      </c>
      <c r="P49" s="123">
        <v>46051</v>
      </c>
      <c r="Q49" s="75" t="str">
        <f t="shared" si="9"/>
        <v>jan/2026</v>
      </c>
      <c r="R49" s="71" t="s">
        <v>313</v>
      </c>
      <c r="S49" s="71" t="s">
        <v>400</v>
      </c>
      <c r="T49" s="71" t="s">
        <v>401</v>
      </c>
      <c r="U49" s="71" t="s">
        <v>402</v>
      </c>
      <c r="V49" s="71" t="str">
        <f t="shared" si="10"/>
        <v xml:space="preserve">&gt;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v>
      </c>
      <c r="W49" s="76" t="str">
        <f t="shared" si="11"/>
        <v>189832850</v>
      </c>
      <c r="X49" s="77">
        <v>46269</v>
      </c>
      <c r="Y49" s="78" t="str">
        <f t="shared" si="12"/>
        <v>Encerrado</v>
      </c>
      <c r="Z49" s="78">
        <f t="shared" ca="1" si="13"/>
        <v>220</v>
      </c>
      <c r="AA49" s="78" t="str">
        <f t="shared" si="14"/>
        <v/>
      </c>
      <c r="AB49" s="2" t="str">
        <f t="shared" si="15"/>
        <v>Interno</v>
      </c>
    </row>
    <row r="50" spans="1:28" ht="15.5" x14ac:dyDescent="0.35">
      <c r="A50" s="1"/>
      <c r="B50" s="67" t="s">
        <v>14</v>
      </c>
      <c r="C50" s="70" t="str">
        <f>VLOOKUP(I:I,'Referencias '!H:I,2,0)</f>
        <v>Cancelamento e Reemissão de Nota Fiscal</v>
      </c>
      <c r="D50" s="71">
        <v>19094173</v>
      </c>
      <c r="E50" s="71">
        <v>0</v>
      </c>
      <c r="F50" s="72">
        <v>2602914494650</v>
      </c>
      <c r="G50" s="72" t="str">
        <f>VLOOKUP(H:H,'Referencias '!B:C,2,0)</f>
        <v>AGRO-COMERCIAL AFUBRA LTDA</v>
      </c>
      <c r="H50" s="72" t="str">
        <f t="shared" si="16"/>
        <v>74.072.513/0001-44</v>
      </c>
      <c r="I50" s="70" t="s">
        <v>323</v>
      </c>
      <c r="J50" s="72"/>
      <c r="K50" s="72"/>
      <c r="L50" s="70" t="s">
        <v>70</v>
      </c>
      <c r="M50" s="73" t="s">
        <v>238</v>
      </c>
      <c r="N50" s="71" t="s">
        <v>403</v>
      </c>
      <c r="O50" s="74">
        <v>46051</v>
      </c>
      <c r="P50" s="123">
        <v>46051</v>
      </c>
      <c r="Q50" s="75" t="str">
        <f t="shared" si="9"/>
        <v>jan/2026</v>
      </c>
      <c r="R50" s="71" t="s">
        <v>313</v>
      </c>
      <c r="S50" s="71" t="s">
        <v>302</v>
      </c>
      <c r="T50" s="71" t="s">
        <v>404</v>
      </c>
      <c r="U50" s="71" t="s">
        <v>405</v>
      </c>
      <c r="V50" s="71" t="str">
        <f t="shared" si="10"/>
        <v>&gt; Por favor, como faremos com as NFS de dezembro duplicada?
Mesmo produto, mesmo período, mesmo valor?
Como iremos estornar para o cliente?</v>
      </c>
      <c r="W50" s="76" t="str">
        <f t="shared" si="11"/>
        <v>190941730</v>
      </c>
      <c r="X50" s="77">
        <v>46240</v>
      </c>
      <c r="Y50" s="78" t="str">
        <f t="shared" si="12"/>
        <v>Encerrado</v>
      </c>
      <c r="Z50" s="78">
        <f t="shared" ca="1" si="13"/>
        <v>189</v>
      </c>
      <c r="AA50" s="78" t="str">
        <f t="shared" si="14"/>
        <v/>
      </c>
      <c r="AB50" s="2" t="str">
        <f t="shared" si="15"/>
        <v>Interno</v>
      </c>
    </row>
    <row r="51" spans="1:28" ht="15.5" x14ac:dyDescent="0.35">
      <c r="A51" s="1"/>
      <c r="B51" s="67" t="s">
        <v>16</v>
      </c>
      <c r="C51" s="70" t="str">
        <f>VLOOKUP(I:I,'Referencias '!H:I,2,0)</f>
        <v>Pagamentos, Boletos e Recebimentos</v>
      </c>
      <c r="D51" s="71">
        <v>19076026</v>
      </c>
      <c r="E51" s="71">
        <v>0</v>
      </c>
      <c r="F51" s="72">
        <v>2602910481963</v>
      </c>
      <c r="G51" s="72" t="str">
        <f>VLOOKUP(H:H,'Referencias '!B:C,2,0)</f>
        <v>CLARO S.A.</v>
      </c>
      <c r="H51" s="72" t="str">
        <f t="shared" si="16"/>
        <v>40.432.544/0062-69</v>
      </c>
      <c r="I51" s="70" t="s">
        <v>406</v>
      </c>
      <c r="J51" s="72"/>
      <c r="K51" s="72"/>
      <c r="L51" s="70" t="s">
        <v>70</v>
      </c>
      <c r="M51" s="73" t="s">
        <v>238</v>
      </c>
      <c r="N51" s="71" t="s">
        <v>407</v>
      </c>
      <c r="O51" s="74">
        <v>46051</v>
      </c>
      <c r="P51" s="123">
        <v>46059</v>
      </c>
      <c r="Q51" s="75" t="str">
        <f t="shared" si="9"/>
        <v>jan/2026</v>
      </c>
      <c r="R51" s="71" t="s">
        <v>297</v>
      </c>
      <c r="S51" s="71" t="s">
        <v>302</v>
      </c>
      <c r="T51" s="71" t="s">
        <v>327</v>
      </c>
      <c r="U51" s="71" t="s">
        <v>408</v>
      </c>
      <c r="V51" s="71" t="str">
        <f t="shared" si="10"/>
        <v>&gt; PO SUBSTITUIÇÃO
fev/25	600660281
abr/25	600680581
jun/25	600697748
jul/25	600708919
set/25	600732907
out/25	600742360
Preciso que a data de emissão das seguintes NFS estejam no mesmo mês que o vencimento:
087139
090419
094211
095870
097871
099723
101659
103678</v>
      </c>
      <c r="W51" s="76" t="str">
        <f t="shared" si="11"/>
        <v>190760260</v>
      </c>
      <c r="X51" s="77">
        <v>46234</v>
      </c>
      <c r="Y51" s="78" t="str">
        <f t="shared" si="12"/>
        <v>Encerrado</v>
      </c>
      <c r="Z51" s="78">
        <f t="shared" ca="1" si="13"/>
        <v>183</v>
      </c>
      <c r="AA51" s="78" t="str">
        <f t="shared" si="14"/>
        <v/>
      </c>
      <c r="AB51" s="2" t="str">
        <f t="shared" si="15"/>
        <v>Interno</v>
      </c>
    </row>
    <row r="52" spans="1:28" ht="15.5" x14ac:dyDescent="0.35">
      <c r="A52" s="1"/>
      <c r="B52" s="67" t="s">
        <v>17</v>
      </c>
      <c r="C52" s="70" t="str">
        <f>VLOOKUP(I:I,'Referencias '!H:I,2,0)</f>
        <v>Cancelamento e Reemissão de Nota Fiscal</v>
      </c>
      <c r="D52" s="71">
        <v>19068976</v>
      </c>
      <c r="E52" s="71">
        <v>0</v>
      </c>
      <c r="F52" s="72">
        <v>0</v>
      </c>
      <c r="G52" s="72" t="str">
        <f>VLOOKUP(H:H,'Referencias '!B:C,2,0)</f>
        <v>CINEMARK BRASIL S.A.</v>
      </c>
      <c r="H52" s="72" t="str">
        <f t="shared" si="16"/>
        <v>00.779.721/0001-41</v>
      </c>
      <c r="I52" s="70" t="s">
        <v>323</v>
      </c>
      <c r="J52" s="72"/>
      <c r="K52" s="72"/>
      <c r="L52" s="70" t="s">
        <v>70</v>
      </c>
      <c r="M52" s="73" t="s">
        <v>238</v>
      </c>
      <c r="N52" s="71" t="s">
        <v>390</v>
      </c>
      <c r="O52" s="74">
        <v>46051</v>
      </c>
      <c r="P52" s="123">
        <v>46073</v>
      </c>
      <c r="Q52" s="75" t="str">
        <f t="shared" si="9"/>
        <v>jan/2026</v>
      </c>
      <c r="R52" s="71" t="s">
        <v>260</v>
      </c>
      <c r="S52" s="71" t="s">
        <v>302</v>
      </c>
      <c r="T52" s="71" t="s">
        <v>327</v>
      </c>
      <c r="U52" s="71" t="s">
        <v>409</v>
      </c>
      <c r="V52" s="71" t="str">
        <f t="shared" ref="V52:V83" si="17">IFERROR(_xlfn.TEXTBEFORE(_xlfn.TEXTAFTER(U52,"Descrição do problema:&lt;/strong"),"&lt;/p&gt;"),_xlfn.TEXTAFTER(U52,"Descrição do problema:&lt;/strong"))</f>
        <v>&gt; Por favor, realizar substituição de NF.
Adiciono o pedido do antifraude de dez/25.
OC000743944 – R$46.109,23 Antifraude Dezembro 2025.
Em anexo.</v>
      </c>
      <c r="W52" s="76" t="str">
        <f t="shared" si="11"/>
        <v>190689760</v>
      </c>
      <c r="X52" s="77">
        <v>46232</v>
      </c>
      <c r="Y52" s="78" t="str">
        <f t="shared" si="12"/>
        <v>Encerrado</v>
      </c>
      <c r="Z52" s="78">
        <f t="shared" ca="1" si="13"/>
        <v>181</v>
      </c>
      <c r="AA52" s="78" t="str">
        <f t="shared" si="14"/>
        <v/>
      </c>
      <c r="AB52" s="2" t="str">
        <f t="shared" si="15"/>
        <v>Interno</v>
      </c>
    </row>
    <row r="53" spans="1:28" ht="15.5" x14ac:dyDescent="0.35">
      <c r="A53" s="1"/>
      <c r="B53" s="67" t="s">
        <v>19</v>
      </c>
      <c r="C53" s="70" t="str">
        <f>VLOOKUP(I:I,'Referencias '!H:I,2,0)</f>
        <v>Pagamentos, Boletos e Recebimentos</v>
      </c>
      <c r="D53" s="129">
        <v>19318187</v>
      </c>
      <c r="E53" s="71">
        <v>0</v>
      </c>
      <c r="F53" s="72">
        <v>2603615657622</v>
      </c>
      <c r="G53" s="72" t="str">
        <f>VLOOKUP(H:H,'Referencias '!B:C,2,0)</f>
        <v>PNEUBRAS COMERCIO DE PNEUS LTDA</v>
      </c>
      <c r="H53" s="72" t="str">
        <f t="shared" si="16"/>
        <v>08.678.386/0001-05</v>
      </c>
      <c r="I53" s="70" t="s">
        <v>406</v>
      </c>
      <c r="J53" s="72"/>
      <c r="K53" s="72"/>
      <c r="L53" s="70" t="s">
        <v>70</v>
      </c>
      <c r="M53" s="73" t="s">
        <v>238</v>
      </c>
      <c r="N53" s="71" t="s">
        <v>410</v>
      </c>
      <c r="O53" s="74">
        <v>46058</v>
      </c>
      <c r="P53" s="123">
        <v>46073</v>
      </c>
      <c r="Q53" s="75" t="str">
        <f t="shared" si="9"/>
        <v>fev/2026</v>
      </c>
      <c r="R53" s="71" t="s">
        <v>240</v>
      </c>
      <c r="S53" s="71" t="s">
        <v>411</v>
      </c>
      <c r="T53" s="71" t="s">
        <v>412</v>
      </c>
      <c r="U53" s="71" t="s">
        <v>413</v>
      </c>
      <c r="V53" s="71" t="str">
        <f t="shared" si="17"/>
        <v>&gt;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v>
      </c>
      <c r="W53" s="76" t="str">
        <f t="shared" si="11"/>
        <v>193181870</v>
      </c>
      <c r="X53" s="77">
        <v>46233</v>
      </c>
      <c r="Y53" s="78" t="str">
        <f t="shared" si="12"/>
        <v>Encerrado</v>
      </c>
      <c r="Z53" s="78">
        <f t="shared" ca="1" si="13"/>
        <v>175</v>
      </c>
      <c r="AA53" s="78" t="str">
        <f t="shared" si="14"/>
        <v/>
      </c>
      <c r="AB53" s="2" t="str">
        <f t="shared" si="15"/>
        <v>Externo</v>
      </c>
    </row>
    <row r="54" spans="1:28" ht="15.5" x14ac:dyDescent="0.35">
      <c r="A54" s="1"/>
      <c r="B54" s="67" t="s">
        <v>17</v>
      </c>
      <c r="C54" s="70" t="str">
        <f>VLOOKUP(I:I,'Referencias '!H:I,2,0)</f>
        <v>Cancelamento e Reemissão de Nota Fiscal</v>
      </c>
      <c r="D54" s="71">
        <v>19294254</v>
      </c>
      <c r="E54" s="71">
        <v>0</v>
      </c>
      <c r="F54" s="72">
        <v>2603610640508</v>
      </c>
      <c r="G54" s="72" t="str">
        <f>VLOOKUP(H:H,'Referencias '!B:C,2,0)</f>
        <v>ASSOCIACAO ESCOLA SUPERIOR DE PROPAGANDA E MARKETING</v>
      </c>
      <c r="H54" s="72" t="str">
        <f t="shared" si="16"/>
        <v>61.825.675/0001-64</v>
      </c>
      <c r="I54" s="70" t="s">
        <v>323</v>
      </c>
      <c r="J54" s="72"/>
      <c r="K54" s="72"/>
      <c r="L54" s="70" t="s">
        <v>70</v>
      </c>
      <c r="M54" s="73" t="s">
        <v>238</v>
      </c>
      <c r="N54" s="71" t="s">
        <v>414</v>
      </c>
      <c r="O54" s="74">
        <v>46058</v>
      </c>
      <c r="P54" s="123">
        <v>46064</v>
      </c>
      <c r="Q54" s="75" t="str">
        <f t="shared" si="9"/>
        <v>fev/2026</v>
      </c>
      <c r="R54" s="71" t="s">
        <v>260</v>
      </c>
      <c r="S54" s="71" t="s">
        <v>415</v>
      </c>
      <c r="T54" s="71" t="s">
        <v>416</v>
      </c>
      <c r="U54" s="71" t="s">
        <v>417</v>
      </c>
      <c r="V54" s="71" t="str">
        <f t="shared" si="17"/>
        <v>&gt;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v>
      </c>
      <c r="W54" s="76" t="str">
        <f t="shared" si="11"/>
        <v>192942540</v>
      </c>
      <c r="X54" s="77">
        <v>46289</v>
      </c>
      <c r="Y54" s="78" t="str">
        <f t="shared" si="12"/>
        <v>Encerrado</v>
      </c>
      <c r="Z54" s="78">
        <f t="shared" ca="1" si="13"/>
        <v>231</v>
      </c>
      <c r="AA54" s="78" t="str">
        <f t="shared" si="14"/>
        <v/>
      </c>
      <c r="AB54" s="2" t="str">
        <f t="shared" si="15"/>
        <v>Externo</v>
      </c>
    </row>
    <row r="55" spans="1:28" ht="15.5" x14ac:dyDescent="0.35">
      <c r="A55" s="1"/>
      <c r="B55" s="67" t="s">
        <v>16</v>
      </c>
      <c r="C55" s="70" t="str">
        <f>VLOOKUP(I:I,'Referencias '!H:I,2,0)</f>
        <v>Contratos, Comercial e Cadastro</v>
      </c>
      <c r="D55" s="71">
        <v>19334708</v>
      </c>
      <c r="E55" s="71">
        <v>0</v>
      </c>
      <c r="F55" s="72">
        <v>2603709669813</v>
      </c>
      <c r="G55" s="72" t="str">
        <f>VLOOKUP(H:H,'Referencias '!B:C,2,0)</f>
        <v>MASTER CARGAS BRASIL LTDA</v>
      </c>
      <c r="H55" s="72" t="str">
        <f t="shared" si="16"/>
        <v>03.537.589/0001-50</v>
      </c>
      <c r="I55" s="70" t="s">
        <v>418</v>
      </c>
      <c r="J55" s="72"/>
      <c r="K55" s="72"/>
      <c r="L55" s="70" t="s">
        <v>70</v>
      </c>
      <c r="M55" s="73" t="s">
        <v>238</v>
      </c>
      <c r="N55" s="71" t="s">
        <v>274</v>
      </c>
      <c r="O55" s="74">
        <v>46059</v>
      </c>
      <c r="P55" s="123">
        <v>46063</v>
      </c>
      <c r="Q55" s="75" t="str">
        <f t="shared" si="9"/>
        <v>fev/2026</v>
      </c>
      <c r="R55" s="71" t="s">
        <v>255</v>
      </c>
      <c r="S55" s="71" t="s">
        <v>275</v>
      </c>
      <c r="T55" s="71" t="s">
        <v>419</v>
      </c>
      <c r="U55" s="71" t="s">
        <v>420</v>
      </c>
      <c r="V55" s="71" t="str">
        <f t="shared" si="17"/>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v>
      </c>
      <c r="W55" s="76" t="str">
        <f t="shared" si="11"/>
        <v>193347080</v>
      </c>
      <c r="X55" s="77">
        <v>46233</v>
      </c>
      <c r="Y55" s="78" t="str">
        <f t="shared" si="12"/>
        <v>Encerrado</v>
      </c>
      <c r="Z55" s="78">
        <f t="shared" ca="1" si="13"/>
        <v>174</v>
      </c>
      <c r="AA55" s="78" t="str">
        <f t="shared" si="14"/>
        <v/>
      </c>
      <c r="AB55" s="2" t="str">
        <f t="shared" si="15"/>
        <v>Interno</v>
      </c>
    </row>
    <row r="56" spans="1:28" ht="15.5" x14ac:dyDescent="0.35">
      <c r="A56" s="1"/>
      <c r="B56" s="67" t="s">
        <v>17</v>
      </c>
      <c r="C56" s="70" t="str">
        <f>VLOOKUP(I:I,'Referencias '!H:I,2,0)</f>
        <v>Cancelamento e Reemissão de Nota Fiscal</v>
      </c>
      <c r="D56" s="71">
        <v>19332816</v>
      </c>
      <c r="E56" s="71">
        <v>0</v>
      </c>
      <c r="F56" s="72">
        <v>2603709668429</v>
      </c>
      <c r="G56" s="72" t="str">
        <f>T56</f>
        <v>SERASA SA</v>
      </c>
      <c r="H56" s="72" t="str">
        <f t="shared" si="16"/>
        <v>62.173.620/0093-06</v>
      </c>
      <c r="I56" s="70" t="s">
        <v>323</v>
      </c>
      <c r="J56" s="72"/>
      <c r="K56" s="72"/>
      <c r="L56" s="70" t="s">
        <v>70</v>
      </c>
      <c r="M56" s="73" t="s">
        <v>238</v>
      </c>
      <c r="N56" s="71" t="s">
        <v>421</v>
      </c>
      <c r="O56" s="74">
        <v>46059</v>
      </c>
      <c r="P56" s="123">
        <v>46086</v>
      </c>
      <c r="Q56" s="75" t="str">
        <f t="shared" si="9"/>
        <v>fev/2026</v>
      </c>
      <c r="R56" s="71" t="s">
        <v>297</v>
      </c>
      <c r="S56" s="71" t="s">
        <v>302</v>
      </c>
      <c r="T56" s="71" t="s">
        <v>422</v>
      </c>
      <c r="U56" s="71" t="s">
        <v>423</v>
      </c>
      <c r="V56" s="71" t="str">
        <f t="shared" si="17"/>
        <v>&gt; Prezados, bom dia. Tudo bem?
Por favor seguir com o cancelamento das NFS do SERASA CNPJ 62173620009306.</v>
      </c>
      <c r="W56" s="76" t="str">
        <f t="shared" si="11"/>
        <v>193328160</v>
      </c>
      <c r="X56" s="77">
        <v>46233</v>
      </c>
      <c r="Y56" s="78" t="str">
        <f t="shared" si="12"/>
        <v>Encerrado</v>
      </c>
      <c r="Z56" s="78">
        <f t="shared" ca="1" si="13"/>
        <v>174</v>
      </c>
      <c r="AA56" s="78" t="str">
        <f t="shared" si="14"/>
        <v/>
      </c>
      <c r="AB56" s="2" t="str">
        <f t="shared" si="15"/>
        <v>Interno</v>
      </c>
    </row>
    <row r="57" spans="1:28" ht="15.5" x14ac:dyDescent="0.35">
      <c r="A57" s="1"/>
      <c r="B57" s="67" t="s">
        <v>14</v>
      </c>
      <c r="C57" s="70" t="str">
        <f>VLOOKUP(I:I,'Referencias '!H:I,2,0)</f>
        <v>Cancelamento e Reemissão de Nota Fiscal</v>
      </c>
      <c r="D57" s="71">
        <v>19467621</v>
      </c>
      <c r="E57" s="71">
        <v>0</v>
      </c>
      <c r="F57" s="72">
        <v>2604118768702</v>
      </c>
      <c r="G57" s="72" t="str">
        <f>T57</f>
        <v/>
      </c>
      <c r="H57" s="72" t="str">
        <f t="shared" si="16"/>
        <v>02.916.265/0298-18</v>
      </c>
      <c r="I57" s="70" t="s">
        <v>323</v>
      </c>
      <c r="J57" s="72"/>
      <c r="K57" s="72"/>
      <c r="L57" s="70" t="s">
        <v>70</v>
      </c>
      <c r="M57" s="73" t="s">
        <v>238</v>
      </c>
      <c r="N57" s="71" t="s">
        <v>424</v>
      </c>
      <c r="O57" s="74">
        <v>46063</v>
      </c>
      <c r="P57" s="123">
        <v>46064</v>
      </c>
      <c r="Q57" s="75" t="str">
        <f t="shared" si="9"/>
        <v>fev/2026</v>
      </c>
      <c r="R57" s="71" t="s">
        <v>313</v>
      </c>
      <c r="S57" s="71" t="s">
        <v>425</v>
      </c>
      <c r="T57" s="71" t="s">
        <v>327</v>
      </c>
      <c r="U57" s="71" t="s">
        <v>426</v>
      </c>
      <c r="V57" s="71" t="str">
        <f t="shared" si="17"/>
        <v>&gt;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v>
      </c>
      <c r="W57" s="76" t="str">
        <f t="shared" si="11"/>
        <v>194676210</v>
      </c>
      <c r="X57" s="77">
        <v>46233</v>
      </c>
      <c r="Y57" s="78" t="str">
        <f t="shared" si="12"/>
        <v>Encerrado</v>
      </c>
      <c r="Z57" s="78">
        <f t="shared" ca="1" si="13"/>
        <v>170</v>
      </c>
      <c r="AA57" s="78" t="str">
        <f t="shared" si="14"/>
        <v/>
      </c>
      <c r="AB57" s="2" t="str">
        <f t="shared" si="15"/>
        <v>Externo</v>
      </c>
    </row>
    <row r="58" spans="1:28" ht="15.5" x14ac:dyDescent="0.35">
      <c r="A58" s="1"/>
      <c r="B58" s="67" t="s">
        <v>14</v>
      </c>
      <c r="C58" s="70" t="str">
        <f>VLOOKUP(I:I,'Referencias '!H:I,2,0)</f>
        <v>Contratos, Comercial e Cadastro</v>
      </c>
      <c r="D58" s="71">
        <v>19467525</v>
      </c>
      <c r="E58" s="71">
        <v>0</v>
      </c>
      <c r="F58" s="72">
        <v>2604118768638</v>
      </c>
      <c r="G58" s="72" t="str">
        <f>VLOOKUP(H:H,'Referencias '!B:C,2,0)</f>
        <v>ALFA  AGENCIA DE VIAGENS LTDA</v>
      </c>
      <c r="H58" s="72" t="str">
        <f t="shared" si="16"/>
        <v>07.141.168/0001-66</v>
      </c>
      <c r="I58" s="70" t="s">
        <v>355</v>
      </c>
      <c r="J58" s="72"/>
      <c r="K58" s="72"/>
      <c r="L58" s="70" t="s">
        <v>70</v>
      </c>
      <c r="M58" s="73" t="s">
        <v>238</v>
      </c>
      <c r="N58" s="71" t="s">
        <v>427</v>
      </c>
      <c r="O58" s="74">
        <v>46063</v>
      </c>
      <c r="P58" s="123">
        <v>46064</v>
      </c>
      <c r="Q58" s="75" t="str">
        <f t="shared" si="9"/>
        <v>fev/2026</v>
      </c>
      <c r="R58" s="71" t="s">
        <v>313</v>
      </c>
      <c r="S58" s="71" t="s">
        <v>393</v>
      </c>
      <c r="T58" s="71" t="s">
        <v>327</v>
      </c>
      <c r="U58" s="71" t="s">
        <v>428</v>
      </c>
      <c r="V58" s="71" t="str">
        <f t="shared" si="17"/>
        <v>&gt; Boa tarde, time, espero que estejam bem!
Cliente deseja congelar o contrato , dos produtos de AF mínimo mensal e Analista dedicado mensal Cyber, sendo assim segue documento assinado por todos. 
Atenciosamente.</v>
      </c>
      <c r="W58" s="76" t="str">
        <f t="shared" si="11"/>
        <v>194675250</v>
      </c>
      <c r="X58" s="77">
        <v>46233</v>
      </c>
      <c r="Y58" s="78" t="str">
        <f t="shared" si="12"/>
        <v>Encerrado</v>
      </c>
      <c r="Z58" s="78">
        <f t="shared" ca="1" si="13"/>
        <v>170</v>
      </c>
      <c r="AA58" s="78" t="str">
        <f t="shared" si="14"/>
        <v/>
      </c>
      <c r="AB58" s="2" t="str">
        <f t="shared" si="15"/>
        <v>Interno</v>
      </c>
    </row>
    <row r="59" spans="1:28" ht="15.5" x14ac:dyDescent="0.35">
      <c r="A59" s="1"/>
      <c r="B59" s="67" t="s">
        <v>14</v>
      </c>
      <c r="C59" s="70" t="str">
        <f>VLOOKUP(I:I,'Referencias '!H:I,2,0)</f>
        <v>Cobrança e Contestação</v>
      </c>
      <c r="D59" s="129">
        <v>19443812</v>
      </c>
      <c r="E59" s="71">
        <v>0</v>
      </c>
      <c r="F59" s="72">
        <v>2604112751267</v>
      </c>
      <c r="G59" s="72" t="str">
        <f>VLOOKUP(H:H,'Referencias '!B:C,2,0)</f>
        <v>ASSOCIACAO ESCOLA SUPERIOR DE PROPAGANDA E MARKETING</v>
      </c>
      <c r="H59" s="72" t="str">
        <f t="shared" si="16"/>
        <v>61.825.675/0001-64</v>
      </c>
      <c r="I59" s="70" t="s">
        <v>287</v>
      </c>
      <c r="J59" s="72"/>
      <c r="K59" s="72"/>
      <c r="L59" s="70" t="s">
        <v>70</v>
      </c>
      <c r="M59" s="73" t="s">
        <v>238</v>
      </c>
      <c r="N59" s="71" t="s">
        <v>429</v>
      </c>
      <c r="O59" s="74">
        <v>46063</v>
      </c>
      <c r="P59" s="123">
        <v>46064</v>
      </c>
      <c r="Q59" s="75" t="str">
        <f t="shared" si="9"/>
        <v>fev/2026</v>
      </c>
      <c r="R59" s="71" t="s">
        <v>313</v>
      </c>
      <c r="S59" s="71" t="s">
        <v>415</v>
      </c>
      <c r="T59" s="71" t="s">
        <v>327</v>
      </c>
      <c r="U59" s="71" t="s">
        <v>430</v>
      </c>
      <c r="V59" s="71" t="str">
        <f t="shared" si="17"/>
        <v>&gt;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v>
      </c>
      <c r="W59" s="76" t="str">
        <f t="shared" si="11"/>
        <v>194438120</v>
      </c>
      <c r="X59" s="77">
        <v>46269</v>
      </c>
      <c r="Y59" s="78" t="str">
        <f t="shared" si="12"/>
        <v>Encerrado</v>
      </c>
      <c r="Z59" s="78">
        <f t="shared" ca="1" si="13"/>
        <v>206</v>
      </c>
      <c r="AA59" s="78" t="str">
        <f t="shared" si="14"/>
        <v/>
      </c>
      <c r="AB59" s="2" t="str">
        <f t="shared" si="15"/>
        <v>Externo</v>
      </c>
    </row>
    <row r="60" spans="1:28" ht="15.5" x14ac:dyDescent="0.35">
      <c r="A60" s="1" t="s">
        <v>4762</v>
      </c>
      <c r="B60" s="67" t="s">
        <v>16</v>
      </c>
      <c r="C60" s="70" t="e">
        <f>VLOOKUP(I:I,'Referencias '!H:I,2,0)</f>
        <v>#N/A</v>
      </c>
      <c r="D60" s="71">
        <v>19555123</v>
      </c>
      <c r="E60" s="71">
        <v>0</v>
      </c>
      <c r="F60" s="72">
        <v>2604317832446</v>
      </c>
      <c r="G60" s="72" t="str">
        <f>VLOOKUP(H:H,'Referencias '!B:C,2,0)</f>
        <v>BRF S.A.</v>
      </c>
      <c r="H60" s="72" t="str">
        <f t="shared" si="16"/>
        <v>01.838.723/0001-27</v>
      </c>
      <c r="I60" s="70" t="s">
        <v>431</v>
      </c>
      <c r="J60" s="72"/>
      <c r="K60" s="72"/>
      <c r="L60" s="70" t="s">
        <v>213</v>
      </c>
      <c r="M60" s="73" t="s">
        <v>387</v>
      </c>
      <c r="N60" s="71" t="s">
        <v>305</v>
      </c>
      <c r="O60" s="74">
        <v>46065</v>
      </c>
      <c r="P60" s="123" t="s">
        <v>4818</v>
      </c>
      <c r="Q60" s="75" t="str">
        <f t="shared" si="9"/>
        <v>fev/2026</v>
      </c>
      <c r="R60" s="71" t="s">
        <v>313</v>
      </c>
      <c r="S60" s="71" t="s">
        <v>306</v>
      </c>
      <c r="T60" s="71" t="s">
        <v>327</v>
      </c>
      <c r="U60" s="71" t="s">
        <v>432</v>
      </c>
      <c r="V60" s="71" t="str">
        <f t="shared" si="17"/>
        <v xml:space="preserve">&gt;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v>
      </c>
      <c r="W60" s="76" t="str">
        <f t="shared" si="11"/>
        <v>195551230</v>
      </c>
      <c r="X60" s="77"/>
      <c r="Y60" s="78" t="str">
        <f t="shared" si="12"/>
        <v>Aberto</v>
      </c>
      <c r="Z60" s="78">
        <f t="shared" ca="1" si="13"/>
        <v>230</v>
      </c>
      <c r="AA60" s="78">
        <f t="shared" ca="1" si="14"/>
        <v>230.00059999999999</v>
      </c>
      <c r="AB60" s="2" t="str">
        <f t="shared" si="15"/>
        <v>Interno</v>
      </c>
    </row>
    <row r="61" spans="1:28" ht="15.5" x14ac:dyDescent="0.35">
      <c r="A61" s="1" t="s">
        <v>4762</v>
      </c>
      <c r="B61" s="67" t="s">
        <v>16</v>
      </c>
      <c r="C61" s="70" t="str">
        <f>VLOOKUP(I:I,'Referencias '!H:I,2,0)</f>
        <v>Cobrança e Contestação</v>
      </c>
      <c r="D61" s="71">
        <v>19575216</v>
      </c>
      <c r="E61" s="71">
        <v>0</v>
      </c>
      <c r="F61" s="72">
        <v>2604411846581</v>
      </c>
      <c r="G61" s="72" t="str">
        <f>VLOOKUP(H:H,'Referencias '!B:C,2,0)</f>
        <v>CENTER MEGA COMERCIO DE MATERIAIS PARA CONSTRUCAO LTDA</v>
      </c>
      <c r="H61" s="72" t="str">
        <f t="shared" si="16"/>
        <v>05.164.667/0007-39</v>
      </c>
      <c r="I61" s="70" t="s">
        <v>287</v>
      </c>
      <c r="J61" s="72"/>
      <c r="K61" s="72"/>
      <c r="L61" s="70" t="s">
        <v>213</v>
      </c>
      <c r="M61" s="73" t="s">
        <v>387</v>
      </c>
      <c r="N61" s="71" t="s">
        <v>269</v>
      </c>
      <c r="O61" s="74">
        <v>46066</v>
      </c>
      <c r="P61" s="123" t="s">
        <v>4819</v>
      </c>
      <c r="Q61" s="75" t="str">
        <f t="shared" si="9"/>
        <v>fev/2026</v>
      </c>
      <c r="R61" s="71" t="s">
        <v>433</v>
      </c>
      <c r="S61" s="71" t="s">
        <v>270</v>
      </c>
      <c r="T61" s="71" t="s">
        <v>327</v>
      </c>
      <c r="U61" s="71" t="s">
        <v>434</v>
      </c>
      <c r="V61" s="71" t="str">
        <f t="shared" si="17"/>
        <v>&gt;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v>
      </c>
      <c r="W61" s="76" t="str">
        <f t="shared" si="11"/>
        <v>195752160</v>
      </c>
      <c r="X61" s="77"/>
      <c r="Y61" s="78" t="str">
        <f t="shared" si="12"/>
        <v>Aberto</v>
      </c>
      <c r="Z61" s="78">
        <f t="shared" ca="1" si="13"/>
        <v>229</v>
      </c>
      <c r="AA61" s="78">
        <f t="shared" ca="1" si="14"/>
        <v>229.00060999999999</v>
      </c>
      <c r="AB61" s="2" t="str">
        <f t="shared" si="15"/>
        <v>Interno</v>
      </c>
    </row>
    <row r="62" spans="1:28" ht="15.5" x14ac:dyDescent="0.35">
      <c r="A62" s="1"/>
      <c r="B62" s="67" t="s">
        <v>17</v>
      </c>
      <c r="C62" s="70" t="str">
        <f>VLOOKUP(I:I,'Referencias '!H:I,2,0)</f>
        <v>Contratos, Comercial e Cadastro</v>
      </c>
      <c r="D62" s="71">
        <v>19754719</v>
      </c>
      <c r="E62" s="71">
        <v>0</v>
      </c>
      <c r="F62" s="72">
        <v>2605409978915</v>
      </c>
      <c r="G62" s="72" t="str">
        <f>VLOOKUP(H:H,'Referencias '!B:C,2,0)</f>
        <v>CENTRAL DO CARNAVAL PRODUCOES ARTISTICAS LTDA</v>
      </c>
      <c r="H62" s="72" t="str">
        <f t="shared" si="16"/>
        <v>03.951.956/0001-67</v>
      </c>
      <c r="I62" s="70" t="s">
        <v>355</v>
      </c>
      <c r="J62" s="72"/>
      <c r="K62" s="72"/>
      <c r="L62" s="70" t="s">
        <v>70</v>
      </c>
      <c r="M62" s="73" t="s">
        <v>238</v>
      </c>
      <c r="N62" s="71" t="s">
        <v>435</v>
      </c>
      <c r="O62" s="74">
        <v>46076</v>
      </c>
      <c r="P62" s="123">
        <v>46129</v>
      </c>
      <c r="Q62" s="75" t="str">
        <f t="shared" si="9"/>
        <v>fev/2026</v>
      </c>
      <c r="R62" s="71" t="s">
        <v>297</v>
      </c>
      <c r="S62" s="71" t="s">
        <v>284</v>
      </c>
      <c r="T62" s="71" t="s">
        <v>327</v>
      </c>
      <c r="U62" s="71" t="s">
        <v>436</v>
      </c>
      <c r="V62" s="71" t="str">
        <f t="shared" si="17"/>
        <v>&gt;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v>
      </c>
      <c r="W62" s="76" t="str">
        <f t="shared" si="11"/>
        <v>197547190</v>
      </c>
      <c r="X62" s="77">
        <v>46232</v>
      </c>
      <c r="Y62" s="78" t="str">
        <f t="shared" si="12"/>
        <v>Encerrado</v>
      </c>
      <c r="Z62" s="78">
        <f t="shared" ca="1" si="13"/>
        <v>156</v>
      </c>
      <c r="AA62" s="78" t="str">
        <f t="shared" si="14"/>
        <v/>
      </c>
      <c r="AB62" s="2" t="str">
        <f t="shared" si="15"/>
        <v>Interno</v>
      </c>
    </row>
    <row r="63" spans="1:28" ht="15.5" x14ac:dyDescent="0.35">
      <c r="A63" s="1"/>
      <c r="B63" s="67" t="s">
        <v>14</v>
      </c>
      <c r="C63" s="70" t="str">
        <f>VLOOKUP(I:I,'Referencias '!H:I,2,0)</f>
        <v>Contratos, Comercial e Cadastro</v>
      </c>
      <c r="D63" s="71">
        <v>19754066</v>
      </c>
      <c r="E63" s="71">
        <v>0</v>
      </c>
      <c r="F63" s="72">
        <v>2605409978402</v>
      </c>
      <c r="G63" s="72" t="str">
        <f>VLOOKUP(H:H,'Referencias '!B:C,2,0)</f>
        <v>DSC PRODUCOES E EVENTOS LTDA</v>
      </c>
      <c r="H63" s="72" t="str">
        <f t="shared" si="16"/>
        <v>34.546.535/0001-84</v>
      </c>
      <c r="I63" s="70" t="s">
        <v>355</v>
      </c>
      <c r="J63" s="72"/>
      <c r="K63" s="72"/>
      <c r="L63" s="70" t="s">
        <v>70</v>
      </c>
      <c r="M63" s="73" t="s">
        <v>238</v>
      </c>
      <c r="N63" s="71" t="s">
        <v>435</v>
      </c>
      <c r="O63" s="74">
        <v>46076</v>
      </c>
      <c r="P63" s="123">
        <v>46175</v>
      </c>
      <c r="Q63" s="75" t="str">
        <f t="shared" si="9"/>
        <v>fev/2026</v>
      </c>
      <c r="R63" s="71" t="s">
        <v>255</v>
      </c>
      <c r="S63" s="71" t="s">
        <v>284</v>
      </c>
      <c r="T63" s="71" t="s">
        <v>437</v>
      </c>
      <c r="U63" s="71" t="s">
        <v>438</v>
      </c>
      <c r="V63" s="71" t="str">
        <f t="shared" si="17"/>
        <v>&gt;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v>
      </c>
      <c r="W63" s="76" t="str">
        <f t="shared" si="11"/>
        <v>197540660</v>
      </c>
      <c r="X63" s="77">
        <v>46238</v>
      </c>
      <c r="Y63" s="78" t="str">
        <f t="shared" si="12"/>
        <v>Encerrado</v>
      </c>
      <c r="Z63" s="78">
        <f t="shared" ca="1" si="13"/>
        <v>162</v>
      </c>
      <c r="AA63" s="78" t="str">
        <f t="shared" si="14"/>
        <v/>
      </c>
      <c r="AB63" s="2" t="str">
        <f t="shared" si="15"/>
        <v>Interno</v>
      </c>
    </row>
    <row r="64" spans="1:28" ht="15.5" x14ac:dyDescent="0.35">
      <c r="A64" s="1"/>
      <c r="B64" s="67" t="s">
        <v>14</v>
      </c>
      <c r="C64" s="70" t="str">
        <f>VLOOKUP(I:I,'Referencias '!H:I,2,0)</f>
        <v>Cancelamento e Reemissão de Nota Fiscal</v>
      </c>
      <c r="D64" s="71">
        <v>19809905</v>
      </c>
      <c r="E64" s="71">
        <v>0</v>
      </c>
      <c r="F64" s="72">
        <v>2605511021859</v>
      </c>
      <c r="G64" s="72" t="str">
        <f>T64</f>
        <v/>
      </c>
      <c r="H64" s="72" t="str">
        <f t="shared" si="16"/>
        <v>21.570.535/0001-78</v>
      </c>
      <c r="I64" s="70" t="s">
        <v>143</v>
      </c>
      <c r="J64" s="72"/>
      <c r="K64" s="72"/>
      <c r="L64" s="70" t="s">
        <v>70</v>
      </c>
      <c r="M64" s="73" t="s">
        <v>238</v>
      </c>
      <c r="N64" s="71" t="s">
        <v>439</v>
      </c>
      <c r="O64" s="74">
        <v>46077</v>
      </c>
      <c r="P64" s="123">
        <v>46077</v>
      </c>
      <c r="Q64" s="75" t="str">
        <f t="shared" si="9"/>
        <v>fev/2026</v>
      </c>
      <c r="R64" s="71" t="s">
        <v>313</v>
      </c>
      <c r="S64" s="71" t="s">
        <v>440</v>
      </c>
      <c r="T64" s="71" t="s">
        <v>327</v>
      </c>
      <c r="U64" s="71" t="s">
        <v>441</v>
      </c>
      <c r="V64" s="71" t="str">
        <f t="shared" si="17"/>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v>
      </c>
      <c r="W64" s="76" t="str">
        <f t="shared" si="11"/>
        <v>198099050</v>
      </c>
      <c r="X64" s="77">
        <v>46247</v>
      </c>
      <c r="Y64" s="78" t="str">
        <f t="shared" si="12"/>
        <v>Encerrado</v>
      </c>
      <c r="Z64" s="78">
        <f t="shared" ca="1" si="13"/>
        <v>170</v>
      </c>
      <c r="AA64" s="78" t="str">
        <f t="shared" si="14"/>
        <v/>
      </c>
      <c r="AB64" s="2" t="str">
        <f t="shared" si="15"/>
        <v>Interno</v>
      </c>
    </row>
    <row r="65" spans="1:28" ht="15.5" x14ac:dyDescent="0.35">
      <c r="A65" s="1"/>
      <c r="B65" s="67" t="s">
        <v>16</v>
      </c>
      <c r="C65" s="70" t="str">
        <f>VLOOKUP(I:I,'Referencias '!H:I,2,0)</f>
        <v>Atendimento Administrativo e Suporte</v>
      </c>
      <c r="D65" s="71">
        <v>20009201</v>
      </c>
      <c r="E65" s="71">
        <v>0</v>
      </c>
      <c r="F65" s="72">
        <v>2606116169975</v>
      </c>
      <c r="G65" s="72" t="str">
        <f>VLOOKUP(H:H,'Referencias '!B:C,2,0)</f>
        <v>DROGARIA VITORIA LTDA</v>
      </c>
      <c r="H65" s="72" t="str">
        <f t="shared" si="16"/>
        <v>12.471.470/0005-46</v>
      </c>
      <c r="I65" s="70" t="s">
        <v>346</v>
      </c>
      <c r="J65" s="72"/>
      <c r="K65" s="72"/>
      <c r="L65" s="70" t="s">
        <v>70</v>
      </c>
      <c r="M65" s="73" t="s">
        <v>238</v>
      </c>
      <c r="N65" s="71" t="s">
        <v>319</v>
      </c>
      <c r="O65" s="74">
        <v>46083</v>
      </c>
      <c r="P65" s="123">
        <v>46160</v>
      </c>
      <c r="Q65" s="75" t="str">
        <f t="shared" si="9"/>
        <v>mar/2026</v>
      </c>
      <c r="R65" s="71" t="s">
        <v>260</v>
      </c>
      <c r="S65" s="71" t="s">
        <v>320</v>
      </c>
      <c r="T65" s="71" t="s">
        <v>327</v>
      </c>
      <c r="U65" s="71" t="s">
        <v>442</v>
      </c>
      <c r="V65" s="71" t="str">
        <f t="shared" si="17"/>
        <v>&gt; Boa tarde, Time!
A cliente está recebendo cobranças da Braspag a alguns meses, porém verifiquei que é uma loja que ainda não assinou o contrato.</v>
      </c>
      <c r="W65" s="76" t="str">
        <f t="shared" si="11"/>
        <v>200092010</v>
      </c>
      <c r="X65" s="77">
        <v>46233</v>
      </c>
      <c r="Y65" s="78" t="str">
        <f t="shared" si="12"/>
        <v>Encerrado</v>
      </c>
      <c r="Z65" s="78">
        <f t="shared" ca="1" si="13"/>
        <v>150</v>
      </c>
      <c r="AA65" s="78" t="str">
        <f t="shared" si="14"/>
        <v/>
      </c>
      <c r="AB65" s="2" t="str">
        <f t="shared" si="15"/>
        <v>Interno</v>
      </c>
    </row>
    <row r="66" spans="1:28" ht="15.5" x14ac:dyDescent="0.35">
      <c r="A66" s="1"/>
      <c r="B66" s="67" t="s">
        <v>17</v>
      </c>
      <c r="C66" s="70" t="str">
        <f>VLOOKUP(I:I,'Referencias '!H:I,2,0)</f>
        <v>Cancelamento e Reemissão de Nota Fiscal</v>
      </c>
      <c r="D66" s="71">
        <v>20000723</v>
      </c>
      <c r="E66" s="71">
        <v>0</v>
      </c>
      <c r="F66" s="72">
        <v>2606114163429</v>
      </c>
      <c r="G66" s="72" t="str">
        <f>T66</f>
        <v>LACLO INDUSTRIA E COMERCIO DE MO</v>
      </c>
      <c r="H66" s="72" t="str">
        <f t="shared" si="16"/>
        <v>55.012.418/0001-00</v>
      </c>
      <c r="I66" s="70" t="s">
        <v>323</v>
      </c>
      <c r="J66" s="72"/>
      <c r="K66" s="72"/>
      <c r="L66" s="70" t="s">
        <v>70</v>
      </c>
      <c r="M66" s="73" t="s">
        <v>238</v>
      </c>
      <c r="N66" s="71" t="s">
        <v>435</v>
      </c>
      <c r="O66" s="74">
        <v>46083</v>
      </c>
      <c r="P66" s="123">
        <v>46127</v>
      </c>
      <c r="Q66" s="75" t="str">
        <f t="shared" si="9"/>
        <v>mar/2026</v>
      </c>
      <c r="R66" s="71" t="s">
        <v>297</v>
      </c>
      <c r="S66" s="71" t="s">
        <v>284</v>
      </c>
      <c r="T66" s="71" t="s">
        <v>443</v>
      </c>
      <c r="U66" s="71" t="s">
        <v>444</v>
      </c>
      <c r="V66" s="71" t="str">
        <f t="shared" si="17"/>
        <v>&gt; Pessoal, boa tarde, tudo bem?
Acredito que tenhamos emitido em duplicidade a nota da multa rescisória da Laclô.
Notas fiscais:
0108142 – 342,86
0109042 – 342,86
0108143 – 477,55
0109043 – 477,55
Podem por gentileza atuar na correção?
Obrigada.</v>
      </c>
      <c r="W66" s="76" t="str">
        <f t="shared" si="11"/>
        <v>200007230</v>
      </c>
      <c r="X66" s="77">
        <v>46233</v>
      </c>
      <c r="Y66" s="78" t="str">
        <f t="shared" si="12"/>
        <v>Encerrado</v>
      </c>
      <c r="Z66" s="78">
        <f t="shared" ca="1" si="13"/>
        <v>150</v>
      </c>
      <c r="AA66" s="78" t="str">
        <f t="shared" si="14"/>
        <v/>
      </c>
      <c r="AB66" s="2" t="str">
        <f t="shared" si="15"/>
        <v>Interno</v>
      </c>
    </row>
    <row r="67" spans="1:28" ht="15.5" x14ac:dyDescent="0.35">
      <c r="A67" s="1"/>
      <c r="B67" s="67" t="s">
        <v>14</v>
      </c>
      <c r="C67" s="70" t="str">
        <f>VLOOKUP(I:I,'Referencias '!H:I,2,0)</f>
        <v>Cancelamento e Reemissão de Nota Fiscal</v>
      </c>
      <c r="D67" s="71">
        <v>20000132</v>
      </c>
      <c r="E67" s="71">
        <v>0</v>
      </c>
      <c r="F67" s="72">
        <v>2606114162959</v>
      </c>
      <c r="G67" s="72" t="str">
        <f>VLOOKUP(H:H,'Referencias '!B:C,2,0)</f>
        <v>AUTOPASS S.A.</v>
      </c>
      <c r="H67" s="72" t="str">
        <f t="shared" si="16"/>
        <v>07.140.538/0001-40</v>
      </c>
      <c r="I67" s="70" t="s">
        <v>323</v>
      </c>
      <c r="J67" s="72"/>
      <c r="K67" s="72"/>
      <c r="L67" s="70" t="s">
        <v>70</v>
      </c>
      <c r="M67" s="73" t="s">
        <v>238</v>
      </c>
      <c r="N67" s="71" t="s">
        <v>445</v>
      </c>
      <c r="O67" s="74">
        <v>46083</v>
      </c>
      <c r="P67" s="123">
        <v>46099</v>
      </c>
      <c r="Q67" s="75" t="str">
        <f t="shared" si="9"/>
        <v>mar/2026</v>
      </c>
      <c r="R67" s="71" t="s">
        <v>313</v>
      </c>
      <c r="S67" s="71" t="s">
        <v>446</v>
      </c>
      <c r="T67" s="71" t="s">
        <v>447</v>
      </c>
      <c r="U67" s="71" t="s">
        <v>448</v>
      </c>
      <c r="V67" s="71" t="str">
        <f t="shared" si="17"/>
        <v>&gt; Prezados, boa tarde!
Em 29/09/2025 foi emitida a nota fiscal nº 098096 no valor de R$ 41.913,06. Foi solicitado o cancelamento por não prestação de serviços, mas a nota fiscal continua ativa na prefeitura. Poderia verificar, por favor?
Atenciosamente,
Renata Sombra</v>
      </c>
      <c r="W67" s="76" t="str">
        <f t="shared" si="11"/>
        <v>200001320</v>
      </c>
      <c r="X67" s="77">
        <v>46233</v>
      </c>
      <c r="Y67" s="78" t="str">
        <f t="shared" si="12"/>
        <v>Encerrado</v>
      </c>
      <c r="Z67" s="78">
        <f t="shared" ca="1" si="13"/>
        <v>150</v>
      </c>
      <c r="AA67" s="78" t="str">
        <f t="shared" si="14"/>
        <v/>
      </c>
      <c r="AB67" s="2" t="str">
        <f t="shared" si="15"/>
        <v>Externo</v>
      </c>
    </row>
    <row r="68" spans="1:28" ht="15.5" x14ac:dyDescent="0.35">
      <c r="A68" s="1"/>
      <c r="B68" s="67" t="s">
        <v>15</v>
      </c>
      <c r="C68" s="70" t="str">
        <f>VLOOKUP(I:I,'Referencias '!H:I,2,0)</f>
        <v>Pagamentos, Boletos e Recebimentos</v>
      </c>
      <c r="D68" s="71">
        <v>19985861</v>
      </c>
      <c r="E68" s="71">
        <v>0</v>
      </c>
      <c r="F68" s="72">
        <v>2606110151971</v>
      </c>
      <c r="G68" s="72" t="str">
        <f>VLOOKUP(H:H,'Referencias '!B:C,2,0)</f>
        <v>ZAPAY SERVICOS DE PAGAMENTOS S.A.</v>
      </c>
      <c r="H68" s="72" t="str">
        <f t="shared" si="16"/>
        <v>28.593.387/0001-56</v>
      </c>
      <c r="I68" s="70" t="s">
        <v>273</v>
      </c>
      <c r="J68" s="72"/>
      <c r="K68" s="72"/>
      <c r="L68" s="70" t="s">
        <v>70</v>
      </c>
      <c r="M68" s="73" t="s">
        <v>238</v>
      </c>
      <c r="N68" s="71" t="s">
        <v>449</v>
      </c>
      <c r="O68" s="74">
        <v>46083</v>
      </c>
      <c r="P68" s="123">
        <v>46107</v>
      </c>
      <c r="Q68" s="75" t="str">
        <f t="shared" si="9"/>
        <v>mar/2026</v>
      </c>
      <c r="R68" s="71" t="s">
        <v>313</v>
      </c>
      <c r="S68" s="71" t="s">
        <v>450</v>
      </c>
      <c r="T68" s="71" t="s">
        <v>451</v>
      </c>
      <c r="U68" s="71" t="s">
        <v>452</v>
      </c>
      <c r="V68" s="71" t="str">
        <f t="shared" si="17"/>
        <v>&gt;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v>
      </c>
      <c r="W68" s="76" t="str">
        <f t="shared" si="11"/>
        <v>199858610</v>
      </c>
      <c r="X68" s="77">
        <v>46230</v>
      </c>
      <c r="Y68" s="78" t="str">
        <f t="shared" si="12"/>
        <v>Encerrado</v>
      </c>
      <c r="Z68" s="78">
        <f t="shared" ca="1" si="13"/>
        <v>147</v>
      </c>
      <c r="AA68" s="78" t="str">
        <f t="shared" si="14"/>
        <v/>
      </c>
      <c r="AB68" s="2" t="str">
        <f t="shared" si="15"/>
        <v>Externo</v>
      </c>
    </row>
    <row r="69" spans="1:28" ht="15.5" x14ac:dyDescent="0.35">
      <c r="A69" s="1"/>
      <c r="B69" s="67" t="s">
        <v>14</v>
      </c>
      <c r="C69" s="70" t="str">
        <f>VLOOKUP(I:I,'Referencias '!H:I,2,0)</f>
        <v>Cancelamento e Reemissão de Nota Fiscal</v>
      </c>
      <c r="D69" s="71">
        <v>19985167</v>
      </c>
      <c r="E69" s="71">
        <v>0</v>
      </c>
      <c r="F69" s="72">
        <v>2606110151454</v>
      </c>
      <c r="G69" s="72" t="str">
        <f>VLOOKUP(H:H,'Referencias '!B:C,2,0)</f>
        <v>ART MED MANIPULACAO E HOMEOPATIA LTDA</v>
      </c>
      <c r="H69" s="72" t="str">
        <f t="shared" si="16"/>
        <v>03.090.536/0001-33</v>
      </c>
      <c r="I69" s="70" t="s">
        <v>143</v>
      </c>
      <c r="J69" s="72"/>
      <c r="K69" s="72"/>
      <c r="L69" s="70" t="s">
        <v>70</v>
      </c>
      <c r="M69" s="73" t="s">
        <v>238</v>
      </c>
      <c r="N69" s="71" t="s">
        <v>453</v>
      </c>
      <c r="O69" s="74">
        <v>46083</v>
      </c>
      <c r="P69" s="123">
        <v>46121</v>
      </c>
      <c r="Q69" s="75" t="str">
        <f t="shared" si="9"/>
        <v>mar/2026</v>
      </c>
      <c r="R69" s="71" t="s">
        <v>313</v>
      </c>
      <c r="S69" s="71" t="s">
        <v>454</v>
      </c>
      <c r="T69" s="71" t="s">
        <v>455</v>
      </c>
      <c r="U69" s="71" t="s">
        <v>456</v>
      </c>
      <c r="V69" s="71" t="str">
        <f t="shared" si="17"/>
        <v>&gt;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v>
      </c>
      <c r="W69" s="76" t="str">
        <f t="shared" si="11"/>
        <v>199851670</v>
      </c>
      <c r="X69" s="77">
        <v>46287</v>
      </c>
      <c r="Y69" s="78" t="str">
        <f t="shared" si="12"/>
        <v>Encerrado</v>
      </c>
      <c r="Z69" s="78">
        <f t="shared" ca="1" si="13"/>
        <v>204</v>
      </c>
      <c r="AA69" s="78" t="str">
        <f t="shared" si="14"/>
        <v/>
      </c>
      <c r="AB69" s="2" t="str">
        <f t="shared" si="15"/>
        <v>Externo</v>
      </c>
    </row>
    <row r="70" spans="1:28" ht="15.5" x14ac:dyDescent="0.35">
      <c r="A70" s="1"/>
      <c r="B70" s="67" t="s">
        <v>14</v>
      </c>
      <c r="C70" s="70" t="str">
        <f>VLOOKUP(I:I,'Referencias '!H:I,2,0)</f>
        <v>Cancelamento e Reemissão de Nota Fiscal</v>
      </c>
      <c r="D70" s="71">
        <v>20046202</v>
      </c>
      <c r="E70" s="71">
        <v>0</v>
      </c>
      <c r="F70" s="72">
        <v>2606215197400</v>
      </c>
      <c r="G70" s="72" t="str">
        <f>VLOOKUP(H:H,'Referencias '!B:C,2,0)</f>
        <v>BRAMEX COMERCIO E SERVICOS LTDA</v>
      </c>
      <c r="H70" s="72" t="str">
        <f t="shared" si="16"/>
        <v>07.173.309/0001-22</v>
      </c>
      <c r="I70" s="70" t="s">
        <v>323</v>
      </c>
      <c r="J70" s="72"/>
      <c r="K70" s="72"/>
      <c r="L70" s="70" t="s">
        <v>70</v>
      </c>
      <c r="M70" s="73" t="s">
        <v>238</v>
      </c>
      <c r="N70" s="71" t="s">
        <v>457</v>
      </c>
      <c r="O70" s="74">
        <v>46084</v>
      </c>
      <c r="P70" s="123">
        <v>46084</v>
      </c>
      <c r="Q70" s="75" t="str">
        <f t="shared" si="9"/>
        <v>mar/2026</v>
      </c>
      <c r="R70" s="71" t="s">
        <v>313</v>
      </c>
      <c r="S70" s="71" t="s">
        <v>298</v>
      </c>
      <c r="T70" s="71" t="s">
        <v>327</v>
      </c>
      <c r="U70" s="71" t="s">
        <v>458</v>
      </c>
      <c r="V70" s="71" t="str">
        <f t="shared" si="17"/>
        <v>&gt; Boa tarde!
Favor atualizar precificação do cliente, conforme contratados já inseridos e aprovados via SF. 
OBS: do split já enviamos para fila responsável. 
Abraços,</v>
      </c>
      <c r="W70" s="76" t="str">
        <f t="shared" si="11"/>
        <v>200462020</v>
      </c>
      <c r="X70" s="77">
        <v>46233</v>
      </c>
      <c r="Y70" s="78" t="str">
        <f t="shared" si="12"/>
        <v>Encerrado</v>
      </c>
      <c r="Z70" s="78">
        <f t="shared" ca="1" si="13"/>
        <v>149</v>
      </c>
      <c r="AA70" s="78" t="str">
        <f t="shared" si="14"/>
        <v/>
      </c>
      <c r="AB70" s="2" t="str">
        <f t="shared" si="15"/>
        <v>Interno</v>
      </c>
    </row>
    <row r="71" spans="1:28" ht="15.5" x14ac:dyDescent="0.35">
      <c r="A71" s="1" t="s">
        <v>4762</v>
      </c>
      <c r="B71" s="67" t="s">
        <v>14</v>
      </c>
      <c r="C71" s="70" t="str">
        <f>VLOOKUP(I:I,'Referencias '!H:I,2,0)</f>
        <v>Cobrança e Contestação</v>
      </c>
      <c r="D71" s="71">
        <v>20025827</v>
      </c>
      <c r="E71" s="71" t="s">
        <v>459</v>
      </c>
      <c r="F71" s="72">
        <v>2606210182305</v>
      </c>
      <c r="G71" s="72" t="str">
        <f>VLOOKUP(H:H,'Referencias '!B:C,2,0)</f>
        <v>GALLICA MANIPULACAO FARMACEUTICA LTDA</v>
      </c>
      <c r="H71" s="72" t="str">
        <f t="shared" si="16"/>
        <v>05.515.179/0001-33</v>
      </c>
      <c r="I71" s="70" t="s">
        <v>287</v>
      </c>
      <c r="J71" s="72" t="s">
        <v>4804</v>
      </c>
      <c r="K71" s="72"/>
      <c r="L71" s="70" t="s">
        <v>213</v>
      </c>
      <c r="M71" s="73" t="s">
        <v>387</v>
      </c>
      <c r="N71" s="71" t="s">
        <v>460</v>
      </c>
      <c r="O71" s="74">
        <v>46084</v>
      </c>
      <c r="P71" s="123" t="s">
        <v>4820</v>
      </c>
      <c r="Q71" s="75" t="str">
        <f t="shared" si="9"/>
        <v>mar/2026</v>
      </c>
      <c r="R71" s="71" t="s">
        <v>313</v>
      </c>
      <c r="S71" s="71" t="s">
        <v>461</v>
      </c>
      <c r="T71" s="71" t="s">
        <v>462</v>
      </c>
      <c r="U71" s="71" t="s">
        <v>463</v>
      </c>
      <c r="V71" s="71" t="str">
        <f t="shared" si="17"/>
        <v>&gt; Valor da nota fiscal.  Porque o valor da nota fiscal está tão discrepante?</v>
      </c>
      <c r="W71" s="76" t="str">
        <f t="shared" si="11"/>
        <v>20025827admin</v>
      </c>
      <c r="X71" s="77"/>
      <c r="Y71" s="78" t="str">
        <f t="shared" si="12"/>
        <v>Aberto</v>
      </c>
      <c r="Z71" s="78">
        <f t="shared" ca="1" si="13"/>
        <v>211</v>
      </c>
      <c r="AA71" s="78">
        <f t="shared" ca="1" si="14"/>
        <v>211.00071</v>
      </c>
      <c r="AB71" s="2" t="str">
        <f t="shared" si="15"/>
        <v>Externo</v>
      </c>
    </row>
    <row r="72" spans="1:28" ht="15.5" x14ac:dyDescent="0.35">
      <c r="A72" s="1"/>
      <c r="B72" s="67" t="s">
        <v>17</v>
      </c>
      <c r="C72" s="70" t="str">
        <f>VLOOKUP(I:I,'Referencias '!H:I,2,0)</f>
        <v>Contratos, Comercial e Cadastro</v>
      </c>
      <c r="D72" s="71">
        <v>20063251</v>
      </c>
      <c r="E72" s="71">
        <v>0</v>
      </c>
      <c r="F72" s="72">
        <v>2606309209615</v>
      </c>
      <c r="G72" s="72" t="str">
        <f>T72</f>
        <v>MINERAUX BEAUTY LTDA</v>
      </c>
      <c r="H72" s="72" t="str">
        <f t="shared" si="16"/>
        <v>41.889.603/0001-73</v>
      </c>
      <c r="I72" s="70" t="s">
        <v>253</v>
      </c>
      <c r="J72" s="72"/>
      <c r="K72" s="72"/>
      <c r="L72" s="70" t="s">
        <v>70</v>
      </c>
      <c r="M72" s="73" t="s">
        <v>238</v>
      </c>
      <c r="N72" s="71" t="s">
        <v>464</v>
      </c>
      <c r="O72" s="74">
        <v>46085</v>
      </c>
      <c r="P72" s="123">
        <v>46122</v>
      </c>
      <c r="Q72" s="75" t="str">
        <f t="shared" si="9"/>
        <v>mar/2026</v>
      </c>
      <c r="R72" s="71" t="s">
        <v>260</v>
      </c>
      <c r="S72" s="71" t="s">
        <v>302</v>
      </c>
      <c r="T72" s="71" t="s">
        <v>465</v>
      </c>
      <c r="U72" s="71" t="s">
        <v>466</v>
      </c>
      <c r="V72" s="71" t="str">
        <f t="shared" si="17"/>
        <v>&gt; Pessoal, bom dia. Preciso que esse cliente seja desativado no billing e em todos os sistemas Braspag. Ele solicitou o cancelamento em 2024, falha interna. Ja coloquei o DA de cobrança (em anexo).</v>
      </c>
      <c r="W72" s="76" t="str">
        <f t="shared" si="11"/>
        <v>200632510</v>
      </c>
      <c r="X72" s="77">
        <v>46232</v>
      </c>
      <c r="Y72" s="78" t="str">
        <f t="shared" si="12"/>
        <v>Encerrado</v>
      </c>
      <c r="Z72" s="78">
        <f t="shared" ca="1" si="13"/>
        <v>147</v>
      </c>
      <c r="AA72" s="78" t="str">
        <f t="shared" si="14"/>
        <v/>
      </c>
      <c r="AB72" s="2" t="str">
        <f t="shared" si="15"/>
        <v>Interno</v>
      </c>
    </row>
    <row r="73" spans="1:28" ht="15.5" x14ac:dyDescent="0.35">
      <c r="A73" s="1"/>
      <c r="B73" s="67" t="s">
        <v>14</v>
      </c>
      <c r="C73" s="70" t="str">
        <f>VLOOKUP(I:I,'Referencias '!H:I,2,0)</f>
        <v>Cancelamento e Reemissão de Nota Fiscal</v>
      </c>
      <c r="D73" s="71">
        <v>20119729</v>
      </c>
      <c r="E73" s="71">
        <v>0</v>
      </c>
      <c r="F73" s="72">
        <v>2606412250783</v>
      </c>
      <c r="G73" s="72" t="str">
        <f>VLOOKUP(H:H,'Referencias '!B:C,2,0)</f>
        <v>PAYTRACK TECNOLOGIA LTDA</v>
      </c>
      <c r="H73" s="72" t="str">
        <f t="shared" si="16"/>
        <v>14.073.438/0001-04</v>
      </c>
      <c r="I73" s="70" t="s">
        <v>323</v>
      </c>
      <c r="J73" s="72"/>
      <c r="K73" s="72"/>
      <c r="L73" s="70" t="s">
        <v>70</v>
      </c>
      <c r="M73" s="73" t="s">
        <v>238</v>
      </c>
      <c r="N73" s="71" t="s">
        <v>467</v>
      </c>
      <c r="O73" s="74">
        <v>46086</v>
      </c>
      <c r="P73" s="123">
        <v>46086</v>
      </c>
      <c r="Q73" s="75" t="str">
        <f t="shared" si="9"/>
        <v>mar/2026</v>
      </c>
      <c r="R73" s="71" t="s">
        <v>313</v>
      </c>
      <c r="S73" s="71" t="s">
        <v>468</v>
      </c>
      <c r="T73" s="71" t="s">
        <v>327</v>
      </c>
      <c r="U73" s="71" t="s">
        <v>469</v>
      </c>
      <c r="V73" s="71" t="str">
        <f t="shared" si="17"/>
        <v>&gt; Pessoal, boa tarde!
A nota fiscal 096963 foi gerada no ano de 2025, e o meu ano contábil já se encerrou. Com isso preciso do apoio de vocês para gerar um anova nota para pagamento correto.
agradeço o apoio.</v>
      </c>
      <c r="W73" s="76" t="str">
        <f t="shared" si="11"/>
        <v>201197290</v>
      </c>
      <c r="X73" s="77">
        <v>46233</v>
      </c>
      <c r="Y73" s="78" t="str">
        <f t="shared" si="12"/>
        <v>Encerrado</v>
      </c>
      <c r="Z73" s="78">
        <f t="shared" ca="1" si="13"/>
        <v>147</v>
      </c>
      <c r="AA73" s="78" t="str">
        <f t="shared" si="14"/>
        <v/>
      </c>
      <c r="AB73" s="2" t="str">
        <f t="shared" si="15"/>
        <v>Externo</v>
      </c>
    </row>
    <row r="74" spans="1:28" ht="15.5" x14ac:dyDescent="0.35">
      <c r="A74" s="1"/>
      <c r="B74" s="67" t="s">
        <v>17</v>
      </c>
      <c r="C74" s="70" t="str">
        <f>VLOOKUP(I:I,'Referencias '!H:I,2,0)</f>
        <v>Atendimento Administrativo e Suporte</v>
      </c>
      <c r="D74" s="71">
        <v>20102962</v>
      </c>
      <c r="E74" s="71">
        <v>0</v>
      </c>
      <c r="F74" s="72">
        <v>2606407238435</v>
      </c>
      <c r="G74" s="72" t="str">
        <f>T74</f>
        <v/>
      </c>
      <c r="H74" s="72" t="str">
        <f t="shared" si="16"/>
        <v>03.541.088/0001-47</v>
      </c>
      <c r="I74" s="70" t="s">
        <v>339</v>
      </c>
      <c r="J74" s="72"/>
      <c r="K74" s="72"/>
      <c r="L74" s="70" t="s">
        <v>70</v>
      </c>
      <c r="M74" s="73" t="s">
        <v>238</v>
      </c>
      <c r="N74" s="71" t="s">
        <v>305</v>
      </c>
      <c r="O74" s="74">
        <v>46086</v>
      </c>
      <c r="P74" s="123">
        <v>46107</v>
      </c>
      <c r="Q74" s="75" t="str">
        <f t="shared" si="9"/>
        <v>mar/2026</v>
      </c>
      <c r="R74" s="71" t="s">
        <v>260</v>
      </c>
      <c r="S74" s="71" t="s">
        <v>306</v>
      </c>
      <c r="T74" s="71" t="s">
        <v>327</v>
      </c>
      <c r="U74" s="71" t="s">
        <v>470</v>
      </c>
      <c r="V74" s="71" t="str">
        <f t="shared" si="17"/>
        <v>&gt;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v>
      </c>
      <c r="W74" s="76" t="str">
        <f t="shared" si="11"/>
        <v>201029620</v>
      </c>
      <c r="X74" s="77">
        <v>46241</v>
      </c>
      <c r="Y74" s="78" t="str">
        <f t="shared" si="12"/>
        <v>Encerrado</v>
      </c>
      <c r="Z74" s="78">
        <f t="shared" ca="1" si="13"/>
        <v>155</v>
      </c>
      <c r="AA74" s="78" t="str">
        <f t="shared" si="14"/>
        <v/>
      </c>
      <c r="AB74" s="2" t="str">
        <f t="shared" si="15"/>
        <v>Interno</v>
      </c>
    </row>
    <row r="75" spans="1:28" ht="15.5" x14ac:dyDescent="0.35">
      <c r="A75" s="1"/>
      <c r="B75" s="67" t="s">
        <v>17</v>
      </c>
      <c r="C75" s="70" t="str">
        <f>VLOOKUP(I:I,'Referencias '!H:I,2,0)</f>
        <v>Pagamentos, Boletos e Recebimentos</v>
      </c>
      <c r="D75" s="71">
        <v>20192438</v>
      </c>
      <c r="E75" s="71">
        <v>0</v>
      </c>
      <c r="F75" s="72">
        <v>2606808304368</v>
      </c>
      <c r="G75" s="72" t="str">
        <f>VLOOKUP(H:H,'Referencias '!B:C,2,0)</f>
        <v>MOITINHO AUTOMOVEIS LTDA</v>
      </c>
      <c r="H75" s="72" t="str">
        <f t="shared" si="16"/>
        <v>22.134.988/0001-14</v>
      </c>
      <c r="I75" s="70" t="s">
        <v>273</v>
      </c>
      <c r="J75" s="72" t="s">
        <v>4754</v>
      </c>
      <c r="K75" s="72"/>
      <c r="L75" s="70" t="s">
        <v>213</v>
      </c>
      <c r="M75" s="73" t="s">
        <v>387</v>
      </c>
      <c r="N75" s="71" t="s">
        <v>472</v>
      </c>
      <c r="O75" s="74">
        <v>46090</v>
      </c>
      <c r="P75" s="123">
        <v>46134</v>
      </c>
      <c r="Q75" s="75" t="str">
        <f t="shared" si="9"/>
        <v>mar/2026</v>
      </c>
      <c r="R75" s="71" t="s">
        <v>260</v>
      </c>
      <c r="S75" s="71" t="s">
        <v>473</v>
      </c>
      <c r="T75" s="71" t="s">
        <v>474</v>
      </c>
      <c r="U75" s="71" t="s">
        <v>475</v>
      </c>
      <c r="V75" s="71" t="str">
        <f t="shared" si="17"/>
        <v>&gt;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v>
      </c>
      <c r="W75" s="76" t="str">
        <f t="shared" si="11"/>
        <v>201924380</v>
      </c>
      <c r="X75" s="77"/>
      <c r="Y75" s="78" t="str">
        <f t="shared" si="12"/>
        <v>Aberto</v>
      </c>
      <c r="Z75" s="78">
        <f t="shared" ca="1" si="13"/>
        <v>205</v>
      </c>
      <c r="AA75" s="78">
        <f t="shared" ca="1" si="14"/>
        <v>205.00075000000001</v>
      </c>
      <c r="AB75" s="2" t="str">
        <f t="shared" si="15"/>
        <v>Externo</v>
      </c>
    </row>
    <row r="76" spans="1:28" ht="15.5" x14ac:dyDescent="0.35">
      <c r="A76" s="1"/>
      <c r="B76" s="67" t="s">
        <v>14</v>
      </c>
      <c r="C76" s="70" t="str">
        <f>VLOOKUP(I:I,'Referencias '!H:I,2,0)</f>
        <v>Cancelamento e Reemissão de Nota Fiscal</v>
      </c>
      <c r="D76" s="71">
        <v>20258333</v>
      </c>
      <c r="E76" s="71">
        <v>0</v>
      </c>
      <c r="F76" s="72">
        <v>2606914352685</v>
      </c>
      <c r="G76" s="72" t="str">
        <f>T76</f>
        <v>PANDORA</v>
      </c>
      <c r="H76" s="72" t="str">
        <f t="shared" ref="H76:H107" si="18">TRIM(_xlfn.TEXTBEFORE(_xlfn.TEXTAFTER(U76,"CNPJ/CPF:&lt;/strong&gt;"),"&lt;/p&gt;"))</f>
        <v>11.023.174/0010-87</v>
      </c>
      <c r="I76" s="70" t="s">
        <v>323</v>
      </c>
      <c r="J76" s="72"/>
      <c r="K76" s="72"/>
      <c r="L76" s="70" t="s">
        <v>70</v>
      </c>
      <c r="M76" s="73" t="s">
        <v>238</v>
      </c>
      <c r="N76" s="71" t="s">
        <v>476</v>
      </c>
      <c r="O76" s="74">
        <v>46091</v>
      </c>
      <c r="P76" s="123">
        <v>46113</v>
      </c>
      <c r="Q76" s="75" t="str">
        <f t="shared" si="9"/>
        <v>mar/2026</v>
      </c>
      <c r="R76" s="71" t="s">
        <v>313</v>
      </c>
      <c r="S76" s="71" t="s">
        <v>477</v>
      </c>
      <c r="T76" s="71" t="s">
        <v>478</v>
      </c>
      <c r="U76" s="71" t="s">
        <v>479</v>
      </c>
      <c r="V76" s="71" t="str">
        <f t="shared" si="17"/>
        <v xml:space="preserve">&gt;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v>
      </c>
      <c r="W76" s="76" t="str">
        <f t="shared" si="11"/>
        <v>202583330</v>
      </c>
      <c r="X76" s="77">
        <v>46233</v>
      </c>
      <c r="Y76" s="78" t="str">
        <f t="shared" si="12"/>
        <v>Encerrado</v>
      </c>
      <c r="Z76" s="78">
        <f t="shared" ca="1" si="13"/>
        <v>142</v>
      </c>
      <c r="AA76" s="78" t="str">
        <f t="shared" si="14"/>
        <v/>
      </c>
      <c r="AB76" s="2" t="str">
        <f t="shared" si="15"/>
        <v>Interno</v>
      </c>
    </row>
    <row r="77" spans="1:28" ht="15.5" x14ac:dyDescent="0.35">
      <c r="A77" s="1"/>
      <c r="B77" s="67" t="s">
        <v>16</v>
      </c>
      <c r="C77" s="70" t="str">
        <f>VLOOKUP(I:I,'Referencias '!H:I,2,0)</f>
        <v>Atendimento Administrativo e Suporte</v>
      </c>
      <c r="D77" s="71">
        <v>20248313</v>
      </c>
      <c r="E77" s="71">
        <v>0</v>
      </c>
      <c r="F77" s="72">
        <v>2606911345076</v>
      </c>
      <c r="G77" s="72" t="str">
        <f>VLOOKUP(H:H,'Referencias '!B:C,2,0)</f>
        <v>TECIDOS E ARMARINHOS MIGUEL BARTOLOMEU S/A</v>
      </c>
      <c r="H77" s="72" t="str">
        <f t="shared" si="18"/>
        <v>17.359.233/0001-88</v>
      </c>
      <c r="I77" s="70" t="s">
        <v>346</v>
      </c>
      <c r="J77" s="72"/>
      <c r="K77" s="72"/>
      <c r="L77" s="70" t="s">
        <v>70</v>
      </c>
      <c r="M77" s="73" t="s">
        <v>238</v>
      </c>
      <c r="N77" s="71" t="s">
        <v>245</v>
      </c>
      <c r="O77" s="74">
        <v>46091</v>
      </c>
      <c r="P77" s="123">
        <v>46091</v>
      </c>
      <c r="Q77" s="75" t="str">
        <f t="shared" si="9"/>
        <v>mar/2026</v>
      </c>
      <c r="R77" s="71" t="s">
        <v>313</v>
      </c>
      <c r="S77" s="71" t="s">
        <v>246</v>
      </c>
      <c r="T77" s="71" t="s">
        <v>327</v>
      </c>
      <c r="U77" s="71" t="s">
        <v>480</v>
      </c>
      <c r="V77" s="71" t="str">
        <f t="shared" si="17"/>
        <v>&gt; Subi via Salesforce o contrato para aprovação: 
https://braspag.lightning.force.com/lightning/r/Opportunity/006Np00001CJmXrIAL/view
Será necessário ajustar a data de aniversário do contrato de todos os serviços.
E inclui 2 serviços novos: Emailage e QUOD. 
Obrigada!</v>
      </c>
      <c r="W77" s="76" t="str">
        <f t="shared" si="11"/>
        <v>202483130</v>
      </c>
      <c r="X77" s="77">
        <v>46231</v>
      </c>
      <c r="Y77" s="78" t="str">
        <f t="shared" si="12"/>
        <v>Encerrado</v>
      </c>
      <c r="Z77" s="78">
        <f t="shared" ca="1" si="13"/>
        <v>140</v>
      </c>
      <c r="AA77" s="78" t="str">
        <f t="shared" si="14"/>
        <v/>
      </c>
      <c r="AB77" s="2" t="str">
        <f t="shared" si="15"/>
        <v>Interno</v>
      </c>
    </row>
    <row r="78" spans="1:28" ht="15.5" x14ac:dyDescent="0.35">
      <c r="A78" s="1"/>
      <c r="B78" s="67" t="s">
        <v>16</v>
      </c>
      <c r="C78" s="70" t="str">
        <f>VLOOKUP(I:I,'Referencias '!H:I,2,0)</f>
        <v>Atendimento Administrativo e Suporte</v>
      </c>
      <c r="D78" s="71">
        <v>20236835</v>
      </c>
      <c r="E78" s="71">
        <v>0</v>
      </c>
      <c r="F78" s="72">
        <v>0</v>
      </c>
      <c r="G78" s="72" t="str">
        <f>VLOOKUP(H:H,'Referencias '!B:C,2,0)</f>
        <v>IBM BRASIL-INDUSTRIA MAQUINAS E SERVICOS LIMITADA</v>
      </c>
      <c r="H78" s="72" t="str">
        <f t="shared" si="18"/>
        <v>33.372.251/0062-78</v>
      </c>
      <c r="I78" s="70" t="s">
        <v>481</v>
      </c>
      <c r="J78" s="72"/>
      <c r="K78" s="72"/>
      <c r="L78" s="70" t="s">
        <v>70</v>
      </c>
      <c r="M78" s="73" t="s">
        <v>238</v>
      </c>
      <c r="N78" s="71" t="s">
        <v>482</v>
      </c>
      <c r="O78" s="74">
        <v>46091</v>
      </c>
      <c r="P78" s="123">
        <v>46157</v>
      </c>
      <c r="Q78" s="75" t="str">
        <f t="shared" si="9"/>
        <v>mar/2026</v>
      </c>
      <c r="R78" s="71" t="s">
        <v>433</v>
      </c>
      <c r="S78" s="71" t="s">
        <v>483</v>
      </c>
      <c r="T78" s="71" t="s">
        <v>484</v>
      </c>
      <c r="U78" s="71" t="s">
        <v>485</v>
      </c>
      <c r="V78" s="71" t="str">
        <f t="shared" si="17"/>
        <v>&gt;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v>
      </c>
      <c r="W78" s="76" t="str">
        <f t="shared" si="11"/>
        <v>202368350</v>
      </c>
      <c r="X78" s="77">
        <v>46225</v>
      </c>
      <c r="Y78" s="78" t="str">
        <f t="shared" si="12"/>
        <v>Encerrado</v>
      </c>
      <c r="Z78" s="78">
        <f t="shared" ca="1" si="13"/>
        <v>134</v>
      </c>
      <c r="AA78" s="78" t="str">
        <f t="shared" si="14"/>
        <v/>
      </c>
      <c r="AB78" s="2" t="str">
        <f t="shared" si="15"/>
        <v>Externo</v>
      </c>
    </row>
    <row r="79" spans="1:28" ht="15.5" x14ac:dyDescent="0.35">
      <c r="A79" s="1" t="s">
        <v>4762</v>
      </c>
      <c r="B79" s="67" t="s">
        <v>50</v>
      </c>
      <c r="C79" s="70" t="str">
        <f>VLOOKUP(I:I,'Referencias '!H:I,2,0)</f>
        <v>Contratos, Comercial e Cadastro</v>
      </c>
      <c r="D79" s="71">
        <v>20314174</v>
      </c>
      <c r="E79" s="71">
        <v>0</v>
      </c>
      <c r="F79" s="72">
        <v>2607017393968</v>
      </c>
      <c r="G79" s="72" t="str">
        <f>VLOOKUP(H:H,'Referencias '!B:C,2,0)</f>
        <v>BALAROTI - COMERCIO DE MATERIAIS DE CONSTRUCAO S.A.</v>
      </c>
      <c r="H79" s="72" t="str">
        <f t="shared" si="18"/>
        <v>77.044.618/0001-88</v>
      </c>
      <c r="I79" s="70" t="s">
        <v>486</v>
      </c>
      <c r="J79" s="72"/>
      <c r="K79" s="72"/>
      <c r="L79" s="70" t="s">
        <v>213</v>
      </c>
      <c r="M79" s="73" t="s">
        <v>387</v>
      </c>
      <c r="N79" s="71" t="s">
        <v>305</v>
      </c>
      <c r="O79" s="74">
        <v>46092</v>
      </c>
      <c r="P79" s="123" t="s">
        <v>4821</v>
      </c>
      <c r="Q79" s="75" t="str">
        <f t="shared" si="9"/>
        <v>mar/2026</v>
      </c>
      <c r="R79" s="71" t="s">
        <v>433</v>
      </c>
      <c r="S79" s="71" t="s">
        <v>306</v>
      </c>
      <c r="T79" s="71" t="s">
        <v>327</v>
      </c>
      <c r="U79" s="71" t="s">
        <v>487</v>
      </c>
      <c r="V79" s="71" t="str">
        <f t="shared" si="17"/>
        <v>&gt; Este cliente nunca utilizou o serviço da Braspag e solicitou cancelamento das NFs.
Segue o 'de acordo' do Pelizon e Pavanello para seguirmos com o cancelamento</v>
      </c>
      <c r="W79" s="76" t="str">
        <f t="shared" si="11"/>
        <v>203141740</v>
      </c>
      <c r="X79" s="77"/>
      <c r="Y79" s="78" t="str">
        <f t="shared" si="12"/>
        <v>Aberto</v>
      </c>
      <c r="Z79" s="78">
        <f t="shared" ca="1" si="13"/>
        <v>203</v>
      </c>
      <c r="AA79" s="78">
        <f t="shared" ca="1" si="14"/>
        <v>203.00078999999999</v>
      </c>
      <c r="AB79" s="2" t="str">
        <f t="shared" si="15"/>
        <v>Interno</v>
      </c>
    </row>
    <row r="80" spans="1:28" ht="15.5" x14ac:dyDescent="0.35">
      <c r="A80" s="1"/>
      <c r="B80" s="67" t="s">
        <v>17</v>
      </c>
      <c r="C80" s="70" t="str">
        <f>VLOOKUP(I:I,'Referencias '!H:I,2,0)</f>
        <v>Cobrança e Contestação</v>
      </c>
      <c r="D80" s="71">
        <v>20287839</v>
      </c>
      <c r="E80" s="71">
        <v>0</v>
      </c>
      <c r="F80" s="72">
        <v>2607011374674</v>
      </c>
      <c r="G80" s="72" t="str">
        <f>VLOOKUP(H:H,'Referencias '!B:C,2,0)</f>
        <v>CINEMARK BRASIL S.A.</v>
      </c>
      <c r="H80" s="72" t="str">
        <f t="shared" si="18"/>
        <v>00.779.721/0001-41</v>
      </c>
      <c r="I80" s="70" t="s">
        <v>287</v>
      </c>
      <c r="J80" s="72"/>
      <c r="K80" s="72"/>
      <c r="L80" s="70" t="s">
        <v>70</v>
      </c>
      <c r="M80" s="73" t="s">
        <v>238</v>
      </c>
      <c r="N80" s="71" t="s">
        <v>488</v>
      </c>
      <c r="O80" s="74">
        <v>46092</v>
      </c>
      <c r="P80" s="123">
        <v>46153</v>
      </c>
      <c r="Q80" s="75" t="str">
        <f t="shared" si="9"/>
        <v>mar/2026</v>
      </c>
      <c r="R80" s="71" t="s">
        <v>433</v>
      </c>
      <c r="S80" s="71" t="s">
        <v>489</v>
      </c>
      <c r="T80" s="71" t="s">
        <v>490</v>
      </c>
      <c r="U80" s="71" t="s">
        <v>491</v>
      </c>
      <c r="V80" s="71" t="str">
        <f t="shared" si="17"/>
        <v>&gt; OC000750956 - Pagador fev/26 R$31.090,06
OC000750954 - Antifraude Jan/26 R$55.224,85
OC000750550 - 3DS fev/26 R$3.038,75
OC000750547 - Cartão Protegido fev/26 R$5.813,68</v>
      </c>
      <c r="W80" s="76" t="str">
        <f t="shared" si="11"/>
        <v>202878390</v>
      </c>
      <c r="X80" s="77">
        <v>46274</v>
      </c>
      <c r="Y80" s="78" t="str">
        <f t="shared" si="12"/>
        <v>Encerrado</v>
      </c>
      <c r="Z80" s="78">
        <f t="shared" ca="1" si="13"/>
        <v>182</v>
      </c>
      <c r="AA80" s="78" t="str">
        <f t="shared" si="14"/>
        <v/>
      </c>
      <c r="AB80" s="2" t="str">
        <f t="shared" si="15"/>
        <v>Externo</v>
      </c>
    </row>
    <row r="81" spans="1:28" ht="15.5" x14ac:dyDescent="0.35">
      <c r="A81" s="1" t="s">
        <v>4762</v>
      </c>
      <c r="B81" s="67" t="s">
        <v>14</v>
      </c>
      <c r="C81" s="70" t="str">
        <f>VLOOKUP(I:I,'Referencias '!H:I,2,0)</f>
        <v>Cobrança e Contestação</v>
      </c>
      <c r="D81" s="71">
        <v>20285063</v>
      </c>
      <c r="E81" s="71">
        <v>0</v>
      </c>
      <c r="F81" s="72">
        <v>2607010372602</v>
      </c>
      <c r="G81" s="72" t="str">
        <f>VLOOKUP(H:H,'Referencias '!B:C,2,0)</f>
        <v>INBRANDS S.A</v>
      </c>
      <c r="H81" s="72" t="str">
        <f t="shared" si="18"/>
        <v>09.054.385/0001-44</v>
      </c>
      <c r="I81" s="70" t="s">
        <v>287</v>
      </c>
      <c r="J81" s="72" t="s">
        <v>4805</v>
      </c>
      <c r="K81" s="72"/>
      <c r="L81" s="70" t="s">
        <v>213</v>
      </c>
      <c r="M81" s="73" t="s">
        <v>387</v>
      </c>
      <c r="N81" s="71" t="s">
        <v>492</v>
      </c>
      <c r="O81" s="74">
        <v>46092</v>
      </c>
      <c r="P81" s="123" t="s">
        <v>4822</v>
      </c>
      <c r="Q81" s="75" t="str">
        <f t="shared" si="9"/>
        <v>mar/2026</v>
      </c>
      <c r="R81" s="71" t="s">
        <v>433</v>
      </c>
      <c r="S81" s="71" t="s">
        <v>493</v>
      </c>
      <c r="T81" s="71" t="s">
        <v>494</v>
      </c>
      <c r="U81" s="71" t="s">
        <v>495</v>
      </c>
      <c r="V81" s="71" t="str">
        <f t="shared" si="17"/>
        <v>&gt;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v>
      </c>
      <c r="W81" s="76" t="str">
        <f t="shared" si="11"/>
        <v>202850630</v>
      </c>
      <c r="X81" s="77"/>
      <c r="Y81" s="78" t="str">
        <f t="shared" si="12"/>
        <v>Aberto</v>
      </c>
      <c r="Z81" s="78">
        <f t="shared" ca="1" si="13"/>
        <v>203</v>
      </c>
      <c r="AA81" s="78">
        <f t="shared" ca="1" si="14"/>
        <v>203.00081</v>
      </c>
      <c r="AB81" s="2" t="str">
        <f t="shared" si="15"/>
        <v>Externo</v>
      </c>
    </row>
    <row r="82" spans="1:28" ht="15.5" x14ac:dyDescent="0.35">
      <c r="A82" s="1"/>
      <c r="B82" s="67" t="s">
        <v>17</v>
      </c>
      <c r="C82" s="70" t="str">
        <f>VLOOKUP(I:I,'Referencias '!H:I,2,0)</f>
        <v>Atendimento Administrativo e Suporte</v>
      </c>
      <c r="D82" s="71">
        <v>20351095</v>
      </c>
      <c r="E82" s="71">
        <v>0</v>
      </c>
      <c r="F82" s="72">
        <v>2607116420789</v>
      </c>
      <c r="G82" s="72" t="str">
        <f>T82</f>
        <v>HYPER CASH PAY LTDA</v>
      </c>
      <c r="H82" s="72" t="str">
        <f t="shared" si="18"/>
        <v>56.027.066/0001-20</v>
      </c>
      <c r="I82" s="70" t="s">
        <v>496</v>
      </c>
      <c r="J82" s="72"/>
      <c r="K82" s="72"/>
      <c r="L82" s="70" t="s">
        <v>70</v>
      </c>
      <c r="M82" s="73" t="s">
        <v>238</v>
      </c>
      <c r="N82" s="71" t="s">
        <v>497</v>
      </c>
      <c r="O82" s="74">
        <v>46093</v>
      </c>
      <c r="P82" s="123">
        <v>46135</v>
      </c>
      <c r="Q82" s="75" t="str">
        <f t="shared" si="9"/>
        <v>mar/2026</v>
      </c>
      <c r="R82" s="71" t="s">
        <v>297</v>
      </c>
      <c r="S82" s="71" t="s">
        <v>302</v>
      </c>
      <c r="T82" s="71" t="s">
        <v>498</v>
      </c>
      <c r="U82" s="71" t="s">
        <v>499</v>
      </c>
      <c r="V82" s="71" t="str">
        <f t="shared" si="17"/>
        <v>&gt; Por favor, transferir esse chamado para fila do N2. 
Preciso que seja informado os impostos pagos para cada NF emitida para o cliente.</v>
      </c>
      <c r="W82" s="76" t="str">
        <f t="shared" si="11"/>
        <v>203510950</v>
      </c>
      <c r="X82" s="77">
        <v>46241</v>
      </c>
      <c r="Y82" s="78" t="str">
        <f t="shared" si="12"/>
        <v>Encerrado</v>
      </c>
      <c r="Z82" s="78">
        <f t="shared" ca="1" si="13"/>
        <v>148</v>
      </c>
      <c r="AA82" s="78" t="str">
        <f t="shared" si="14"/>
        <v/>
      </c>
      <c r="AB82" s="2" t="str">
        <f t="shared" si="15"/>
        <v>Interno</v>
      </c>
    </row>
    <row r="83" spans="1:28" ht="15.5" x14ac:dyDescent="0.35">
      <c r="A83" s="1"/>
      <c r="B83" s="67" t="s">
        <v>17</v>
      </c>
      <c r="C83" s="70" t="s">
        <v>36</v>
      </c>
      <c r="D83" s="71">
        <v>20376716</v>
      </c>
      <c r="E83" s="71">
        <v>0</v>
      </c>
      <c r="F83" s="72">
        <v>2607212439348</v>
      </c>
      <c r="G83" s="72" t="str">
        <f>VLOOKUP(H:H,'Referencias '!B:C,2,0)</f>
        <v>POUSADA PORTO MARE LTDA</v>
      </c>
      <c r="H83" s="72" t="str">
        <f t="shared" si="18"/>
        <v>08.071.439/0001-17</v>
      </c>
      <c r="I83" s="70" t="s">
        <v>500</v>
      </c>
      <c r="J83" s="72"/>
      <c r="K83" s="72"/>
      <c r="L83" s="70" t="s">
        <v>213</v>
      </c>
      <c r="M83" s="73" t="s">
        <v>238</v>
      </c>
      <c r="N83" s="71" t="s">
        <v>501</v>
      </c>
      <c r="O83" s="74">
        <v>46094</v>
      </c>
      <c r="P83" s="123">
        <v>46119</v>
      </c>
      <c r="Q83" s="75" t="str">
        <f t="shared" si="9"/>
        <v>mar/2026</v>
      </c>
      <c r="R83" s="71" t="s">
        <v>313</v>
      </c>
      <c r="S83" s="71" t="s">
        <v>502</v>
      </c>
      <c r="T83" s="71" t="s">
        <v>503</v>
      </c>
      <c r="U83" s="71" t="s">
        <v>504</v>
      </c>
      <c r="V83" s="71" t="str">
        <f t="shared" si="17"/>
        <v>&gt; Boa tarde, esse mês tivemos uma cobrança de 93,90 que foi cobrada em duplicidade. Apareceram duas cobranças iguais no nosso DDA, mas fizemos o agendamento de uma só com a data de hoje, mas quando debitou, debitou duas vezes.</v>
      </c>
      <c r="W83" s="76" t="str">
        <f t="shared" si="11"/>
        <v>203767160</v>
      </c>
      <c r="X83" s="77"/>
      <c r="Y83" s="78" t="str">
        <f t="shared" si="12"/>
        <v>Aberto</v>
      </c>
      <c r="Z83" s="78">
        <f t="shared" ca="1" si="13"/>
        <v>201</v>
      </c>
      <c r="AA83" s="78">
        <f t="shared" ca="1" si="14"/>
        <v>201.00083000000001</v>
      </c>
      <c r="AB83" s="2" t="str">
        <f t="shared" si="15"/>
        <v>Externo</v>
      </c>
    </row>
    <row r="84" spans="1:28" ht="15.5" x14ac:dyDescent="0.35">
      <c r="A84" s="1"/>
      <c r="B84" s="67" t="s">
        <v>17</v>
      </c>
      <c r="C84" s="70" t="str">
        <f>VLOOKUP(I:I,'Referencias '!H:I,2,0)</f>
        <v>Atendimento Administrativo e Suporte</v>
      </c>
      <c r="D84" s="71">
        <v>20484280</v>
      </c>
      <c r="E84" s="71">
        <v>0</v>
      </c>
      <c r="F84" s="72">
        <v>2607617520651</v>
      </c>
      <c r="G84" s="72" t="str">
        <f>T84</f>
        <v>SOLEAH</v>
      </c>
      <c r="H84" s="72" t="str">
        <f t="shared" si="18"/>
        <v>18.539.846/0001-60</v>
      </c>
      <c r="I84" s="70" t="s">
        <v>339</v>
      </c>
      <c r="J84" s="72"/>
      <c r="K84" s="72"/>
      <c r="L84" s="70" t="s">
        <v>70</v>
      </c>
      <c r="M84" s="73" t="s">
        <v>238</v>
      </c>
      <c r="N84" s="71" t="s">
        <v>505</v>
      </c>
      <c r="O84" s="74">
        <v>46098</v>
      </c>
      <c r="P84" s="123">
        <v>46148</v>
      </c>
      <c r="Q84" s="75" t="str">
        <f t="shared" ref="Q84:Q147" si="19">TEXT(O84,"mmm/aaaa")</f>
        <v>mar/2026</v>
      </c>
      <c r="R84" s="71" t="s">
        <v>260</v>
      </c>
      <c r="S84" s="71" t="s">
        <v>302</v>
      </c>
      <c r="T84" s="71" t="s">
        <v>337</v>
      </c>
      <c r="U84" s="71" t="s">
        <v>506</v>
      </c>
      <c r="V84" s="71" t="str">
        <f t="shared" ref="V84:V115" si="20">IFERROR(_xlfn.TEXTBEFORE(_xlfn.TEXTAFTER(U84,"Descrição do problema:&lt;/strong"),"&lt;/p&gt;"),_xlfn.TEXTAFTER(U84,"Descrição do problema:&lt;/strong"))</f>
        <v>&gt;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v>
      </c>
      <c r="W84" s="76" t="str">
        <f t="shared" ref="W84:W147" si="21">_xlfn.CONCAT(D84:E84)</f>
        <v>204842800</v>
      </c>
      <c r="X84" s="77">
        <v>46241</v>
      </c>
      <c r="Y84" s="78" t="str">
        <f t="shared" ref="Y84:Y147" si="22">IF(X84="","Aberto","Encerrado")</f>
        <v>Encerrado</v>
      </c>
      <c r="Z84" s="78">
        <f t="shared" ref="Z84:Z147" ca="1" si="23">IF(OR(L84="PENDENTE",L84="EM ANDAMENTO",L84="PENDENTE APROVAÇÃO CANCELAMENTO NF"),TODAY()-O84,X84-O84)</f>
        <v>143</v>
      </c>
      <c r="AA84" s="78" t="str">
        <f t="shared" ref="AA84:AA147" si="24">IF(Y84="Aberto",Z84+ROW()/100000,"")</f>
        <v/>
      </c>
      <c r="AB84" s="2" t="str">
        <f t="shared" ref="AB84:AB147" si="25">IF(ISNUMBER(FIND("@cielo.com.br",S84)),"Interno","Externo")</f>
        <v>Interno</v>
      </c>
    </row>
    <row r="85" spans="1:28" s="91" customFormat="1" ht="15.5" x14ac:dyDescent="0.35">
      <c r="A85" s="1"/>
      <c r="B85" s="67" t="s">
        <v>17</v>
      </c>
      <c r="C85" s="122" t="str">
        <f>VLOOKUP(I:I,'Referencias '!H:I,2,0)</f>
        <v>Atendimento Administrativo e Suporte</v>
      </c>
      <c r="D85" s="129">
        <v>20480129</v>
      </c>
      <c r="E85" s="129">
        <v>0</v>
      </c>
      <c r="F85" s="126">
        <v>2607616517633</v>
      </c>
      <c r="G85" s="126" t="str">
        <f>VLOOKUP(H:H,'Referencias '!B:C,2,0)</f>
        <v>SAVEGNAGO-SUPERMERCADOS LTDA</v>
      </c>
      <c r="H85" s="126" t="str">
        <f t="shared" si="18"/>
        <v>71.322.150/0001-60</v>
      </c>
      <c r="I85" s="122" t="s">
        <v>507</v>
      </c>
      <c r="J85" s="126" t="s">
        <v>4755</v>
      </c>
      <c r="K85" s="126" t="s">
        <v>508</v>
      </c>
      <c r="L85" s="122" t="s">
        <v>70</v>
      </c>
      <c r="M85" s="127" t="s">
        <v>387</v>
      </c>
      <c r="N85" s="129" t="s">
        <v>509</v>
      </c>
      <c r="O85" s="125">
        <v>46098</v>
      </c>
      <c r="P85" s="123">
        <v>46118</v>
      </c>
      <c r="Q85" s="128" t="str">
        <f t="shared" si="19"/>
        <v>mar/2026</v>
      </c>
      <c r="R85" s="129" t="s">
        <v>260</v>
      </c>
      <c r="S85" s="129" t="s">
        <v>352</v>
      </c>
      <c r="T85" s="129" t="s">
        <v>353</v>
      </c>
      <c r="U85" s="129" t="s">
        <v>510</v>
      </c>
      <c r="V85" s="129" t="str">
        <f t="shared" si="20"/>
        <v>&gt; Prezados, boa tarde.
Por favor, preciso de uma carta de quitação da NF0080105</v>
      </c>
      <c r="W85" s="130" t="str">
        <f t="shared" si="21"/>
        <v>204801290</v>
      </c>
      <c r="X85" s="77">
        <v>46286</v>
      </c>
      <c r="Y85" s="131" t="str">
        <f t="shared" si="22"/>
        <v>Encerrado</v>
      </c>
      <c r="Z85" s="131">
        <f t="shared" ca="1" si="23"/>
        <v>188</v>
      </c>
      <c r="AA85" s="131" t="str">
        <f t="shared" si="24"/>
        <v/>
      </c>
      <c r="AB85" s="2" t="str">
        <f t="shared" si="25"/>
        <v>Externo</v>
      </c>
    </row>
    <row r="86" spans="1:28" ht="15.5" x14ac:dyDescent="0.35">
      <c r="A86" s="1"/>
      <c r="B86" s="67" t="s">
        <v>17</v>
      </c>
      <c r="C86" s="70" t="str">
        <f>VLOOKUP(I:I,'Referencias '!H:I,2,0)</f>
        <v>Cobrança e Contestação</v>
      </c>
      <c r="D86" s="71">
        <v>20537850</v>
      </c>
      <c r="E86" s="71">
        <v>0</v>
      </c>
      <c r="F86" s="72">
        <v>2607810560847</v>
      </c>
      <c r="G86" s="72" t="str">
        <f>VLOOKUP(H:H,'Referencias '!B:C,2,0)</f>
        <v>AMWAY DO BRASIL LIMITADA</v>
      </c>
      <c r="H86" s="72" t="str">
        <f t="shared" si="18"/>
        <v>58.473.398/0001-63</v>
      </c>
      <c r="I86" s="70" t="s">
        <v>287</v>
      </c>
      <c r="J86" s="72"/>
      <c r="K86" s="72"/>
      <c r="L86" s="70" t="s">
        <v>70</v>
      </c>
      <c r="M86" s="73" t="s">
        <v>238</v>
      </c>
      <c r="N86" s="71" t="s">
        <v>511</v>
      </c>
      <c r="O86" s="74">
        <v>46100</v>
      </c>
      <c r="P86" s="123">
        <v>46157</v>
      </c>
      <c r="Q86" s="75" t="str">
        <f t="shared" si="19"/>
        <v>mar/2026</v>
      </c>
      <c r="R86" s="71" t="s">
        <v>260</v>
      </c>
      <c r="S86" s="71" t="s">
        <v>512</v>
      </c>
      <c r="T86" s="71" t="s">
        <v>513</v>
      </c>
      <c r="U86" s="71" t="s">
        <v>514</v>
      </c>
      <c r="V86" s="71" t="str">
        <f t="shared" si="20"/>
        <v>&gt;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v>
      </c>
      <c r="W86" s="76" t="str">
        <f t="shared" si="21"/>
        <v>205378500</v>
      </c>
      <c r="X86" s="77">
        <f>P86</f>
        <v>46157</v>
      </c>
      <c r="Y86" s="78" t="str">
        <f t="shared" si="22"/>
        <v>Encerrado</v>
      </c>
      <c r="Z86" s="78">
        <f t="shared" ca="1" si="23"/>
        <v>57</v>
      </c>
      <c r="AA86" s="78" t="str">
        <f t="shared" si="24"/>
        <v/>
      </c>
      <c r="AB86" s="2" t="str">
        <f t="shared" si="25"/>
        <v>Externo</v>
      </c>
    </row>
    <row r="87" spans="1:28" ht="15.5" x14ac:dyDescent="0.35">
      <c r="A87" s="1"/>
      <c r="B87" s="67" t="s">
        <v>17</v>
      </c>
      <c r="C87" s="70" t="str">
        <f>VLOOKUP(I:I,'Referencias '!H:I,2,0)</f>
        <v>Cobrança e Contestação</v>
      </c>
      <c r="D87" s="71">
        <v>20718916</v>
      </c>
      <c r="E87" s="71">
        <v>0</v>
      </c>
      <c r="F87" s="72">
        <v>2608414692840</v>
      </c>
      <c r="G87" s="72" t="str">
        <f>VLOOKUP(H:H,'Referencias '!B:C,2,0)</f>
        <v>DROGARIA SOUZA E ROSA LTDA</v>
      </c>
      <c r="H87" s="72" t="str">
        <f t="shared" si="18"/>
        <v>13.032.018/0001-17</v>
      </c>
      <c r="I87" s="70" t="s">
        <v>258</v>
      </c>
      <c r="J87" s="72" t="s">
        <v>515</v>
      </c>
      <c r="K87" s="72"/>
      <c r="L87" s="70" t="s">
        <v>213</v>
      </c>
      <c r="M87" s="73" t="s">
        <v>238</v>
      </c>
      <c r="N87" s="71" t="s">
        <v>516</v>
      </c>
      <c r="O87" s="74">
        <v>46106</v>
      </c>
      <c r="P87" s="123">
        <v>46106</v>
      </c>
      <c r="Q87" s="75" t="str">
        <f t="shared" si="19"/>
        <v>mar/2026</v>
      </c>
      <c r="R87" s="71" t="s">
        <v>313</v>
      </c>
      <c r="S87" s="71" t="s">
        <v>517</v>
      </c>
      <c r="T87" s="71" t="s">
        <v>518</v>
      </c>
      <c r="U87" s="71" t="s">
        <v>519</v>
      </c>
      <c r="V87" s="71" t="str">
        <f t="shared" si="20"/>
        <v>&gt;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v>
      </c>
      <c r="W87" s="76" t="str">
        <f t="shared" si="21"/>
        <v>207189160</v>
      </c>
      <c r="X87" s="77"/>
      <c r="Y87" s="78" t="str">
        <f t="shared" si="22"/>
        <v>Aberto</v>
      </c>
      <c r="Z87" s="78">
        <f t="shared" ca="1" si="23"/>
        <v>189</v>
      </c>
      <c r="AA87" s="78">
        <f t="shared" ca="1" si="24"/>
        <v>189.00086999999999</v>
      </c>
      <c r="AB87" s="2" t="str">
        <f t="shared" si="25"/>
        <v>Externo</v>
      </c>
    </row>
    <row r="88" spans="1:28" ht="15.5" x14ac:dyDescent="0.35">
      <c r="A88" s="1"/>
      <c r="B88" s="67" t="s">
        <v>17</v>
      </c>
      <c r="C88" s="70" t="str">
        <f>VLOOKUP(I:I,'Referencias '!H:I,2,0)</f>
        <v>Cancelamento e Reemissão de Nota Fiscal</v>
      </c>
      <c r="D88" s="71">
        <v>20707947</v>
      </c>
      <c r="E88" s="71">
        <v>0</v>
      </c>
      <c r="F88" s="72">
        <v>0</v>
      </c>
      <c r="G88" s="72" t="str">
        <f>VLOOKUP(H:H,'Referencias '!B:C,2,0)</f>
        <v>PAYTRACK TECNOLOGIA LTDA</v>
      </c>
      <c r="H88" s="72" t="str">
        <f t="shared" si="18"/>
        <v>14.073.438/0001-04</v>
      </c>
      <c r="I88" s="70" t="s">
        <v>323</v>
      </c>
      <c r="J88" s="72"/>
      <c r="K88" s="72"/>
      <c r="L88" s="70" t="s">
        <v>70</v>
      </c>
      <c r="M88" s="73" t="s">
        <v>238</v>
      </c>
      <c r="N88" s="71" t="s">
        <v>520</v>
      </c>
      <c r="O88" s="74">
        <v>46106</v>
      </c>
      <c r="P88" s="123">
        <v>46164</v>
      </c>
      <c r="Q88" s="75" t="str">
        <f t="shared" si="19"/>
        <v>mar/2026</v>
      </c>
      <c r="R88" s="71" t="s">
        <v>260</v>
      </c>
      <c r="S88" s="71" t="s">
        <v>302</v>
      </c>
      <c r="T88" s="71" t="s">
        <v>521</v>
      </c>
      <c r="U88" s="71" t="s">
        <v>522</v>
      </c>
      <c r="V88" s="71" t="str">
        <f t="shared" si="20"/>
        <v>&gt; Prezados, bom dia.
Preciso que as NFS 096963, 107100 e 108958 sejam substituídas, cliente deseja alterar a data de emissão e RPS.</v>
      </c>
      <c r="W88" s="76" t="str">
        <f t="shared" si="21"/>
        <v>207079470</v>
      </c>
      <c r="X88" s="77">
        <v>46216</v>
      </c>
      <c r="Y88" s="78" t="str">
        <f t="shared" si="22"/>
        <v>Encerrado</v>
      </c>
      <c r="Z88" s="78">
        <f t="shared" ca="1" si="23"/>
        <v>110</v>
      </c>
      <c r="AA88" s="78" t="str">
        <f t="shared" si="24"/>
        <v/>
      </c>
      <c r="AB88" s="2" t="str">
        <f t="shared" si="25"/>
        <v>Interno</v>
      </c>
    </row>
    <row r="89" spans="1:28" ht="15.5" x14ac:dyDescent="0.35">
      <c r="A89" s="1"/>
      <c r="B89" s="67" t="s">
        <v>14</v>
      </c>
      <c r="C89" s="70" t="str">
        <f>VLOOKUP(I:I,'Referencias '!H:I,2,0)</f>
        <v>Cancelamento e Reemissão de Nota Fiscal</v>
      </c>
      <c r="D89" s="71">
        <v>20697638</v>
      </c>
      <c r="E89" s="71">
        <v>0</v>
      </c>
      <c r="F89" s="72">
        <v>2608408677556</v>
      </c>
      <c r="G89" s="72" t="str">
        <f>VLOOKUP(H:H,'Referencias '!B:C,2,0)</f>
        <v>PLANNE SOFTWARE LTDA</v>
      </c>
      <c r="H89" s="72" t="str">
        <f t="shared" si="18"/>
        <v>28.580.044/0001-57</v>
      </c>
      <c r="I89" s="70" t="s">
        <v>323</v>
      </c>
      <c r="J89" s="72"/>
      <c r="K89" s="72"/>
      <c r="L89" s="70" t="s">
        <v>70</v>
      </c>
      <c r="M89" s="73" t="s">
        <v>238</v>
      </c>
      <c r="N89" s="71" t="s">
        <v>319</v>
      </c>
      <c r="O89" s="74">
        <v>46106</v>
      </c>
      <c r="P89" s="123">
        <v>46106</v>
      </c>
      <c r="Q89" s="75" t="str">
        <f t="shared" si="19"/>
        <v>mar/2026</v>
      </c>
      <c r="R89" s="71" t="s">
        <v>313</v>
      </c>
      <c r="S89" s="71" t="s">
        <v>320</v>
      </c>
      <c r="T89" s="71" t="s">
        <v>523</v>
      </c>
      <c r="U89" s="71" t="s">
        <v>524</v>
      </c>
      <c r="V89" s="71" t="str">
        <f t="shared" si="20"/>
        <v>&gt; Bom dia, Time!
Segue o DA do Supex para cancelamento das notas.
Resumo das Notas Fiscais:
•	NFS em aberto: 33
•	Valor original para cancelamento : R$ 3.314,08.
•	Valor PDD das NFS: R$ 2.840,61.</v>
      </c>
      <c r="W89" s="76" t="str">
        <f t="shared" si="21"/>
        <v>206976380</v>
      </c>
      <c r="X89" s="77">
        <v>46244</v>
      </c>
      <c r="Y89" s="78" t="str">
        <f t="shared" si="22"/>
        <v>Encerrado</v>
      </c>
      <c r="Z89" s="78">
        <f t="shared" ca="1" si="23"/>
        <v>138</v>
      </c>
      <c r="AA89" s="78" t="str">
        <f t="shared" si="24"/>
        <v/>
      </c>
      <c r="AB89" s="2" t="str">
        <f t="shared" si="25"/>
        <v>Interno</v>
      </c>
    </row>
    <row r="90" spans="1:28" ht="15.5" x14ac:dyDescent="0.35">
      <c r="A90" s="1"/>
      <c r="B90" s="67" t="s">
        <v>14</v>
      </c>
      <c r="C90" s="70" t="str">
        <f>VLOOKUP(I:I,'Referencias '!H:I,2,0)</f>
        <v>Cancelamento e Reemissão de Nota Fiscal</v>
      </c>
      <c r="D90" s="71">
        <v>20696850</v>
      </c>
      <c r="E90" s="71">
        <v>0</v>
      </c>
      <c r="F90" s="72">
        <v>2608408676950</v>
      </c>
      <c r="G90" s="72" t="str">
        <f>VLOOKUP(H:H,'Referencias '!B:C,2,0)</f>
        <v>PLANNE SOFTWARE LTDA</v>
      </c>
      <c r="H90" s="72" t="str">
        <f t="shared" si="18"/>
        <v>28.580.044/0001-57</v>
      </c>
      <c r="I90" s="70" t="s">
        <v>323</v>
      </c>
      <c r="J90" s="72"/>
      <c r="K90" s="72"/>
      <c r="L90" s="70" t="s">
        <v>70</v>
      </c>
      <c r="M90" s="73" t="s">
        <v>238</v>
      </c>
      <c r="N90" s="71" t="s">
        <v>525</v>
      </c>
      <c r="O90" s="74">
        <v>46106</v>
      </c>
      <c r="P90" s="123">
        <v>46106</v>
      </c>
      <c r="Q90" s="75" t="str">
        <f t="shared" si="19"/>
        <v>mar/2026</v>
      </c>
      <c r="R90" s="71" t="s">
        <v>313</v>
      </c>
      <c r="S90" s="71" t="s">
        <v>302</v>
      </c>
      <c r="T90" s="71" t="s">
        <v>327</v>
      </c>
      <c r="U90" s="71" t="s">
        <v>526</v>
      </c>
      <c r="V90" s="71" t="str">
        <f t="shared" si="20"/>
        <v>&gt; Por favor, seguir com o cancelamento de todas as NFS do cliente PLANNE SOFTWARE LTDA</v>
      </c>
      <c r="W90" s="76" t="str">
        <f t="shared" si="21"/>
        <v>206968500</v>
      </c>
      <c r="X90" s="77">
        <v>46244</v>
      </c>
      <c r="Y90" s="78" t="str">
        <f t="shared" si="22"/>
        <v>Encerrado</v>
      </c>
      <c r="Z90" s="78">
        <f t="shared" ca="1" si="23"/>
        <v>138</v>
      </c>
      <c r="AA90" s="78" t="str">
        <f t="shared" si="24"/>
        <v/>
      </c>
      <c r="AB90" s="2" t="str">
        <f t="shared" si="25"/>
        <v>Interno</v>
      </c>
    </row>
    <row r="91" spans="1:28" ht="15.5" x14ac:dyDescent="0.35">
      <c r="A91" s="1"/>
      <c r="B91" s="67" t="s">
        <v>14</v>
      </c>
      <c r="C91" s="70" t="str">
        <f>VLOOKUP(I:I,'Referencias '!H:I,2,0)</f>
        <v>Cancelamento e Reemissão de Nota Fiscal</v>
      </c>
      <c r="D91" s="71">
        <v>20759808</v>
      </c>
      <c r="E91" s="71">
        <v>0</v>
      </c>
      <c r="F91" s="72">
        <v>2608514722169</v>
      </c>
      <c r="G91" s="72" t="str">
        <f>VLOOKUP(H:H,'Referencias '!B:C,2,0)</f>
        <v>DAGER COMERCIO ATACADISTA DE EMBALAGENS E ALIMENTOS LTDA</v>
      </c>
      <c r="H91" s="72" t="str">
        <f t="shared" si="18"/>
        <v>32.804.472/0001-93</v>
      </c>
      <c r="I91" s="70" t="s">
        <v>323</v>
      </c>
      <c r="J91" s="72"/>
      <c r="K91" s="72"/>
      <c r="L91" s="70" t="s">
        <v>70</v>
      </c>
      <c r="M91" s="73" t="s">
        <v>238</v>
      </c>
      <c r="N91" s="71" t="s">
        <v>305</v>
      </c>
      <c r="O91" s="74">
        <v>46107</v>
      </c>
      <c r="P91" s="123">
        <v>46107</v>
      </c>
      <c r="Q91" s="75" t="str">
        <f t="shared" si="19"/>
        <v>mar/2026</v>
      </c>
      <c r="R91" s="71" t="s">
        <v>313</v>
      </c>
      <c r="S91" s="71" t="s">
        <v>306</v>
      </c>
      <c r="T91" s="71" t="s">
        <v>327</v>
      </c>
      <c r="U91" s="71" t="s">
        <v>527</v>
      </c>
      <c r="V91" s="71" t="str">
        <f t="shared" si="20"/>
        <v>&gt; Emissão de NF de setup referente a abertura de chave de loja.
Segue em anexo o aditivo assinado.</v>
      </c>
      <c r="W91" s="76" t="str">
        <f t="shared" si="21"/>
        <v>207598080</v>
      </c>
      <c r="X91" s="77">
        <v>46234</v>
      </c>
      <c r="Y91" s="78" t="str">
        <f t="shared" si="22"/>
        <v>Encerrado</v>
      </c>
      <c r="Z91" s="78">
        <f t="shared" ca="1" si="23"/>
        <v>127</v>
      </c>
      <c r="AA91" s="78" t="str">
        <f t="shared" si="24"/>
        <v/>
      </c>
      <c r="AB91" s="2" t="str">
        <f t="shared" si="25"/>
        <v>Interno</v>
      </c>
    </row>
    <row r="92" spans="1:28" ht="15.5" x14ac:dyDescent="0.35">
      <c r="A92" s="1" t="s">
        <v>4762</v>
      </c>
      <c r="B92" s="67" t="s">
        <v>16</v>
      </c>
      <c r="C92" s="70" t="str">
        <f>VLOOKUP(I:I,'Referencias '!H:I,2,0)</f>
        <v>Contratos, Comercial e Cadastro</v>
      </c>
      <c r="D92" s="71">
        <v>20751396</v>
      </c>
      <c r="E92" s="71">
        <v>0</v>
      </c>
      <c r="F92" s="72">
        <v>2608511715964</v>
      </c>
      <c r="G92" s="72" t="str">
        <f>T92</f>
        <v/>
      </c>
      <c r="H92" s="72" t="str">
        <f t="shared" si="18"/>
        <v>58.119.199/0001-51</v>
      </c>
      <c r="I92" s="70" t="s">
        <v>528</v>
      </c>
      <c r="J92" s="72" t="s">
        <v>529</v>
      </c>
      <c r="K92" s="72"/>
      <c r="L92" s="70" t="s">
        <v>213</v>
      </c>
      <c r="M92" s="73" t="s">
        <v>387</v>
      </c>
      <c r="N92" s="71" t="s">
        <v>457</v>
      </c>
      <c r="O92" s="74">
        <v>46107</v>
      </c>
      <c r="P92" s="123" t="s">
        <v>4823</v>
      </c>
      <c r="Q92" s="75" t="str">
        <f t="shared" si="19"/>
        <v>mar/2026</v>
      </c>
      <c r="R92" s="71" t="s">
        <v>313</v>
      </c>
      <c r="S92" s="71" t="s">
        <v>298</v>
      </c>
      <c r="T92" s="71" t="s">
        <v>327</v>
      </c>
      <c r="U92" s="71" t="s">
        <v>530</v>
      </c>
      <c r="V92" s="71" t="str">
        <f t="shared" si="20"/>
        <v>&gt;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v>
      </c>
      <c r="W92" s="76" t="str">
        <f t="shared" si="21"/>
        <v>207513960</v>
      </c>
      <c r="X92" s="77"/>
      <c r="Y92" s="78" t="str">
        <f t="shared" si="22"/>
        <v>Aberto</v>
      </c>
      <c r="Z92" s="78">
        <f t="shared" ca="1" si="23"/>
        <v>188</v>
      </c>
      <c r="AA92" s="78">
        <f t="shared" ca="1" si="24"/>
        <v>188.00092000000001</v>
      </c>
      <c r="AB92" s="2" t="str">
        <f t="shared" si="25"/>
        <v>Interno</v>
      </c>
    </row>
    <row r="93" spans="1:28" ht="15.5" x14ac:dyDescent="0.35">
      <c r="A93" s="1"/>
      <c r="B93" s="67" t="s">
        <v>16</v>
      </c>
      <c r="C93" s="70" t="str">
        <f>VLOOKUP(I:I,'Referencias '!H:I,2,0)</f>
        <v>Cobrança e Contestação</v>
      </c>
      <c r="D93" s="71">
        <v>20800477</v>
      </c>
      <c r="E93" s="71">
        <v>0</v>
      </c>
      <c r="F93" s="72">
        <v>2608614752010</v>
      </c>
      <c r="G93" s="72" t="str">
        <f>VLOOKUP(H:H,'Referencias '!B:C,2,0)</f>
        <v>CARREFOUR COMERCIO E INDUSTRIA LTDA</v>
      </c>
      <c r="H93" s="72" t="str">
        <f t="shared" si="18"/>
        <v>45.543.915/0001-81</v>
      </c>
      <c r="I93" s="70" t="s">
        <v>237</v>
      </c>
      <c r="J93" s="72"/>
      <c r="K93" s="72"/>
      <c r="L93" s="70" t="s">
        <v>70</v>
      </c>
      <c r="M93" s="73" t="s">
        <v>238</v>
      </c>
      <c r="N93" s="71" t="s">
        <v>305</v>
      </c>
      <c r="O93" s="74">
        <v>46108</v>
      </c>
      <c r="P93" s="123">
        <v>46108</v>
      </c>
      <c r="Q93" s="75" t="str">
        <f t="shared" si="19"/>
        <v>mar/2026</v>
      </c>
      <c r="R93" s="71" t="s">
        <v>313</v>
      </c>
      <c r="S93" s="71" t="s">
        <v>306</v>
      </c>
      <c r="T93" s="71" t="s">
        <v>327</v>
      </c>
      <c r="U93" s="71" t="s">
        <v>531</v>
      </c>
      <c r="V93" s="71" t="str">
        <f t="shared" si="20"/>
        <v>&gt;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v>
      </c>
      <c r="W93" s="76" t="str">
        <f t="shared" si="21"/>
        <v>208004770</v>
      </c>
      <c r="X93" s="77">
        <v>46259</v>
      </c>
      <c r="Y93" s="78" t="str">
        <f t="shared" si="22"/>
        <v>Encerrado</v>
      </c>
      <c r="Z93" s="78">
        <f t="shared" ca="1" si="23"/>
        <v>151</v>
      </c>
      <c r="AA93" s="78" t="str">
        <f t="shared" si="24"/>
        <v/>
      </c>
      <c r="AB93" s="2" t="str">
        <f t="shared" si="25"/>
        <v>Interno</v>
      </c>
    </row>
    <row r="94" spans="1:28" ht="15.5" x14ac:dyDescent="0.35">
      <c r="A94" s="1"/>
      <c r="B94" s="67" t="s">
        <v>16</v>
      </c>
      <c r="C94" s="70" t="str">
        <f>VLOOKUP(I:I,'Referencias '!H:I,2,0)</f>
        <v>Atendimento Administrativo e Suporte</v>
      </c>
      <c r="D94" s="71">
        <v>20796608</v>
      </c>
      <c r="E94" s="71">
        <v>0</v>
      </c>
      <c r="F94" s="72">
        <v>2608613748976</v>
      </c>
      <c r="G94" s="72" t="str">
        <f>VLOOKUP(H:H,'Referencias '!B:C,2,0)</f>
        <v>EMPREENDIMENTOS PAGUE MENOS S/A</v>
      </c>
      <c r="H94" s="72" t="str">
        <f t="shared" si="18"/>
        <v>06.626.253/0001-51</v>
      </c>
      <c r="I94" s="70" t="s">
        <v>346</v>
      </c>
      <c r="J94" s="72"/>
      <c r="K94" s="72"/>
      <c r="L94" s="70" t="s">
        <v>70</v>
      </c>
      <c r="M94" s="73" t="s">
        <v>238</v>
      </c>
      <c r="N94" s="71" t="s">
        <v>245</v>
      </c>
      <c r="O94" s="74">
        <v>46108</v>
      </c>
      <c r="P94" s="123">
        <v>46111</v>
      </c>
      <c r="Q94" s="75" t="str">
        <f t="shared" si="19"/>
        <v>mar/2026</v>
      </c>
      <c r="R94" s="71" t="s">
        <v>313</v>
      </c>
      <c r="S94" s="71" t="s">
        <v>246</v>
      </c>
      <c r="T94" s="71" t="s">
        <v>532</v>
      </c>
      <c r="U94" s="71" t="s">
        <v>533</v>
      </c>
      <c r="V94" s="71" t="str">
        <f t="shared" si="20"/>
        <v>&gt;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v>
      </c>
      <c r="W94" s="76" t="str">
        <f t="shared" si="21"/>
        <v>207966080</v>
      </c>
      <c r="X94" s="77">
        <v>46231</v>
      </c>
      <c r="Y94" s="78" t="str">
        <f t="shared" si="22"/>
        <v>Encerrado</v>
      </c>
      <c r="Z94" s="78">
        <f t="shared" ca="1" si="23"/>
        <v>123</v>
      </c>
      <c r="AA94" s="78" t="str">
        <f t="shared" si="24"/>
        <v/>
      </c>
      <c r="AB94" s="2" t="str">
        <f t="shared" si="25"/>
        <v>Interno</v>
      </c>
    </row>
    <row r="95" spans="1:28" ht="15.5" x14ac:dyDescent="0.35">
      <c r="A95" s="1"/>
      <c r="B95" s="67" t="s">
        <v>15</v>
      </c>
      <c r="C95" s="70" t="str">
        <f>VLOOKUP(I:I,'Referencias '!H:I,2,0)</f>
        <v>Pagamentos, Boletos e Recebimentos</v>
      </c>
      <c r="D95" s="71">
        <v>20857247</v>
      </c>
      <c r="E95" s="71">
        <v>0</v>
      </c>
      <c r="F95" s="72">
        <v>2608917794084</v>
      </c>
      <c r="G95" s="72" t="str">
        <f>T95</f>
        <v>COVABRA SUPERMERCADOS LTDA</v>
      </c>
      <c r="H95" s="72" t="str">
        <f t="shared" si="18"/>
        <v>463.315.688-83</v>
      </c>
      <c r="I95" s="70" t="s">
        <v>273</v>
      </c>
      <c r="J95" s="72"/>
      <c r="K95" s="72"/>
      <c r="L95" s="70" t="s">
        <v>70</v>
      </c>
      <c r="M95" s="73" t="s">
        <v>238</v>
      </c>
      <c r="N95" s="71" t="s">
        <v>534</v>
      </c>
      <c r="O95" s="74">
        <v>46111</v>
      </c>
      <c r="P95" s="123">
        <v>46112</v>
      </c>
      <c r="Q95" s="75" t="str">
        <f t="shared" si="19"/>
        <v>mar/2026</v>
      </c>
      <c r="R95" s="71" t="s">
        <v>313</v>
      </c>
      <c r="S95" s="71" t="s">
        <v>535</v>
      </c>
      <c r="T95" s="71" t="s">
        <v>271</v>
      </c>
      <c r="U95" s="71" t="s">
        <v>536</v>
      </c>
      <c r="V95" s="71" t="str">
        <f t="shared" si="20"/>
        <v>&gt; Olá, recebi dois boletos, cuja a descrição da NF é &amp;quot;multa por rescisão antecipada do contrato&amp;quot;.
NFs 109847 e 109848.
Do que se trata essa cobrança? Não reicindimos nenhum contrato.</v>
      </c>
      <c r="W95" s="76" t="str">
        <f t="shared" si="21"/>
        <v>208572470</v>
      </c>
      <c r="X95" s="77">
        <v>46230</v>
      </c>
      <c r="Y95" s="78" t="str">
        <f t="shared" si="22"/>
        <v>Encerrado</v>
      </c>
      <c r="Z95" s="78">
        <f t="shared" ca="1" si="23"/>
        <v>119</v>
      </c>
      <c r="AA95" s="78" t="str">
        <f t="shared" si="24"/>
        <v/>
      </c>
      <c r="AB95" s="2" t="str">
        <f t="shared" si="25"/>
        <v>Externo</v>
      </c>
    </row>
    <row r="96" spans="1:28" ht="15.5" x14ac:dyDescent="0.35">
      <c r="A96" s="1"/>
      <c r="B96" s="67" t="s">
        <v>16</v>
      </c>
      <c r="C96" s="70" t="str">
        <f>VLOOKUP(I:I,'Referencias '!H:I,2,0)</f>
        <v>Atendimento Administrativo e Suporte</v>
      </c>
      <c r="D96" s="71">
        <v>20837028</v>
      </c>
      <c r="E96" s="71">
        <v>0</v>
      </c>
      <c r="F96" s="72">
        <v>2608912779586</v>
      </c>
      <c r="G96" s="72" t="str">
        <f>VLOOKUP(H:H,'Referencias '!B:C,2,0)</f>
        <v>DAGER COMERCIO ATACADISTA DE EMBALAGENS E ALIMENTOS LTDA</v>
      </c>
      <c r="H96" s="72" t="str">
        <f t="shared" si="18"/>
        <v>32.804.472/0001-93</v>
      </c>
      <c r="I96" s="70" t="s">
        <v>346</v>
      </c>
      <c r="J96" s="72"/>
      <c r="K96" s="72"/>
      <c r="L96" s="70" t="s">
        <v>213</v>
      </c>
      <c r="M96" s="73" t="s">
        <v>238</v>
      </c>
      <c r="N96" s="71" t="s">
        <v>537</v>
      </c>
      <c r="O96" s="74">
        <v>46111</v>
      </c>
      <c r="P96" s="123">
        <v>46113</v>
      </c>
      <c r="Q96" s="75" t="str">
        <f t="shared" si="19"/>
        <v>mar/2026</v>
      </c>
      <c r="R96" s="71" t="s">
        <v>313</v>
      </c>
      <c r="S96" s="71" t="s">
        <v>538</v>
      </c>
      <c r="T96" s="71" t="s">
        <v>539</v>
      </c>
      <c r="U96" s="71" t="s">
        <v>540</v>
      </c>
      <c r="V96" s="71" t="str">
        <f t="shared" si="20"/>
        <v>&gt;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v>
      </c>
      <c r="W96" s="76" t="str">
        <f t="shared" si="21"/>
        <v>208370280</v>
      </c>
      <c r="X96" s="77"/>
      <c r="Y96" s="78" t="str">
        <f t="shared" si="22"/>
        <v>Aberto</v>
      </c>
      <c r="Z96" s="78">
        <f t="shared" ca="1" si="23"/>
        <v>184</v>
      </c>
      <c r="AA96" s="78">
        <f t="shared" ca="1" si="24"/>
        <v>184.00095999999999</v>
      </c>
      <c r="AB96" s="2" t="str">
        <f t="shared" si="25"/>
        <v>Externo</v>
      </c>
    </row>
    <row r="97" spans="1:28" ht="15.5" x14ac:dyDescent="0.35">
      <c r="A97" s="1" t="s">
        <v>4762</v>
      </c>
      <c r="B97" s="67" t="s">
        <v>17</v>
      </c>
      <c r="C97" s="70" t="str">
        <f>VLOOKUP(I:I,'Referencias '!H:I,2,0)</f>
        <v>Cobrança e Contestação</v>
      </c>
      <c r="D97" s="71">
        <v>20821255</v>
      </c>
      <c r="E97" s="71">
        <v>0</v>
      </c>
      <c r="F97" s="72">
        <v>2608907768475</v>
      </c>
      <c r="G97" s="72" t="str">
        <f>VLOOKUP(H:H,'Referencias '!B:C,2,0)</f>
        <v>SBF COMERCIO DE PRODUTOS ESPORTIVOS S.A.</v>
      </c>
      <c r="H97" s="72" t="str">
        <f t="shared" si="18"/>
        <v>06.347.409/0001-65</v>
      </c>
      <c r="I97" s="70" t="s">
        <v>287</v>
      </c>
      <c r="J97" s="72" t="s">
        <v>4799</v>
      </c>
      <c r="K97" s="72"/>
      <c r="L97" s="70" t="s">
        <v>213</v>
      </c>
      <c r="M97" s="73" t="s">
        <v>387</v>
      </c>
      <c r="N97" s="71" t="s">
        <v>541</v>
      </c>
      <c r="O97" s="74">
        <v>46111</v>
      </c>
      <c r="P97" s="123" t="s">
        <v>4824</v>
      </c>
      <c r="Q97" s="75" t="str">
        <f t="shared" si="19"/>
        <v>mar/2026</v>
      </c>
      <c r="R97" s="71" t="s">
        <v>260</v>
      </c>
      <c r="S97" s="71" t="s">
        <v>542</v>
      </c>
      <c r="T97" s="71" t="s">
        <v>543</v>
      </c>
      <c r="U97" s="71" t="s">
        <v>544</v>
      </c>
      <c r="V97" s="71" t="str">
        <f t="shared" si="20"/>
        <v>&gt;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v>
      </c>
      <c r="W97" s="76" t="str">
        <f t="shared" si="21"/>
        <v>208212550</v>
      </c>
      <c r="X97" s="77"/>
      <c r="Y97" s="78" t="str">
        <f t="shared" si="22"/>
        <v>Aberto</v>
      </c>
      <c r="Z97" s="78">
        <f t="shared" ca="1" si="23"/>
        <v>184</v>
      </c>
      <c r="AA97" s="78">
        <f t="shared" ca="1" si="24"/>
        <v>184.00097</v>
      </c>
      <c r="AB97" s="2" t="str">
        <f t="shared" si="25"/>
        <v>Externo</v>
      </c>
    </row>
    <row r="98" spans="1:28" ht="15.5" x14ac:dyDescent="0.35">
      <c r="A98" s="1" t="s">
        <v>4762</v>
      </c>
      <c r="B98" s="67" t="s">
        <v>16</v>
      </c>
      <c r="C98" s="70" t="str">
        <f>VLOOKUP(I:I,'Referencias '!H:I,2,0)</f>
        <v>Cobrança e Contestação</v>
      </c>
      <c r="D98" s="71">
        <v>20891641</v>
      </c>
      <c r="E98" s="71">
        <v>0</v>
      </c>
      <c r="F98" s="72">
        <v>2609016817637</v>
      </c>
      <c r="G98" s="72" t="str">
        <f>VLOOKUP(H:H,'Referencias '!B:C,2,0)</f>
        <v>ASSOCIACAO ESCOLA SUPERIOR DE PROPAGANDA E MARKETING</v>
      </c>
      <c r="H98" s="72" t="str">
        <f t="shared" si="18"/>
        <v>61.825.675/0001-64</v>
      </c>
      <c r="I98" s="70" t="s">
        <v>287</v>
      </c>
      <c r="J98" s="72"/>
      <c r="K98" s="72"/>
      <c r="L98" s="70" t="s">
        <v>213</v>
      </c>
      <c r="M98" s="73" t="s">
        <v>387</v>
      </c>
      <c r="N98" s="71" t="s">
        <v>545</v>
      </c>
      <c r="O98" s="74">
        <v>46112</v>
      </c>
      <c r="P98" s="123" t="s">
        <v>4825</v>
      </c>
      <c r="Q98" s="75" t="str">
        <f t="shared" si="19"/>
        <v>mar/2026</v>
      </c>
      <c r="R98" s="71" t="s">
        <v>313</v>
      </c>
      <c r="S98" s="71" t="s">
        <v>302</v>
      </c>
      <c r="T98" s="71" t="s">
        <v>416</v>
      </c>
      <c r="U98" s="71" t="s">
        <v>546</v>
      </c>
      <c r="V98" s="71" t="str">
        <f t="shared" si="20"/>
        <v>&gt;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v>
      </c>
      <c r="W98" s="76" t="str">
        <f t="shared" si="21"/>
        <v>208916410</v>
      </c>
      <c r="X98" s="77"/>
      <c r="Y98" s="78" t="str">
        <f t="shared" si="22"/>
        <v>Aberto</v>
      </c>
      <c r="Z98" s="78">
        <f t="shared" ca="1" si="23"/>
        <v>183</v>
      </c>
      <c r="AA98" s="78">
        <f t="shared" ca="1" si="24"/>
        <v>183.00098</v>
      </c>
      <c r="AB98" s="2" t="str">
        <f t="shared" si="25"/>
        <v>Interno</v>
      </c>
    </row>
    <row r="99" spans="1:28" ht="15.5" x14ac:dyDescent="0.35">
      <c r="A99" s="1"/>
      <c r="B99" s="67" t="s">
        <v>16</v>
      </c>
      <c r="C99" s="70" t="str">
        <f>VLOOKUP(I:I,'Referencias '!H:I,2,0)</f>
        <v>Cobrança e Contestação</v>
      </c>
      <c r="D99" s="71">
        <v>20887541</v>
      </c>
      <c r="E99" s="71">
        <v>0</v>
      </c>
      <c r="F99" s="72">
        <v>0</v>
      </c>
      <c r="G99" s="72" t="str">
        <f>VLOOKUP(H:H,'Referencias '!B:C,2,0)</f>
        <v>BRASIL EDUCACAO S/A</v>
      </c>
      <c r="H99" s="72" t="str">
        <f t="shared" si="18"/>
        <v>05.648.257/0031-93</v>
      </c>
      <c r="I99" s="70" t="s">
        <v>287</v>
      </c>
      <c r="J99" s="72"/>
      <c r="K99" s="72"/>
      <c r="L99" s="70" t="s">
        <v>70</v>
      </c>
      <c r="M99" s="73" t="s">
        <v>238</v>
      </c>
      <c r="N99" s="71" t="s">
        <v>547</v>
      </c>
      <c r="O99" s="74">
        <v>46112</v>
      </c>
      <c r="P99" s="123">
        <v>46112</v>
      </c>
      <c r="Q99" s="75" t="str">
        <f t="shared" si="19"/>
        <v>mar/2026</v>
      </c>
      <c r="R99" s="71" t="s">
        <v>313</v>
      </c>
      <c r="S99" s="71" t="s">
        <v>302</v>
      </c>
      <c r="T99" s="71" t="s">
        <v>327</v>
      </c>
      <c r="U99" s="71" t="s">
        <v>548</v>
      </c>
      <c r="V99" s="71" t="str">
        <f t="shared" si="20"/>
        <v>&gt;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v>
      </c>
      <c r="W99" s="76" t="str">
        <f t="shared" si="21"/>
        <v>208875410</v>
      </c>
      <c r="X99" s="77">
        <v>46220</v>
      </c>
      <c r="Y99" s="78" t="str">
        <f t="shared" si="22"/>
        <v>Encerrado</v>
      </c>
      <c r="Z99" s="78">
        <f t="shared" ca="1" si="23"/>
        <v>108</v>
      </c>
      <c r="AA99" s="78" t="str">
        <f t="shared" si="24"/>
        <v/>
      </c>
      <c r="AB99" s="2" t="str">
        <f t="shared" si="25"/>
        <v>Interno</v>
      </c>
    </row>
    <row r="100" spans="1:28" ht="15.5" x14ac:dyDescent="0.35">
      <c r="A100" s="1"/>
      <c r="B100" s="67" t="s">
        <v>16</v>
      </c>
      <c r="C100" s="70" t="str">
        <f>VLOOKUP(I:I,'Referencias '!H:I,2,0)</f>
        <v>Atendimento Administrativo e Suporte</v>
      </c>
      <c r="D100" s="71">
        <v>20883974</v>
      </c>
      <c r="E100" s="71">
        <v>0</v>
      </c>
      <c r="F100" s="72">
        <v>0</v>
      </c>
      <c r="G100" s="72" t="str">
        <f>T100</f>
        <v/>
      </c>
      <c r="H100" s="72" t="str">
        <f t="shared" si="18"/>
        <v>526.553.288-92</v>
      </c>
      <c r="I100" s="70" t="s">
        <v>346</v>
      </c>
      <c r="J100" s="72"/>
      <c r="K100" s="72"/>
      <c r="L100" s="70" t="s">
        <v>70</v>
      </c>
      <c r="M100" s="73" t="s">
        <v>238</v>
      </c>
      <c r="N100" s="71" t="s">
        <v>549</v>
      </c>
      <c r="O100" s="74">
        <v>46112</v>
      </c>
      <c r="P100" s="123">
        <v>46113</v>
      </c>
      <c r="Q100" s="75" t="str">
        <f t="shared" si="19"/>
        <v>mar/2026</v>
      </c>
      <c r="R100" s="71" t="s">
        <v>313</v>
      </c>
      <c r="S100" s="71" t="s">
        <v>550</v>
      </c>
      <c r="T100" s="71" t="s">
        <v>327</v>
      </c>
      <c r="U100" s="71" t="s">
        <v>551</v>
      </c>
      <c r="V100" s="71" t="str">
        <f t="shared" si="20"/>
        <v>&gt;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v>
      </c>
      <c r="W100" s="76" t="str">
        <f t="shared" si="21"/>
        <v>208839740</v>
      </c>
      <c r="X100" s="77">
        <v>46226</v>
      </c>
      <c r="Y100" s="78" t="str">
        <f t="shared" si="22"/>
        <v>Encerrado</v>
      </c>
      <c r="Z100" s="78">
        <f t="shared" ca="1" si="23"/>
        <v>114</v>
      </c>
      <c r="AA100" s="78" t="str">
        <f t="shared" si="24"/>
        <v/>
      </c>
      <c r="AB100" s="2" t="str">
        <f t="shared" si="25"/>
        <v>Externo</v>
      </c>
    </row>
    <row r="101" spans="1:28" ht="15.5" x14ac:dyDescent="0.35">
      <c r="A101" s="1"/>
      <c r="B101" s="67" t="s">
        <v>17</v>
      </c>
      <c r="C101" s="70" t="str">
        <f>VLOOKUP(I:I,'Referencias '!H:I,2,0)</f>
        <v>Cancelamento e Reemissão de Nota Fiscal</v>
      </c>
      <c r="D101" s="71">
        <v>20921984</v>
      </c>
      <c r="E101" s="71">
        <v>0</v>
      </c>
      <c r="F101" s="72">
        <v>2609112838485</v>
      </c>
      <c r="G101" s="72" t="str">
        <f>VLOOKUP(H:H,'Referencias '!B:C,2,0)</f>
        <v>I-RETAIL SERVICOS DE CONSULTORIA DE MODA E PARTICIPACOES LTDA.</v>
      </c>
      <c r="H101" s="72" t="str">
        <f t="shared" si="18"/>
        <v>09.168.232/0001-28</v>
      </c>
      <c r="I101" s="70" t="s">
        <v>323</v>
      </c>
      <c r="J101" s="72"/>
      <c r="K101" s="72"/>
      <c r="L101" s="70" t="s">
        <v>70</v>
      </c>
      <c r="M101" s="73" t="s">
        <v>387</v>
      </c>
      <c r="N101" s="71" t="s">
        <v>552</v>
      </c>
      <c r="O101" s="74">
        <v>46113</v>
      </c>
      <c r="P101" s="123">
        <v>46113</v>
      </c>
      <c r="Q101" s="75" t="str">
        <f t="shared" si="19"/>
        <v>abr/2026</v>
      </c>
      <c r="R101" s="71" t="s">
        <v>313</v>
      </c>
      <c r="S101" s="71" t="s">
        <v>302</v>
      </c>
      <c r="T101" s="71" t="s">
        <v>327</v>
      </c>
      <c r="U101" s="71" t="s">
        <v>553</v>
      </c>
      <c r="V101" s="71" t="str">
        <f t="shared" si="20"/>
        <v>&gt;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v>
      </c>
      <c r="W101" s="76" t="str">
        <f t="shared" si="21"/>
        <v>209219840</v>
      </c>
      <c r="X101" s="77">
        <v>46113</v>
      </c>
      <c r="Y101" s="78" t="str">
        <f t="shared" si="22"/>
        <v>Encerrado</v>
      </c>
      <c r="Z101" s="78">
        <f t="shared" ca="1" si="23"/>
        <v>0</v>
      </c>
      <c r="AA101" s="78" t="str">
        <f t="shared" si="24"/>
        <v/>
      </c>
      <c r="AB101" s="2" t="str">
        <f t="shared" si="25"/>
        <v>Interno</v>
      </c>
    </row>
    <row r="102" spans="1:28" ht="15.5" x14ac:dyDescent="0.35">
      <c r="A102" s="1"/>
      <c r="B102" s="67" t="s">
        <v>14</v>
      </c>
      <c r="C102" s="70" t="str">
        <f>VLOOKUP(I:I,'Referencias '!H:I,2,0)</f>
        <v>Pagamentos, Boletos e Recebimentos</v>
      </c>
      <c r="D102" s="71">
        <v>21029459</v>
      </c>
      <c r="E102" s="71">
        <v>0</v>
      </c>
      <c r="F102" s="72">
        <v>2609616912930</v>
      </c>
      <c r="G102" s="72" t="str">
        <f>VLOOKUP(H:H,'Referencias '!B:C,2,0)</f>
        <v>VOAI TECH LTDA</v>
      </c>
      <c r="H102" s="72" t="str">
        <f t="shared" si="18"/>
        <v>17.891.555/0001-73</v>
      </c>
      <c r="I102" s="70" t="s">
        <v>273</v>
      </c>
      <c r="J102" s="72"/>
      <c r="K102" s="72"/>
      <c r="L102" s="70" t="s">
        <v>70</v>
      </c>
      <c r="M102" s="73" t="s">
        <v>238</v>
      </c>
      <c r="N102" s="71" t="s">
        <v>554</v>
      </c>
      <c r="O102" s="74">
        <v>46118</v>
      </c>
      <c r="P102" s="123">
        <v>46118</v>
      </c>
      <c r="Q102" s="75" t="str">
        <f t="shared" si="19"/>
        <v>abr/2026</v>
      </c>
      <c r="R102" s="71" t="s">
        <v>313</v>
      </c>
      <c r="S102" s="71" t="s">
        <v>555</v>
      </c>
      <c r="T102" s="71" t="s">
        <v>556</v>
      </c>
      <c r="U102" s="71" t="s">
        <v>557</v>
      </c>
      <c r="V102" s="71" t="str">
        <f t="shared" si="20"/>
        <v>&gt; Caros, tudo bem? 
Sou cliente de split de pagamentos e nao possuo minimo mensal. Ao entender com a Isabella, foi visto que a ferramenta interna (salesforce) gerou um billing errado dos produtos! POdem seguir com o cancelamento da nota fiscal emitida e boleto? 
Atenciosamente</v>
      </c>
      <c r="W102" s="76" t="str">
        <f t="shared" si="21"/>
        <v>210294590</v>
      </c>
      <c r="X102" s="77">
        <v>46234</v>
      </c>
      <c r="Y102" s="78" t="str">
        <f t="shared" si="22"/>
        <v>Encerrado</v>
      </c>
      <c r="Z102" s="78">
        <f t="shared" ca="1" si="23"/>
        <v>116</v>
      </c>
      <c r="AA102" s="78" t="str">
        <f t="shared" si="24"/>
        <v/>
      </c>
      <c r="AB102" s="2" t="str">
        <f t="shared" si="25"/>
        <v>Externo</v>
      </c>
    </row>
    <row r="103" spans="1:28" ht="15.5" x14ac:dyDescent="0.35">
      <c r="A103" s="1"/>
      <c r="B103" s="67" t="s">
        <v>17</v>
      </c>
      <c r="C103" s="70" t="str">
        <f>VLOOKUP(I:I,'Referencias '!H:I,2,0)</f>
        <v>Cobrança e Contestação</v>
      </c>
      <c r="D103" s="71">
        <v>21014425</v>
      </c>
      <c r="E103" s="71">
        <v>0</v>
      </c>
      <c r="F103" s="72">
        <v>2609613902347</v>
      </c>
      <c r="G103" s="72" t="str">
        <f>VLOOKUP(H:H,'Referencias '!B:C,2,0)</f>
        <v>VSTP EDUCACAO S.A.</v>
      </c>
      <c r="H103" s="72" t="str">
        <f t="shared" si="18"/>
        <v>11.319.526/0001-55</v>
      </c>
      <c r="I103" s="70" t="s">
        <v>287</v>
      </c>
      <c r="J103" s="72"/>
      <c r="K103" s="72"/>
      <c r="L103" s="70" t="s">
        <v>70</v>
      </c>
      <c r="M103" s="73" t="s">
        <v>238</v>
      </c>
      <c r="N103" s="71" t="s">
        <v>558</v>
      </c>
      <c r="O103" s="74">
        <v>46118</v>
      </c>
      <c r="P103" s="123">
        <v>46162</v>
      </c>
      <c r="Q103" s="75" t="str">
        <f t="shared" si="19"/>
        <v>abr/2026</v>
      </c>
      <c r="R103" s="71" t="s">
        <v>260</v>
      </c>
      <c r="S103" s="71" t="s">
        <v>559</v>
      </c>
      <c r="T103" s="71" t="s">
        <v>560</v>
      </c>
      <c r="U103" s="71" t="s">
        <v>561</v>
      </c>
      <c r="V103" s="71" t="str">
        <f t="shared" si="20"/>
        <v>&gt;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v>
      </c>
      <c r="W103" s="76" t="str">
        <f t="shared" si="21"/>
        <v>210144250</v>
      </c>
      <c r="X103" s="77">
        <v>46273</v>
      </c>
      <c r="Y103" s="78" t="str">
        <f t="shared" si="22"/>
        <v>Encerrado</v>
      </c>
      <c r="Z103" s="78">
        <f t="shared" ca="1" si="23"/>
        <v>155</v>
      </c>
      <c r="AA103" s="78" t="str">
        <f t="shared" si="24"/>
        <v/>
      </c>
      <c r="AB103" s="2" t="str">
        <f t="shared" si="25"/>
        <v>Externo</v>
      </c>
    </row>
    <row r="104" spans="1:28" ht="15.5" x14ac:dyDescent="0.35">
      <c r="A104" s="1"/>
      <c r="B104" s="67" t="s">
        <v>14</v>
      </c>
      <c r="C104" s="70" t="str">
        <f>VLOOKUP(I:I,'Referencias '!H:I,2,0)</f>
        <v>Cancelamento e Reemissão de Nota Fiscal</v>
      </c>
      <c r="D104" s="71">
        <v>20997522</v>
      </c>
      <c r="E104" s="71">
        <v>0</v>
      </c>
      <c r="F104" s="72">
        <v>0</v>
      </c>
      <c r="G104" s="72" t="str">
        <f>T104</f>
        <v>PRODUTO SH</v>
      </c>
      <c r="H104" s="72" t="str">
        <f t="shared" si="18"/>
        <v>19.112.842/0002-44</v>
      </c>
      <c r="I104" s="70" t="s">
        <v>323</v>
      </c>
      <c r="J104" s="72"/>
      <c r="K104" s="72"/>
      <c r="L104" s="70" t="s">
        <v>70</v>
      </c>
      <c r="M104" s="73" t="s">
        <v>238</v>
      </c>
      <c r="N104" s="71" t="s">
        <v>324</v>
      </c>
      <c r="O104" s="74">
        <v>46118</v>
      </c>
      <c r="P104" s="123">
        <v>46118</v>
      </c>
      <c r="Q104" s="75" t="str">
        <f t="shared" si="19"/>
        <v>abr/2026</v>
      </c>
      <c r="R104" s="71" t="s">
        <v>313</v>
      </c>
      <c r="S104" s="71" t="s">
        <v>302</v>
      </c>
      <c r="T104" s="71" t="s">
        <v>325</v>
      </c>
      <c r="U104" s="71" t="s">
        <v>562</v>
      </c>
      <c r="V104" s="71" t="str">
        <f t="shared" si="20"/>
        <v>&gt;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v>
      </c>
      <c r="W104" s="76" t="str">
        <f t="shared" si="21"/>
        <v>209975220</v>
      </c>
      <c r="X104" s="77">
        <v>46226</v>
      </c>
      <c r="Y104" s="78" t="str">
        <f t="shared" si="22"/>
        <v>Encerrado</v>
      </c>
      <c r="Z104" s="78">
        <f t="shared" ca="1" si="23"/>
        <v>108</v>
      </c>
      <c r="AA104" s="78" t="str">
        <f t="shared" si="24"/>
        <v/>
      </c>
      <c r="AB104" s="2" t="str">
        <f t="shared" si="25"/>
        <v>Interno</v>
      </c>
    </row>
    <row r="105" spans="1:28" ht="15.5" x14ac:dyDescent="0.35">
      <c r="A105" s="1"/>
      <c r="B105" s="67" t="s">
        <v>16</v>
      </c>
      <c r="C105" s="70" t="str">
        <f>VLOOKUP(I:I,'Referencias '!H:I,2,0)</f>
        <v>Atendimento Administrativo e Suporte</v>
      </c>
      <c r="D105" s="71">
        <v>21079864</v>
      </c>
      <c r="E105" s="71">
        <v>0</v>
      </c>
      <c r="F105" s="72">
        <v>2609717947140</v>
      </c>
      <c r="G105" s="72" t="str">
        <f>T105</f>
        <v>RIVER SECURITIZADORA</v>
      </c>
      <c r="H105" s="72" t="str">
        <f t="shared" si="18"/>
        <v>37.030.090/0001-73</v>
      </c>
      <c r="I105" s="70" t="s">
        <v>346</v>
      </c>
      <c r="J105" s="72"/>
      <c r="K105" s="72"/>
      <c r="L105" s="70" t="s">
        <v>213</v>
      </c>
      <c r="M105" s="73" t="s">
        <v>238</v>
      </c>
      <c r="N105" s="71" t="s">
        <v>439</v>
      </c>
      <c r="O105" s="74">
        <v>46119</v>
      </c>
      <c r="P105" s="123">
        <v>46121</v>
      </c>
      <c r="Q105" s="75" t="str">
        <f t="shared" si="19"/>
        <v>abr/2026</v>
      </c>
      <c r="R105" s="71" t="s">
        <v>313</v>
      </c>
      <c r="S105" s="71" t="s">
        <v>440</v>
      </c>
      <c r="T105" s="71" t="s">
        <v>563</v>
      </c>
      <c r="U105" s="71" t="s">
        <v>564</v>
      </c>
      <c r="V105" s="71" t="str">
        <f t="shared" si="20"/>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v>
      </c>
      <c r="W105" s="76" t="str">
        <f t="shared" si="21"/>
        <v>210798640</v>
      </c>
      <c r="X105" s="77"/>
      <c r="Y105" s="78" t="str">
        <f t="shared" si="22"/>
        <v>Aberto</v>
      </c>
      <c r="Z105" s="78">
        <f t="shared" ca="1" si="23"/>
        <v>176</v>
      </c>
      <c r="AA105" s="78">
        <f t="shared" ca="1" si="24"/>
        <v>176.00104999999999</v>
      </c>
      <c r="AB105" s="2" t="str">
        <f t="shared" si="25"/>
        <v>Interno</v>
      </c>
    </row>
    <row r="106" spans="1:28" ht="15.5" x14ac:dyDescent="0.35">
      <c r="A106" s="1"/>
      <c r="B106" s="67" t="s">
        <v>17</v>
      </c>
      <c r="C106" s="70" t="str">
        <f>VLOOKUP(I:I,'Referencias '!H:I,2,0)</f>
        <v>Cancelamento e Reemissão de Nota Fiscal</v>
      </c>
      <c r="D106" s="71">
        <v>21124852</v>
      </c>
      <c r="E106" s="71">
        <v>0</v>
      </c>
      <c r="F106" s="72">
        <v>0</v>
      </c>
      <c r="G106" s="72" t="str">
        <f>T106</f>
        <v>FAROL COMUNICACAO E SERVICOS</v>
      </c>
      <c r="H106" s="72" t="str">
        <f t="shared" si="18"/>
        <v>21.011.165/0001-39</v>
      </c>
      <c r="I106" s="70" t="s">
        <v>323</v>
      </c>
      <c r="J106" s="72"/>
      <c r="K106" s="72"/>
      <c r="L106" s="70" t="s">
        <v>70</v>
      </c>
      <c r="M106" s="73" t="s">
        <v>238</v>
      </c>
      <c r="N106" s="71" t="s">
        <v>565</v>
      </c>
      <c r="O106" s="74">
        <v>46120</v>
      </c>
      <c r="P106" s="123">
        <v>46147</v>
      </c>
      <c r="Q106" s="75" t="str">
        <f t="shared" si="19"/>
        <v>abr/2026</v>
      </c>
      <c r="R106" s="71" t="s">
        <v>433</v>
      </c>
      <c r="S106" s="71" t="s">
        <v>440</v>
      </c>
      <c r="T106" s="71" t="s">
        <v>566</v>
      </c>
      <c r="U106" s="71" t="s">
        <v>567</v>
      </c>
      <c r="V106" s="71" t="str">
        <f t="shared" si="20"/>
        <v xml:space="preserve">&gt;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v>
      </c>
      <c r="W106" s="76" t="str">
        <f t="shared" si="21"/>
        <v>211248520</v>
      </c>
      <c r="X106" s="77">
        <v>46217</v>
      </c>
      <c r="Y106" s="78" t="str">
        <f t="shared" si="22"/>
        <v>Encerrado</v>
      </c>
      <c r="Z106" s="78">
        <f t="shared" ca="1" si="23"/>
        <v>97</v>
      </c>
      <c r="AA106" s="78" t="str">
        <f t="shared" si="24"/>
        <v/>
      </c>
      <c r="AB106" s="2" t="str">
        <f t="shared" si="25"/>
        <v>Interno</v>
      </c>
    </row>
    <row r="107" spans="1:28" ht="15.5" x14ac:dyDescent="0.35">
      <c r="A107" s="1" t="s">
        <v>4762</v>
      </c>
      <c r="B107" s="67" t="s">
        <v>17</v>
      </c>
      <c r="C107" s="70" t="str">
        <f>VLOOKUP(I:I,'Referencias '!H:I,2,0)</f>
        <v>Atendimento Administrativo e Suporte</v>
      </c>
      <c r="D107" s="71">
        <v>21195472</v>
      </c>
      <c r="E107" s="71">
        <v>0</v>
      </c>
      <c r="F107" s="72">
        <v>2610009024222</v>
      </c>
      <c r="G107" s="72" t="str">
        <f>VLOOKUP(H:H,'Referencias '!B:C,2,0)</f>
        <v>CSX ACADEMIA DE EDUCACAO FISICA LTDA</v>
      </c>
      <c r="H107" s="72" t="str">
        <f t="shared" si="18"/>
        <v>45.219.137/0001-70</v>
      </c>
      <c r="I107" s="70" t="s">
        <v>507</v>
      </c>
      <c r="J107" s="72" t="s">
        <v>4800</v>
      </c>
      <c r="K107" s="72"/>
      <c r="L107" s="70" t="s">
        <v>213</v>
      </c>
      <c r="M107" s="73" t="s">
        <v>387</v>
      </c>
      <c r="N107" s="71" t="s">
        <v>568</v>
      </c>
      <c r="O107" s="74">
        <v>46122</v>
      </c>
      <c r="P107" s="123" t="s">
        <v>4819</v>
      </c>
      <c r="Q107" s="75" t="str">
        <f t="shared" si="19"/>
        <v>abr/2026</v>
      </c>
      <c r="R107" s="71" t="s">
        <v>433</v>
      </c>
      <c r="S107" s="71" t="s">
        <v>302</v>
      </c>
      <c r="T107" s="71" t="s">
        <v>569</v>
      </c>
      <c r="U107" s="71" t="s">
        <v>570</v>
      </c>
      <c r="V107" s="71" t="str">
        <f t="shared" si="20"/>
        <v>&gt; Carta de quitação referente a negociação feita para pagamento das NFS:
070259
073898
075899
069664
080497
082696
077870
079072</v>
      </c>
      <c r="W107" s="76" t="str">
        <f t="shared" si="21"/>
        <v>211954720</v>
      </c>
      <c r="X107" s="77"/>
      <c r="Y107" s="78" t="str">
        <f t="shared" si="22"/>
        <v>Aberto</v>
      </c>
      <c r="Z107" s="78">
        <f t="shared" ca="1" si="23"/>
        <v>173</v>
      </c>
      <c r="AA107" s="78">
        <f t="shared" ca="1" si="24"/>
        <v>173.00107</v>
      </c>
      <c r="AB107" s="2" t="str">
        <f t="shared" si="25"/>
        <v>Interno</v>
      </c>
    </row>
    <row r="108" spans="1:28" ht="15.5" x14ac:dyDescent="0.35">
      <c r="A108" s="1"/>
      <c r="B108" s="67" t="s">
        <v>17</v>
      </c>
      <c r="C108" s="70" t="str">
        <f>VLOOKUP(I:I,'Referencias '!H:I,2,0)</f>
        <v>Cancelamento e Reemissão de Nota Fiscal</v>
      </c>
      <c r="D108" s="71">
        <v>21249982</v>
      </c>
      <c r="E108" s="71">
        <v>0</v>
      </c>
      <c r="F108" s="72">
        <v>0</v>
      </c>
      <c r="G108" s="72" t="str">
        <f>VLOOKUP(H:H,'Referencias '!B:C,2,0)</f>
        <v>PAGUEVELOZ INSTITUICAO DE PAGAMENTO LTDA</v>
      </c>
      <c r="H108" s="72" t="str">
        <f t="shared" ref="H108:H115" si="26">TRIM(_xlfn.TEXTBEFORE(_xlfn.TEXTAFTER(U108,"CNPJ/CPF:&lt;/strong&gt;"),"&lt;/p&gt;"))</f>
        <v>03.816.413/0001-37</v>
      </c>
      <c r="I108" s="70" t="s">
        <v>323</v>
      </c>
      <c r="J108" s="72"/>
      <c r="K108" s="72"/>
      <c r="L108" s="70" t="s">
        <v>70</v>
      </c>
      <c r="M108" s="73" t="s">
        <v>238</v>
      </c>
      <c r="N108" s="71" t="s">
        <v>571</v>
      </c>
      <c r="O108" s="74">
        <v>46125</v>
      </c>
      <c r="P108" s="123">
        <v>46162</v>
      </c>
      <c r="Q108" s="75" t="str">
        <f t="shared" si="19"/>
        <v>abr/2026</v>
      </c>
      <c r="R108" s="71" t="s">
        <v>260</v>
      </c>
      <c r="S108" s="71" t="s">
        <v>302</v>
      </c>
      <c r="T108" s="71" t="s">
        <v>572</v>
      </c>
      <c r="U108" s="71" t="s">
        <v>573</v>
      </c>
      <c r="V108" s="71" t="str">
        <f t="shared" si="20"/>
        <v>&gt; Prezados, bom dia. Tudo bem?
Por favor, seguir com a substituição da NF107209.
NRO da PO para constar no corpo da nota: 97873921</v>
      </c>
      <c r="W108" s="76" t="str">
        <f t="shared" si="21"/>
        <v>212499820</v>
      </c>
      <c r="X108" s="77">
        <v>46216</v>
      </c>
      <c r="Y108" s="78" t="str">
        <f t="shared" si="22"/>
        <v>Encerrado</v>
      </c>
      <c r="Z108" s="78">
        <f t="shared" ca="1" si="23"/>
        <v>91</v>
      </c>
      <c r="AA108" s="78" t="str">
        <f t="shared" si="24"/>
        <v/>
      </c>
      <c r="AB108" s="2" t="str">
        <f t="shared" si="25"/>
        <v>Interno</v>
      </c>
    </row>
    <row r="109" spans="1:28" ht="15.5" x14ac:dyDescent="0.35">
      <c r="A109" s="1"/>
      <c r="B109" s="67" t="s">
        <v>15</v>
      </c>
      <c r="C109" s="70" t="str">
        <f>VLOOKUP(I:I,'Referencias '!H:I,2,0)</f>
        <v>Contratos, Comercial e Cadastro</v>
      </c>
      <c r="D109" s="71">
        <v>21338462</v>
      </c>
      <c r="E109" s="71">
        <v>0</v>
      </c>
      <c r="F109" s="72">
        <v>0</v>
      </c>
      <c r="G109" s="72" t="str">
        <f>T109</f>
        <v>ELEVE</v>
      </c>
      <c r="H109" s="72" t="str">
        <f t="shared" si="26"/>
        <v>31.178.848/0001-39</v>
      </c>
      <c r="I109" s="70" t="s">
        <v>253</v>
      </c>
      <c r="J109" s="72"/>
      <c r="K109" s="72"/>
      <c r="L109" s="70" t="s">
        <v>70</v>
      </c>
      <c r="M109" s="73" t="s">
        <v>238</v>
      </c>
      <c r="N109" s="71" t="s">
        <v>574</v>
      </c>
      <c r="O109" s="74">
        <v>46126</v>
      </c>
      <c r="P109" s="123">
        <v>46147</v>
      </c>
      <c r="Q109" s="75" t="str">
        <f t="shared" si="19"/>
        <v>abr/2026</v>
      </c>
      <c r="R109" s="71" t="s">
        <v>313</v>
      </c>
      <c r="S109" s="71" t="s">
        <v>575</v>
      </c>
      <c r="T109" s="71" t="s">
        <v>576</v>
      </c>
      <c r="U109" s="71" t="s">
        <v>577</v>
      </c>
      <c r="V109" s="71" t="str">
        <f t="shared" si="20"/>
        <v>&gt;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v>
      </c>
      <c r="W109" s="76" t="str">
        <f t="shared" si="21"/>
        <v>213384620</v>
      </c>
      <c r="X109" s="77">
        <v>46226</v>
      </c>
      <c r="Y109" s="78" t="str">
        <f t="shared" si="22"/>
        <v>Encerrado</v>
      </c>
      <c r="Z109" s="78">
        <f t="shared" ca="1" si="23"/>
        <v>100</v>
      </c>
      <c r="AA109" s="78" t="str">
        <f t="shared" si="24"/>
        <v/>
      </c>
      <c r="AB109" s="2" t="str">
        <f t="shared" si="25"/>
        <v>Externo</v>
      </c>
    </row>
    <row r="110" spans="1:28" ht="15.5" x14ac:dyDescent="0.35">
      <c r="A110" s="1"/>
      <c r="B110" s="67" t="s">
        <v>17</v>
      </c>
      <c r="C110" s="70" t="str">
        <f>VLOOKUP(I:I,'Referencias '!H:I,2,0)</f>
        <v>Pagamentos, Boletos e Recebimentos</v>
      </c>
      <c r="D110" s="71">
        <v>21310956</v>
      </c>
      <c r="E110" s="71">
        <v>0</v>
      </c>
      <c r="F110" s="72">
        <v>0</v>
      </c>
      <c r="G110" s="72" t="str">
        <f>VLOOKUP(H:H,'Referencias '!B:C,2,0)</f>
        <v>C&amp;A MODAS S.A.</v>
      </c>
      <c r="H110" s="72" t="str">
        <f t="shared" si="26"/>
        <v>45.242.914/0001-05</v>
      </c>
      <c r="I110" s="70" t="s">
        <v>273</v>
      </c>
      <c r="J110" s="72"/>
      <c r="K110" s="72"/>
      <c r="L110" s="70" t="s">
        <v>70</v>
      </c>
      <c r="M110" s="73" t="s">
        <v>238</v>
      </c>
      <c r="N110" s="71" t="s">
        <v>305</v>
      </c>
      <c r="O110" s="74">
        <v>46126</v>
      </c>
      <c r="P110" s="123">
        <v>46153</v>
      </c>
      <c r="Q110" s="75" t="str">
        <f t="shared" si="19"/>
        <v>abr/2026</v>
      </c>
      <c r="R110" s="71" t="s">
        <v>260</v>
      </c>
      <c r="S110" s="71" t="s">
        <v>306</v>
      </c>
      <c r="T110" s="71" t="s">
        <v>578</v>
      </c>
      <c r="U110" s="71" t="s">
        <v>579</v>
      </c>
      <c r="V110" s="71" t="str">
        <f t="shared" si="20"/>
        <v>&gt;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v>
      </c>
      <c r="W110" s="76" t="str">
        <f t="shared" si="21"/>
        <v>213109560</v>
      </c>
      <c r="X110" s="77">
        <v>46216</v>
      </c>
      <c r="Y110" s="78" t="str">
        <f t="shared" si="22"/>
        <v>Encerrado</v>
      </c>
      <c r="Z110" s="78">
        <f t="shared" ca="1" si="23"/>
        <v>90</v>
      </c>
      <c r="AA110" s="78" t="str">
        <f t="shared" si="24"/>
        <v/>
      </c>
      <c r="AB110" s="2" t="str">
        <f t="shared" si="25"/>
        <v>Interno</v>
      </c>
    </row>
    <row r="111" spans="1:28" ht="15.5" x14ac:dyDescent="0.35">
      <c r="A111" s="1"/>
      <c r="B111" s="67" t="s">
        <v>14</v>
      </c>
      <c r="C111" s="70" t="str">
        <f>VLOOKUP(I:I,'Referencias '!H:I,2,0)</f>
        <v>Cancelamento e Reemissão de Nota Fiscal</v>
      </c>
      <c r="D111" s="71">
        <v>21396645</v>
      </c>
      <c r="E111" s="71">
        <v>0</v>
      </c>
      <c r="F111" s="72">
        <v>0</v>
      </c>
      <c r="G111" s="72" t="str">
        <f>T111</f>
        <v>RIVER SECURITIZADORA</v>
      </c>
      <c r="H111" s="72" t="str">
        <f t="shared" si="26"/>
        <v>37.030.090/0001-73</v>
      </c>
      <c r="I111" s="70" t="s">
        <v>323</v>
      </c>
      <c r="J111" s="72"/>
      <c r="K111" s="72"/>
      <c r="L111" s="70" t="s">
        <v>70</v>
      </c>
      <c r="M111" s="73" t="s">
        <v>238</v>
      </c>
      <c r="N111" s="71" t="s">
        <v>580</v>
      </c>
      <c r="O111" s="74">
        <v>46127</v>
      </c>
      <c r="P111" s="123">
        <v>46135</v>
      </c>
      <c r="Q111" s="75" t="str">
        <f t="shared" si="19"/>
        <v>abr/2026</v>
      </c>
      <c r="R111" s="71" t="s">
        <v>313</v>
      </c>
      <c r="S111" s="71" t="s">
        <v>440</v>
      </c>
      <c r="T111" s="71" t="s">
        <v>563</v>
      </c>
      <c r="U111" s="71" t="s">
        <v>581</v>
      </c>
      <c r="V111" s="71" t="str">
        <f t="shared" si="20"/>
        <v>&gt;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v>
      </c>
      <c r="W111" s="76" t="str">
        <f t="shared" si="21"/>
        <v>213966450</v>
      </c>
      <c r="X111" s="77">
        <v>46220</v>
      </c>
      <c r="Y111" s="78" t="str">
        <f t="shared" si="22"/>
        <v>Encerrado</v>
      </c>
      <c r="Z111" s="78">
        <f t="shared" ca="1" si="23"/>
        <v>93</v>
      </c>
      <c r="AA111" s="78" t="str">
        <f t="shared" si="24"/>
        <v/>
      </c>
      <c r="AB111" s="2" t="str">
        <f t="shared" si="25"/>
        <v>Interno</v>
      </c>
    </row>
    <row r="112" spans="1:28" ht="15.5" x14ac:dyDescent="0.35">
      <c r="A112" s="1"/>
      <c r="B112" s="67" t="s">
        <v>14</v>
      </c>
      <c r="C112" s="70" t="str">
        <f>VLOOKUP(I:I,'Referencias '!H:I,2,0)</f>
        <v>Cancelamento e Reemissão de Nota Fiscal</v>
      </c>
      <c r="D112" s="71">
        <v>21362802</v>
      </c>
      <c r="E112" s="71">
        <v>0</v>
      </c>
      <c r="F112" s="72">
        <v>0</v>
      </c>
      <c r="G112" s="72" t="str">
        <f>VLOOKUP(H:H,'Referencias '!B:C,2,0)</f>
        <v>IBM BRASIL-INDUSTRIA MAQUINAS E SERVICOS LIMITADA</v>
      </c>
      <c r="H112" s="72" t="str">
        <f t="shared" si="26"/>
        <v>33.372.251/0062-78</v>
      </c>
      <c r="I112" s="70" t="s">
        <v>323</v>
      </c>
      <c r="J112" s="72"/>
      <c r="K112" s="72"/>
      <c r="L112" s="70" t="s">
        <v>70</v>
      </c>
      <c r="M112" s="73" t="s">
        <v>238</v>
      </c>
      <c r="N112" s="71" t="s">
        <v>482</v>
      </c>
      <c r="O112" s="74">
        <v>46127</v>
      </c>
      <c r="P112" s="123">
        <v>46211</v>
      </c>
      <c r="Q112" s="75" t="str">
        <f t="shared" si="19"/>
        <v>abr/2026</v>
      </c>
      <c r="R112" s="71" t="s">
        <v>255</v>
      </c>
      <c r="S112" s="71" t="s">
        <v>483</v>
      </c>
      <c r="T112" s="71" t="s">
        <v>327</v>
      </c>
      <c r="U112" s="71" t="s">
        <v>582</v>
      </c>
      <c r="V112" s="71" t="str">
        <f t="shared" si="20"/>
        <v>&gt;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v>
      </c>
      <c r="W112" s="76" t="str">
        <f t="shared" si="21"/>
        <v>213628020</v>
      </c>
      <c r="X112" s="77">
        <v>46220</v>
      </c>
      <c r="Y112" s="78" t="str">
        <f t="shared" si="22"/>
        <v>Encerrado</v>
      </c>
      <c r="Z112" s="78">
        <f t="shared" ca="1" si="23"/>
        <v>93</v>
      </c>
      <c r="AA112" s="78" t="str">
        <f t="shared" si="24"/>
        <v/>
      </c>
      <c r="AB112" s="2" t="str">
        <f t="shared" si="25"/>
        <v>Externo</v>
      </c>
    </row>
    <row r="113" spans="1:28" ht="15.5" x14ac:dyDescent="0.35">
      <c r="A113" s="1"/>
      <c r="B113" s="67" t="s">
        <v>14</v>
      </c>
      <c r="C113" s="70" t="str">
        <f>VLOOKUP(I:I,'Referencias '!H:I,2,0)</f>
        <v>Cancelamento e Reemissão de Nota Fiscal</v>
      </c>
      <c r="D113" s="71">
        <v>21451225</v>
      </c>
      <c r="E113" s="71">
        <v>0</v>
      </c>
      <c r="F113" s="72">
        <v>0</v>
      </c>
      <c r="G113" s="72" t="str">
        <f>T113</f>
        <v/>
      </c>
      <c r="H113" s="72" t="str">
        <f t="shared" si="26"/>
        <v>43.790.915/0001-50</v>
      </c>
      <c r="I113" s="70" t="s">
        <v>323</v>
      </c>
      <c r="J113" s="72"/>
      <c r="K113" s="72"/>
      <c r="L113" s="70" t="s">
        <v>70</v>
      </c>
      <c r="M113" s="73" t="s">
        <v>238</v>
      </c>
      <c r="N113" s="71" t="s">
        <v>583</v>
      </c>
      <c r="O113" s="74">
        <v>46128</v>
      </c>
      <c r="P113" s="123">
        <v>46129</v>
      </c>
      <c r="Q113" s="75" t="str">
        <f t="shared" si="19"/>
        <v>abr/2026</v>
      </c>
      <c r="R113" s="71" t="s">
        <v>313</v>
      </c>
      <c r="S113" s="71" t="s">
        <v>393</v>
      </c>
      <c r="T113" s="71" t="s">
        <v>327</v>
      </c>
      <c r="U113" s="71" t="s">
        <v>584</v>
      </c>
      <c r="V113" s="71" t="str">
        <f t="shared" si="20"/>
        <v>&gt;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v>
      </c>
      <c r="W113" s="76" t="str">
        <f t="shared" si="21"/>
        <v>214512250</v>
      </c>
      <c r="X113" s="77">
        <v>46225</v>
      </c>
      <c r="Y113" s="78" t="str">
        <f t="shared" si="22"/>
        <v>Encerrado</v>
      </c>
      <c r="Z113" s="78">
        <f t="shared" ca="1" si="23"/>
        <v>97</v>
      </c>
      <c r="AA113" s="78" t="str">
        <f t="shared" si="24"/>
        <v/>
      </c>
      <c r="AB113" s="2" t="str">
        <f t="shared" si="25"/>
        <v>Interno</v>
      </c>
    </row>
    <row r="114" spans="1:28" ht="15.5" x14ac:dyDescent="0.35">
      <c r="A114" s="1"/>
      <c r="B114" s="67" t="s">
        <v>14</v>
      </c>
      <c r="C114" s="70" t="str">
        <f>VLOOKUP(I:I,'Referencias '!H:I,2,0)</f>
        <v>Cobrança e Contestação</v>
      </c>
      <c r="D114" s="71">
        <v>21496236</v>
      </c>
      <c r="E114" s="71">
        <v>0</v>
      </c>
      <c r="F114" s="72">
        <v>2610716226904</v>
      </c>
      <c r="G114" s="72" t="str">
        <f>VLOOKUP(H:H,'Referencias '!B:C,2,0)</f>
        <v>H PLUS ADMINISTRACAO E HOTELARIA LTDA</v>
      </c>
      <c r="H114" s="72" t="str">
        <f t="shared" si="26"/>
        <v>05.217.384/0020-85</v>
      </c>
      <c r="I114" s="70" t="s">
        <v>287</v>
      </c>
      <c r="J114" s="72"/>
      <c r="K114" s="72"/>
      <c r="L114" s="70" t="s">
        <v>70</v>
      </c>
      <c r="M114" s="73" t="s">
        <v>238</v>
      </c>
      <c r="N114" s="71" t="s">
        <v>585</v>
      </c>
      <c r="O114" s="74">
        <v>46129</v>
      </c>
      <c r="P114" s="123">
        <v>46210</v>
      </c>
      <c r="Q114" s="75" t="str">
        <f t="shared" si="19"/>
        <v>abr/2026</v>
      </c>
      <c r="R114" s="71" t="s">
        <v>255</v>
      </c>
      <c r="S114" s="71" t="s">
        <v>586</v>
      </c>
      <c r="T114" s="71" t="s">
        <v>587</v>
      </c>
      <c r="U114" s="71" t="s">
        <v>588</v>
      </c>
      <c r="V114" s="71" t="str">
        <f t="shared" si="20"/>
        <v>&gt; Prezados, boa tarde.
Em nossa nota fiscal numero 111453, gerada referente ao pagamento do produto antifraude, do período de 01/03/2026 a 31/03/2026 veio uma cobrança chamada Analise Manual Expressa 29 no valor total de 294,06. Do que se trata essa cobrança?</v>
      </c>
      <c r="W114" s="76" t="str">
        <f t="shared" si="21"/>
        <v>214962360</v>
      </c>
      <c r="X114" s="77">
        <v>46248</v>
      </c>
      <c r="Y114" s="78" t="str">
        <f t="shared" si="22"/>
        <v>Encerrado</v>
      </c>
      <c r="Z114" s="78">
        <f t="shared" ca="1" si="23"/>
        <v>119</v>
      </c>
      <c r="AA114" s="78" t="str">
        <f t="shared" si="24"/>
        <v/>
      </c>
      <c r="AB114" s="2" t="str">
        <f t="shared" si="25"/>
        <v>Externo</v>
      </c>
    </row>
    <row r="115" spans="1:28" ht="15.5" x14ac:dyDescent="0.35">
      <c r="A115" s="1"/>
      <c r="B115" s="67" t="s">
        <v>14</v>
      </c>
      <c r="C115" s="70" t="str">
        <f>VLOOKUP(I:I,'Referencias '!H:I,2,0)</f>
        <v>Cancelamento e Reemissão de Nota Fiscal</v>
      </c>
      <c r="D115" s="71">
        <v>21602868</v>
      </c>
      <c r="E115" s="71">
        <v>0</v>
      </c>
      <c r="F115" s="72">
        <v>2611217299885</v>
      </c>
      <c r="G115" s="72" t="str">
        <f>VLOOKUP(H:H,'Referencias '!B:C,2,0)</f>
        <v>OBJETIVO 1220 COMERCIO DE COSMETICOS LTDA</v>
      </c>
      <c r="H115" s="72" t="str">
        <f t="shared" si="26"/>
        <v>30.318.916/0001-55</v>
      </c>
      <c r="I115" s="70" t="s">
        <v>323</v>
      </c>
      <c r="J115" s="72"/>
      <c r="K115" s="72"/>
      <c r="L115" s="70" t="s">
        <v>70</v>
      </c>
      <c r="M115" s="73" t="s">
        <v>238</v>
      </c>
      <c r="N115" s="71" t="s">
        <v>589</v>
      </c>
      <c r="O115" s="74">
        <v>46134</v>
      </c>
      <c r="P115" s="123">
        <v>46210</v>
      </c>
      <c r="Q115" s="75" t="str">
        <f t="shared" si="19"/>
        <v>abr/2026</v>
      </c>
      <c r="R115" s="71" t="s">
        <v>255</v>
      </c>
      <c r="S115" s="71" t="s">
        <v>302</v>
      </c>
      <c r="T115" s="71" t="s">
        <v>590</v>
      </c>
      <c r="U115" s="71" t="s">
        <v>591</v>
      </c>
      <c r="V115" s="71" t="str">
        <f t="shared" si="20"/>
        <v>&gt; Prezados, por favor seguir com o cancelamento das NFS:
095522
096782
097441
098709</v>
      </c>
      <c r="W115" s="76" t="str">
        <f t="shared" si="21"/>
        <v>216028680</v>
      </c>
      <c r="X115" s="77">
        <v>46244</v>
      </c>
      <c r="Y115" s="78" t="str">
        <f t="shared" si="22"/>
        <v>Encerrado</v>
      </c>
      <c r="Z115" s="78">
        <f t="shared" ca="1" si="23"/>
        <v>110</v>
      </c>
      <c r="AA115" s="78" t="str">
        <f t="shared" si="24"/>
        <v/>
      </c>
      <c r="AB115" s="2" t="str">
        <f t="shared" si="25"/>
        <v>Interno</v>
      </c>
    </row>
    <row r="116" spans="1:28" ht="15.5" x14ac:dyDescent="0.35">
      <c r="A116" s="1"/>
      <c r="B116" s="67" t="s">
        <v>16</v>
      </c>
      <c r="C116" s="70" t="str">
        <f>VLOOKUP(I:I,'Referencias '!H:I,2,0)</f>
        <v>Pagamentos, Boletos e Recebimentos</v>
      </c>
      <c r="D116" s="71">
        <v>21590451</v>
      </c>
      <c r="E116" s="71">
        <v>0</v>
      </c>
      <c r="F116" s="72">
        <v>2611214291586</v>
      </c>
      <c r="G116" s="72" t="str">
        <f>T116</f>
        <v/>
      </c>
      <c r="H116" s="72"/>
      <c r="I116" s="70" t="s">
        <v>406</v>
      </c>
      <c r="J116" s="72"/>
      <c r="K116" s="72"/>
      <c r="L116" s="70" t="s">
        <v>70</v>
      </c>
      <c r="M116" s="73" t="s">
        <v>238</v>
      </c>
      <c r="N116" s="71" t="s">
        <v>592</v>
      </c>
      <c r="O116" s="74">
        <v>46134</v>
      </c>
      <c r="P116" s="123">
        <v>46134</v>
      </c>
      <c r="Q116" s="75" t="str">
        <f t="shared" si="19"/>
        <v>abr/2026</v>
      </c>
      <c r="R116" s="71" t="s">
        <v>313</v>
      </c>
      <c r="S116" s="71" t="s">
        <v>362</v>
      </c>
      <c r="T116" s="71" t="s">
        <v>327</v>
      </c>
      <c r="U116" s="71" t="s">
        <v>593</v>
      </c>
      <c r="V116" s="71" t="str">
        <f t="shared" ref="V116:V138" si="27">IFERROR(_xlfn.TEXTBEFORE(_xlfn.TEXTAFTER(U116,"Descrição do problema:&lt;/strong"),"&lt;/p&gt;"),_xlfn.TEXTAFTER(U116,"Descrição do problema:&lt;/strong"))</f>
        <v xml:space="preserve">&gt;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v>
      </c>
      <c r="W116" s="76" t="str">
        <f t="shared" si="21"/>
        <v>215904510</v>
      </c>
      <c r="X116" s="77">
        <v>46259</v>
      </c>
      <c r="Y116" s="78" t="str">
        <f t="shared" si="22"/>
        <v>Encerrado</v>
      </c>
      <c r="Z116" s="78">
        <f t="shared" ca="1" si="23"/>
        <v>125</v>
      </c>
      <c r="AA116" s="78" t="str">
        <f t="shared" si="24"/>
        <v/>
      </c>
      <c r="AB116" s="2" t="str">
        <f t="shared" si="25"/>
        <v>Interno</v>
      </c>
    </row>
    <row r="117" spans="1:28" ht="15.5" x14ac:dyDescent="0.35">
      <c r="A117" s="1"/>
      <c r="B117" s="67" t="s">
        <v>17</v>
      </c>
      <c r="C117" s="70" t="str">
        <f>VLOOKUP(I:I,'Referencias '!H:I,2,0)</f>
        <v>Pagamentos, Boletos e Recebimentos</v>
      </c>
      <c r="D117" s="71">
        <v>21588282</v>
      </c>
      <c r="E117" s="71">
        <v>0</v>
      </c>
      <c r="F117" s="72">
        <v>0</v>
      </c>
      <c r="G117" s="72" t="str">
        <f>VLOOKUP(H:H,'Referencias '!B:C,2,0)</f>
        <v>COVABRA SUPERMERCADOS LTDA</v>
      </c>
      <c r="H117" s="72" t="str">
        <f>TRIM(_xlfn.TEXTBEFORE(_xlfn.TEXTAFTER(U117,"CNPJ/CPF:&lt;/strong&gt;"),"&lt;/p&gt;"))</f>
        <v>61.233.151/0005-08</v>
      </c>
      <c r="I117" s="70" t="s">
        <v>273</v>
      </c>
      <c r="J117" s="72"/>
      <c r="K117" s="72"/>
      <c r="L117" s="70" t="s">
        <v>70</v>
      </c>
      <c r="M117" s="73" t="s">
        <v>238</v>
      </c>
      <c r="N117" s="71" t="s">
        <v>594</v>
      </c>
      <c r="O117" s="74">
        <v>46134</v>
      </c>
      <c r="P117" s="123">
        <v>46163</v>
      </c>
      <c r="Q117" s="75" t="str">
        <f t="shared" si="19"/>
        <v>abr/2026</v>
      </c>
      <c r="R117" s="71" t="s">
        <v>260</v>
      </c>
      <c r="S117" s="71" t="s">
        <v>270</v>
      </c>
      <c r="T117" s="71" t="s">
        <v>271</v>
      </c>
      <c r="U117" s="71" t="s">
        <v>595</v>
      </c>
      <c r="V117" s="71" t="str">
        <f t="shared" si="27"/>
        <v>&gt;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v>
      </c>
      <c r="W117" s="76" t="str">
        <f t="shared" si="21"/>
        <v>215882820</v>
      </c>
      <c r="X117" s="77">
        <v>46216</v>
      </c>
      <c r="Y117" s="78" t="str">
        <f t="shared" si="22"/>
        <v>Encerrado</v>
      </c>
      <c r="Z117" s="78">
        <f t="shared" ca="1" si="23"/>
        <v>82</v>
      </c>
      <c r="AA117" s="78" t="str">
        <f t="shared" si="24"/>
        <v/>
      </c>
      <c r="AB117" s="2" t="str">
        <f t="shared" si="25"/>
        <v>Interno</v>
      </c>
    </row>
    <row r="118" spans="1:28" ht="15.5" x14ac:dyDescent="0.35">
      <c r="A118" s="1"/>
      <c r="B118" s="67" t="s">
        <v>14</v>
      </c>
      <c r="C118" s="70" t="str">
        <f>VLOOKUP(I:I,'Referencias '!H:I,2,0)</f>
        <v>Cancelamento e Reemissão de Nota Fiscal</v>
      </c>
      <c r="D118" s="71">
        <v>21573732</v>
      </c>
      <c r="E118" s="71">
        <v>0</v>
      </c>
      <c r="F118" s="72">
        <v>2611211280254</v>
      </c>
      <c r="G118" s="72" t="str">
        <f>T118</f>
        <v>NEXTION PAY</v>
      </c>
      <c r="H118" s="72" t="str">
        <f>TRIM(_xlfn.TEXTBEFORE(_xlfn.TEXTAFTER(U118,"CNPJ/CPF:&lt;/strong&gt;"),"&lt;/p&gt;"))</f>
        <v>50.726.492/0001-75</v>
      </c>
      <c r="I118" s="70" t="s">
        <v>323</v>
      </c>
      <c r="J118" s="72" t="s">
        <v>471</v>
      </c>
      <c r="K118" s="72"/>
      <c r="L118" s="70" t="s">
        <v>213</v>
      </c>
      <c r="M118" s="73" t="s">
        <v>387</v>
      </c>
      <c r="N118" s="71" t="s">
        <v>596</v>
      </c>
      <c r="O118" s="74">
        <v>46134</v>
      </c>
      <c r="P118" s="123">
        <v>46162</v>
      </c>
      <c r="Q118" s="75" t="str">
        <f t="shared" si="19"/>
        <v>abr/2026</v>
      </c>
      <c r="R118" s="71" t="s">
        <v>313</v>
      </c>
      <c r="S118" s="71" t="s">
        <v>302</v>
      </c>
      <c r="T118" s="71" t="s">
        <v>597</v>
      </c>
      <c r="U118" s="71" t="s">
        <v>598</v>
      </c>
      <c r="V118" s="71" t="str">
        <f t="shared" si="27"/>
        <v>&gt; Prezados, por favor seguir com o cancelamento de todas as notas emitidas para esse CNPJ.</v>
      </c>
      <c r="W118" s="76" t="str">
        <f t="shared" si="21"/>
        <v>215737320</v>
      </c>
      <c r="X118" s="77"/>
      <c r="Y118" s="78" t="str">
        <f t="shared" si="22"/>
        <v>Aberto</v>
      </c>
      <c r="Z118" s="78">
        <f t="shared" ca="1" si="23"/>
        <v>161</v>
      </c>
      <c r="AA118" s="78">
        <f t="shared" ca="1" si="24"/>
        <v>161.00118000000001</v>
      </c>
      <c r="AB118" s="2" t="str">
        <f t="shared" si="25"/>
        <v>Interno</v>
      </c>
    </row>
    <row r="119" spans="1:28" ht="15.5" x14ac:dyDescent="0.35">
      <c r="A119" s="1"/>
      <c r="B119" s="67" t="s">
        <v>15</v>
      </c>
      <c r="C119" s="70" t="str">
        <f>VLOOKUP(I:I,'Referencias '!H:I,2,0)</f>
        <v>Pagamentos, Boletos e Recebimentos</v>
      </c>
      <c r="D119" s="71">
        <v>21559707</v>
      </c>
      <c r="E119" s="71">
        <v>0</v>
      </c>
      <c r="F119" s="72">
        <v>2611208270971</v>
      </c>
      <c r="G119" s="72" t="str">
        <f>T119</f>
        <v>NICOM COM MATS CONSTR</v>
      </c>
      <c r="H119" s="72" t="str">
        <f>TRIM(_xlfn.TEXTBEFORE(_xlfn.TEXTAFTER(U119,"CNPJ/CPF:&lt;/strong&gt;"),"&lt;/p&gt;"))</f>
        <v>60.403.110/0006-30</v>
      </c>
      <c r="I119" s="70" t="s">
        <v>273</v>
      </c>
      <c r="J119" s="72"/>
      <c r="K119" s="72"/>
      <c r="L119" s="70" t="s">
        <v>70</v>
      </c>
      <c r="M119" s="73" t="s">
        <v>238</v>
      </c>
      <c r="N119" s="71" t="s">
        <v>599</v>
      </c>
      <c r="O119" s="74">
        <v>46134</v>
      </c>
      <c r="P119" s="123">
        <v>46140</v>
      </c>
      <c r="Q119" s="75" t="str">
        <f t="shared" si="19"/>
        <v>abr/2026</v>
      </c>
      <c r="R119" s="71" t="s">
        <v>313</v>
      </c>
      <c r="S119" s="71" t="s">
        <v>600</v>
      </c>
      <c r="T119" s="71" t="s">
        <v>601</v>
      </c>
      <c r="U119" s="71" t="s">
        <v>602</v>
      </c>
      <c r="V119" s="71" t="str">
        <f t="shared" si="27"/>
        <v>&gt;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v>
      </c>
      <c r="W119" s="76" t="str">
        <f t="shared" si="21"/>
        <v>215597070</v>
      </c>
      <c r="X119" s="77">
        <v>46227</v>
      </c>
      <c r="Y119" s="78" t="str">
        <f t="shared" si="22"/>
        <v>Encerrado</v>
      </c>
      <c r="Z119" s="78">
        <f t="shared" ca="1" si="23"/>
        <v>93</v>
      </c>
      <c r="AA119" s="78" t="str">
        <f t="shared" si="24"/>
        <v/>
      </c>
      <c r="AB119" s="2" t="str">
        <f t="shared" si="25"/>
        <v>Externo</v>
      </c>
    </row>
    <row r="120" spans="1:28" s="91" customFormat="1" ht="15.5" x14ac:dyDescent="0.35">
      <c r="A120" s="1" t="s">
        <v>4762</v>
      </c>
      <c r="B120" s="67" t="s">
        <v>14</v>
      </c>
      <c r="C120" s="122" t="str">
        <f>VLOOKUP(I:I,'Referencias '!H:I,2,0)</f>
        <v>Cobrança e Contestação</v>
      </c>
      <c r="D120" s="129">
        <v>21808345</v>
      </c>
      <c r="E120" s="129">
        <v>0</v>
      </c>
      <c r="F120" s="126">
        <v>2611817435033</v>
      </c>
      <c r="G120" s="126" t="s">
        <v>603</v>
      </c>
      <c r="H120" s="126"/>
      <c r="I120" s="122" t="s">
        <v>258</v>
      </c>
      <c r="J120" s="126"/>
      <c r="K120" s="126" t="s">
        <v>604</v>
      </c>
      <c r="L120" s="122" t="s">
        <v>70</v>
      </c>
      <c r="M120" s="73" t="s">
        <v>387</v>
      </c>
      <c r="N120" s="129" t="s">
        <v>605</v>
      </c>
      <c r="O120" s="125">
        <v>46140</v>
      </c>
      <c r="P120" s="123">
        <v>46210</v>
      </c>
      <c r="Q120" s="128" t="str">
        <f t="shared" si="19"/>
        <v>abr/2026</v>
      </c>
      <c r="R120" s="129" t="s">
        <v>255</v>
      </c>
      <c r="S120" s="129" t="s">
        <v>606</v>
      </c>
      <c r="T120" s="129" t="s">
        <v>327</v>
      </c>
      <c r="U120" s="129" t="s">
        <v>607</v>
      </c>
      <c r="V120" s="129" t="str">
        <f t="shared" si="27"/>
        <v>&gt;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v>
      </c>
      <c r="W120" s="130" t="str">
        <f t="shared" si="21"/>
        <v>218083450</v>
      </c>
      <c r="X120" s="77">
        <v>46289</v>
      </c>
      <c r="Y120" s="131" t="str">
        <f t="shared" si="22"/>
        <v>Encerrado</v>
      </c>
      <c r="Z120" s="131">
        <f t="shared" ca="1" si="23"/>
        <v>149</v>
      </c>
      <c r="AA120" s="131" t="str">
        <f t="shared" si="24"/>
        <v/>
      </c>
      <c r="AB120" s="2" t="str">
        <f t="shared" si="25"/>
        <v>Externo</v>
      </c>
    </row>
    <row r="121" spans="1:28" ht="15.5" x14ac:dyDescent="0.35">
      <c r="A121" s="1"/>
      <c r="B121" s="67" t="s">
        <v>14</v>
      </c>
      <c r="C121" s="70" t="str">
        <f>VLOOKUP(I:I,'Referencias '!H:I,2,0)</f>
        <v>Cancelamento e Reemissão de Nota Fiscal</v>
      </c>
      <c r="D121" s="71">
        <v>21790747</v>
      </c>
      <c r="E121" s="71" t="s">
        <v>608</v>
      </c>
      <c r="F121" s="72">
        <v>2611814423623</v>
      </c>
      <c r="G121" s="72" t="str">
        <f>T121</f>
        <v/>
      </c>
      <c r="H121" s="72" t="str">
        <f t="shared" ref="H121:H138" si="28">TRIM(_xlfn.TEXTBEFORE(_xlfn.TEXTAFTER(U121,"CNPJ/CPF:&lt;/strong&gt;"),"&lt;/p&gt;"))</f>
        <v>424.759.828-70</v>
      </c>
      <c r="I121" s="70" t="s">
        <v>609</v>
      </c>
      <c r="J121" s="72"/>
      <c r="K121" s="72"/>
      <c r="L121" s="70" t="s">
        <v>70</v>
      </c>
      <c r="M121" s="73" t="s">
        <v>238</v>
      </c>
      <c r="N121" s="71" t="s">
        <v>610</v>
      </c>
      <c r="O121" s="74">
        <v>46140</v>
      </c>
      <c r="P121" s="123">
        <v>46140</v>
      </c>
      <c r="Q121" s="75" t="str">
        <f t="shared" si="19"/>
        <v>abr/2026</v>
      </c>
      <c r="R121" s="71" t="s">
        <v>313</v>
      </c>
      <c r="S121" s="71" t="s">
        <v>611</v>
      </c>
      <c r="T121" s="71" t="s">
        <v>327</v>
      </c>
      <c r="U121" s="71" t="s">
        <v>612</v>
      </c>
      <c r="V121" s="71" t="str">
        <f t="shared" si="27"/>
        <v>&gt; Prezados, boa tarde!
Por gentileza, solicito a substituição das NFS:
NF 109897 
NF 110104
Por gentileza, inserir o PO: C000617754</v>
      </c>
      <c r="W121" s="76" t="str">
        <f t="shared" si="21"/>
        <v>21790747subs</v>
      </c>
      <c r="X121" s="77">
        <v>46259</v>
      </c>
      <c r="Y121" s="78" t="str">
        <f t="shared" si="22"/>
        <v>Encerrado</v>
      </c>
      <c r="Z121" s="78">
        <f t="shared" ca="1" si="23"/>
        <v>119</v>
      </c>
      <c r="AA121" s="78" t="str">
        <f t="shared" si="24"/>
        <v/>
      </c>
      <c r="AB121" s="2" t="str">
        <f t="shared" si="25"/>
        <v>Externo</v>
      </c>
    </row>
    <row r="122" spans="1:28" ht="15.5" x14ac:dyDescent="0.35">
      <c r="A122" s="1"/>
      <c r="B122" s="67" t="s">
        <v>14</v>
      </c>
      <c r="C122" s="70" t="str">
        <f>VLOOKUP(I:I,'Referencias '!H:I,2,0)</f>
        <v>Cancelamento e Reemissão de Nota Fiscal</v>
      </c>
      <c r="D122" s="71">
        <v>21789283</v>
      </c>
      <c r="E122" s="71">
        <v>0</v>
      </c>
      <c r="F122" s="72">
        <v>0</v>
      </c>
      <c r="G122" s="72" t="str">
        <f>VLOOKUP(H:H,'Referencias '!B:C,2,0)</f>
        <v>SANEAR BRASIL PRODUTOS E SERVICOS LTDA</v>
      </c>
      <c r="H122" s="72" t="str">
        <f t="shared" si="28"/>
        <v>15.348.666/0003-74</v>
      </c>
      <c r="I122" s="70" t="s">
        <v>323</v>
      </c>
      <c r="J122" s="72"/>
      <c r="K122" s="72"/>
      <c r="L122" s="70" t="s">
        <v>70</v>
      </c>
      <c r="M122" s="73" t="s">
        <v>238</v>
      </c>
      <c r="N122" s="71" t="s">
        <v>613</v>
      </c>
      <c r="O122" s="74">
        <v>46140</v>
      </c>
      <c r="P122" s="123">
        <v>46210</v>
      </c>
      <c r="Q122" s="75" t="str">
        <f t="shared" si="19"/>
        <v>abr/2026</v>
      </c>
      <c r="R122" s="71" t="s">
        <v>255</v>
      </c>
      <c r="S122" s="71" t="s">
        <v>614</v>
      </c>
      <c r="T122" s="71" t="s">
        <v>615</v>
      </c>
      <c r="U122" s="71" t="s">
        <v>616</v>
      </c>
      <c r="V122" s="71" t="str">
        <f t="shared" si="27"/>
        <v>&gt; Recebi duas notas fiscais da Stelo, emitidas com datas diferentes, mesmo valor. Notas: 111444 e 111311. Gostaria de saber o motivo de duas notas repetidas e referente à que é.</v>
      </c>
      <c r="W122" s="76" t="str">
        <f t="shared" si="21"/>
        <v>217892830</v>
      </c>
      <c r="X122" s="77">
        <v>46219</v>
      </c>
      <c r="Y122" s="78" t="str">
        <f t="shared" si="22"/>
        <v>Encerrado</v>
      </c>
      <c r="Z122" s="78">
        <f t="shared" ca="1" si="23"/>
        <v>79</v>
      </c>
      <c r="AA122" s="78" t="str">
        <f t="shared" si="24"/>
        <v/>
      </c>
      <c r="AB122" s="2" t="str">
        <f t="shared" si="25"/>
        <v>Externo</v>
      </c>
    </row>
    <row r="123" spans="1:28" ht="15.5" x14ac:dyDescent="0.35">
      <c r="A123" s="1"/>
      <c r="B123" s="67" t="s">
        <v>17</v>
      </c>
      <c r="C123" s="70" t="str">
        <f>VLOOKUP(I:I,'Referencias '!H:I,2,0)</f>
        <v>Cancelamento e Reemissão de Nota Fiscal</v>
      </c>
      <c r="D123" s="71">
        <v>21889153</v>
      </c>
      <c r="E123" s="71">
        <v>0</v>
      </c>
      <c r="F123" s="72">
        <v>0</v>
      </c>
      <c r="G123" s="72" t="str">
        <f>VLOOKUP(H:H,'Referencias '!B:C,2,0)</f>
        <v>SELIA - SERVICOS DE GESTAO EMPRESARIAL LTDA</v>
      </c>
      <c r="H123" s="72" t="str">
        <f t="shared" si="28"/>
        <v>17.388.003/0007-32</v>
      </c>
      <c r="I123" s="70" t="s">
        <v>323</v>
      </c>
      <c r="J123" s="72"/>
      <c r="K123" s="72"/>
      <c r="L123" s="70" t="s">
        <v>70</v>
      </c>
      <c r="M123" s="73" t="s">
        <v>238</v>
      </c>
      <c r="N123" s="71" t="s">
        <v>617</v>
      </c>
      <c r="O123" s="74">
        <v>46142</v>
      </c>
      <c r="P123" s="123">
        <v>46142</v>
      </c>
      <c r="Q123" s="75" t="str">
        <f t="shared" si="19"/>
        <v>abr/2026</v>
      </c>
      <c r="R123" s="71" t="s">
        <v>313</v>
      </c>
      <c r="S123" s="71" t="s">
        <v>618</v>
      </c>
      <c r="T123" s="71" t="s">
        <v>327</v>
      </c>
      <c r="U123" s="71" t="s">
        <v>619</v>
      </c>
      <c r="V123" s="71" t="str">
        <f t="shared" si="27"/>
        <v>&gt; POr favor cancelar  a NF emitida no dia de hoje e reemitir a partir de amanhã. A politica fiscal da empresa não aceita Emissão de NF entre os dias 25 a 31.
NF113132</v>
      </c>
      <c r="W123" s="76" t="str">
        <f t="shared" si="21"/>
        <v>218891530</v>
      </c>
      <c r="X123" s="77">
        <v>46216</v>
      </c>
      <c r="Y123" s="78" t="str">
        <f t="shared" si="22"/>
        <v>Encerrado</v>
      </c>
      <c r="Z123" s="78">
        <f t="shared" ca="1" si="23"/>
        <v>74</v>
      </c>
      <c r="AA123" s="78" t="str">
        <f t="shared" si="24"/>
        <v/>
      </c>
      <c r="AB123" s="2" t="str">
        <f t="shared" si="25"/>
        <v>Externo</v>
      </c>
    </row>
    <row r="124" spans="1:28" ht="15.5" x14ac:dyDescent="0.35">
      <c r="A124" s="1"/>
      <c r="B124" s="67" t="s">
        <v>14</v>
      </c>
      <c r="C124" s="70" t="str">
        <f>VLOOKUP(I:I,'Referencias '!H:I,2,0)</f>
        <v>Cancelamento e Reemissão de Nota Fiscal</v>
      </c>
      <c r="D124" s="71">
        <v>21872472</v>
      </c>
      <c r="E124" s="71">
        <v>0</v>
      </c>
      <c r="F124" s="72">
        <v>2612010477743</v>
      </c>
      <c r="G124" s="72" t="str">
        <f>VLOOKUP(H:H,'Referencias '!B:C,2,0)</f>
        <v>WS AUDIOLOGY SOLUCOES AUDITIVAS LTDA</v>
      </c>
      <c r="H124" s="72" t="str">
        <f t="shared" si="28"/>
        <v>14.011.614/0001-83</v>
      </c>
      <c r="I124" s="70" t="s">
        <v>143</v>
      </c>
      <c r="J124" s="72"/>
      <c r="K124" s="72"/>
      <c r="L124" s="70" t="s">
        <v>70</v>
      </c>
      <c r="M124" s="73" t="s">
        <v>238</v>
      </c>
      <c r="N124" s="71" t="s">
        <v>620</v>
      </c>
      <c r="O124" s="74">
        <v>46142</v>
      </c>
      <c r="P124" s="123">
        <v>46142</v>
      </c>
      <c r="Q124" s="75" t="str">
        <f t="shared" si="19"/>
        <v>abr/2026</v>
      </c>
      <c r="R124" s="71" t="s">
        <v>313</v>
      </c>
      <c r="S124" s="71" t="s">
        <v>621</v>
      </c>
      <c r="T124" s="71" t="s">
        <v>327</v>
      </c>
      <c r="U124" s="71" t="s">
        <v>622</v>
      </c>
      <c r="V124" s="71" t="str">
        <f t="shared" si="27"/>
        <v>&gt; Preciso da substituição das notas 113237 e 111126 que foram emitidas em nosso período de corte, e todo mês está se repetindo, já fiz contato anteriormente e não tenho retorno.
Temos uma politica interna que não aceita notas emitidas entre o dia 24 e 31.</v>
      </c>
      <c r="W124" s="76" t="str">
        <f t="shared" si="21"/>
        <v>218724720</v>
      </c>
      <c r="X124" s="77">
        <v>46239</v>
      </c>
      <c r="Y124" s="78" t="str">
        <f t="shared" si="22"/>
        <v>Encerrado</v>
      </c>
      <c r="Z124" s="78">
        <f t="shared" ca="1" si="23"/>
        <v>97</v>
      </c>
      <c r="AA124" s="78" t="str">
        <f t="shared" si="24"/>
        <v/>
      </c>
      <c r="AB124" s="2" t="str">
        <f t="shared" si="25"/>
        <v>Externo</v>
      </c>
    </row>
    <row r="125" spans="1:28" ht="15.5" x14ac:dyDescent="0.35">
      <c r="A125" s="1"/>
      <c r="B125" s="67" t="s">
        <v>17</v>
      </c>
      <c r="C125" s="70" t="str">
        <f>VLOOKUP(I:I,'Referencias '!H:I,2,0)</f>
        <v>Cancelamento e Reemissão de Nota Fiscal</v>
      </c>
      <c r="D125" s="71">
        <v>21945415</v>
      </c>
      <c r="E125" s="71">
        <v>0</v>
      </c>
      <c r="F125" s="72">
        <v>0</v>
      </c>
      <c r="G125" s="72" t="str">
        <f>VLOOKUP(H:H,'Referencias '!B:C,2,0)</f>
        <v>CINEMARK BRASIL S.A.</v>
      </c>
      <c r="H125" s="72" t="str">
        <f t="shared" si="28"/>
        <v>00.779.721/0001-41</v>
      </c>
      <c r="I125" s="70" t="s">
        <v>323</v>
      </c>
      <c r="J125" s="72"/>
      <c r="K125" s="72"/>
      <c r="L125" s="70" t="s">
        <v>70</v>
      </c>
      <c r="M125" s="73" t="s">
        <v>238</v>
      </c>
      <c r="N125" s="71" t="s">
        <v>488</v>
      </c>
      <c r="O125" s="74">
        <v>46146</v>
      </c>
      <c r="P125" s="123">
        <v>46157</v>
      </c>
      <c r="Q125" s="75" t="str">
        <f t="shared" si="19"/>
        <v>mai/2026</v>
      </c>
      <c r="R125" s="71" t="s">
        <v>433</v>
      </c>
      <c r="S125" s="71" t="s">
        <v>489</v>
      </c>
      <c r="T125" s="71" t="s">
        <v>327</v>
      </c>
      <c r="U125" s="71" t="s">
        <v>623</v>
      </c>
      <c r="V125" s="71" t="str">
        <f t="shared" si="27"/>
        <v>&gt; Segue pedidos para substituição das notas de ref a março.
OC000759773 Cartão Protegido
OC000759806 3DS
OC000759817 Antifraude
OC000759929 Pagador</v>
      </c>
      <c r="W125" s="76" t="str">
        <f t="shared" si="21"/>
        <v>219454150</v>
      </c>
      <c r="X125" s="77">
        <v>46216</v>
      </c>
      <c r="Y125" s="78" t="str">
        <f t="shared" si="22"/>
        <v>Encerrado</v>
      </c>
      <c r="Z125" s="78">
        <f t="shared" ca="1" si="23"/>
        <v>70</v>
      </c>
      <c r="AA125" s="78" t="str">
        <f t="shared" si="24"/>
        <v/>
      </c>
      <c r="AB125" s="2" t="str">
        <f t="shared" si="25"/>
        <v>Externo</v>
      </c>
    </row>
    <row r="126" spans="1:28" ht="15.5" x14ac:dyDescent="0.35">
      <c r="A126" s="1"/>
      <c r="B126" s="67" t="s">
        <v>14</v>
      </c>
      <c r="C126" s="70" t="str">
        <f>VLOOKUP(I:I,'Referencias '!H:I,2,0)</f>
        <v>Cancelamento e Reemissão de Nota Fiscal</v>
      </c>
      <c r="D126" s="71">
        <v>22010034</v>
      </c>
      <c r="E126" s="71">
        <v>0</v>
      </c>
      <c r="F126" s="72">
        <v>2612517570790</v>
      </c>
      <c r="G126" s="72" t="str">
        <f>T126</f>
        <v/>
      </c>
      <c r="H126" s="72" t="str">
        <f t="shared" si="28"/>
        <v>37.030.090/0001-73</v>
      </c>
      <c r="I126" s="70" t="s">
        <v>323</v>
      </c>
      <c r="J126" s="72"/>
      <c r="K126" s="72"/>
      <c r="L126" s="70" t="s">
        <v>70</v>
      </c>
      <c r="M126" s="73" t="s">
        <v>238</v>
      </c>
      <c r="N126" s="71" t="s">
        <v>580</v>
      </c>
      <c r="O126" s="74">
        <v>46147</v>
      </c>
      <c r="P126" s="123">
        <v>46148</v>
      </c>
      <c r="Q126" s="75" t="str">
        <f t="shared" si="19"/>
        <v>mai/2026</v>
      </c>
      <c r="R126" s="71" t="s">
        <v>313</v>
      </c>
      <c r="S126" s="71" t="s">
        <v>440</v>
      </c>
      <c r="T126" s="71" t="s">
        <v>327</v>
      </c>
      <c r="U126" s="71" t="s">
        <v>624</v>
      </c>
      <c r="V126" s="71" t="str">
        <f t="shared" si="27"/>
        <v>&gt;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v>
      </c>
      <c r="W126" s="76" t="str">
        <f t="shared" si="21"/>
        <v>220100340</v>
      </c>
      <c r="X126" s="77">
        <v>46148</v>
      </c>
      <c r="Y126" s="78" t="str">
        <f t="shared" si="22"/>
        <v>Encerrado</v>
      </c>
      <c r="Z126" s="78">
        <f t="shared" ca="1" si="23"/>
        <v>1</v>
      </c>
      <c r="AA126" s="78" t="str">
        <f t="shared" si="24"/>
        <v/>
      </c>
      <c r="AB126" s="2" t="str">
        <f t="shared" si="25"/>
        <v>Interno</v>
      </c>
    </row>
    <row r="127" spans="1:28" ht="15.5" x14ac:dyDescent="0.35">
      <c r="A127" s="1"/>
      <c r="B127" s="67" t="s">
        <v>17</v>
      </c>
      <c r="C127" s="70" t="str">
        <f>VLOOKUP(I:I,'Referencias '!H:I,2,0)</f>
        <v>Cancelamento e Reemissão de Nota Fiscal</v>
      </c>
      <c r="D127" s="71">
        <v>22004578</v>
      </c>
      <c r="E127" s="71">
        <v>0</v>
      </c>
      <c r="F127" s="72">
        <v>0</v>
      </c>
      <c r="G127" s="72" t="str">
        <f>VLOOKUP(H:H,'Referencias '!B:C,2,0)</f>
        <v>BRASIF S/A EXPORTACAO IMPORTACAO</v>
      </c>
      <c r="H127" s="72" t="str">
        <f t="shared" si="28"/>
        <v>52.226.073/0001-08</v>
      </c>
      <c r="I127" s="70" t="s">
        <v>323</v>
      </c>
      <c r="J127" s="72"/>
      <c r="K127" s="72"/>
      <c r="L127" s="70" t="s">
        <v>70</v>
      </c>
      <c r="M127" s="73" t="s">
        <v>238</v>
      </c>
      <c r="N127" s="71" t="s">
        <v>305</v>
      </c>
      <c r="O127" s="74">
        <v>46147</v>
      </c>
      <c r="P127" s="123">
        <v>46163</v>
      </c>
      <c r="Q127" s="75" t="str">
        <f t="shared" si="19"/>
        <v>mai/2026</v>
      </c>
      <c r="R127" s="71" t="s">
        <v>260</v>
      </c>
      <c r="S127" s="71" t="s">
        <v>306</v>
      </c>
      <c r="T127" s="71" t="s">
        <v>327</v>
      </c>
      <c r="U127" s="71" t="s">
        <v>625</v>
      </c>
      <c r="V127" s="71" t="str">
        <f t="shared" si="27"/>
        <v>&gt;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v>
      </c>
      <c r="W127" s="76" t="str">
        <f t="shared" si="21"/>
        <v>220045780</v>
      </c>
      <c r="X127" s="77">
        <v>46216</v>
      </c>
      <c r="Y127" s="78" t="str">
        <f t="shared" si="22"/>
        <v>Encerrado</v>
      </c>
      <c r="Z127" s="78">
        <f t="shared" ca="1" si="23"/>
        <v>69</v>
      </c>
      <c r="AA127" s="78" t="str">
        <f t="shared" si="24"/>
        <v/>
      </c>
      <c r="AB127" s="2" t="str">
        <f t="shared" si="25"/>
        <v>Interno</v>
      </c>
    </row>
    <row r="128" spans="1:28" ht="15.5" x14ac:dyDescent="0.35">
      <c r="A128" s="1"/>
      <c r="B128" s="67" t="s">
        <v>17</v>
      </c>
      <c r="C128" s="70" t="str">
        <f>VLOOKUP(I:I,'Referencias '!H:I,2,0)</f>
        <v>Cancelamento e Reemissão de Nota Fiscal</v>
      </c>
      <c r="D128" s="71">
        <v>21996121</v>
      </c>
      <c r="E128" s="71">
        <v>0</v>
      </c>
      <c r="F128" s="72">
        <v>0</v>
      </c>
      <c r="G128" s="72" t="str">
        <f>VLOOKUP(H:H,'Referencias '!B:C,2,0)</f>
        <v>BALAROTI - COMERCIO DE MATERIAIS DE CONSTRUCAO S.A.</v>
      </c>
      <c r="H128" s="72" t="str">
        <f t="shared" si="28"/>
        <v>77.044.618/0001-88</v>
      </c>
      <c r="I128" s="70" t="s">
        <v>323</v>
      </c>
      <c r="J128" s="72"/>
      <c r="K128" s="72"/>
      <c r="L128" s="70" t="s">
        <v>70</v>
      </c>
      <c r="M128" s="73" t="s">
        <v>238</v>
      </c>
      <c r="N128" s="71" t="s">
        <v>305</v>
      </c>
      <c r="O128" s="74">
        <v>46147</v>
      </c>
      <c r="P128" s="123">
        <v>46147</v>
      </c>
      <c r="Q128" s="75" t="str">
        <f t="shared" si="19"/>
        <v>mai/2026</v>
      </c>
      <c r="R128" s="71" t="s">
        <v>313</v>
      </c>
      <c r="S128" s="71" t="s">
        <v>306</v>
      </c>
      <c r="T128" s="71" t="s">
        <v>327</v>
      </c>
      <c r="U128" s="71" t="s">
        <v>626</v>
      </c>
      <c r="V128" s="71" t="str">
        <f t="shared" si="27"/>
        <v>&gt; Boa tarde, pessoal! Poderiam cancelar as NFS pendentes deste cliente, segue em anexo o detalhamento das NFS e os DAS da Paula, Pava e Pelizon</v>
      </c>
      <c r="W128" s="76" t="str">
        <f t="shared" si="21"/>
        <v>219961210</v>
      </c>
      <c r="X128" s="77">
        <v>46213</v>
      </c>
      <c r="Y128" s="78" t="str">
        <f t="shared" si="22"/>
        <v>Encerrado</v>
      </c>
      <c r="Z128" s="78">
        <f t="shared" ca="1" si="23"/>
        <v>66</v>
      </c>
      <c r="AA128" s="78" t="str">
        <f t="shared" si="24"/>
        <v/>
      </c>
      <c r="AB128" s="2" t="str">
        <f t="shared" si="25"/>
        <v>Interno</v>
      </c>
    </row>
    <row r="129" spans="1:28" ht="15.5" x14ac:dyDescent="0.35">
      <c r="A129" s="1"/>
      <c r="B129" s="67" t="s">
        <v>17</v>
      </c>
      <c r="C129" s="70" t="str">
        <f>VLOOKUP(I:I,'Referencias '!H:I,2,0)</f>
        <v>Cancelamento e Reemissão de Nota Fiscal</v>
      </c>
      <c r="D129" s="129">
        <v>21980987</v>
      </c>
      <c r="E129" s="71">
        <v>0</v>
      </c>
      <c r="F129" s="72">
        <v>2612511551172</v>
      </c>
      <c r="G129" s="72" t="str">
        <f>T129</f>
        <v/>
      </c>
      <c r="H129" s="72" t="str">
        <f t="shared" si="28"/>
        <v>145.118.997-46</v>
      </c>
      <c r="I129" s="70" t="s">
        <v>627</v>
      </c>
      <c r="J129" s="126" t="s">
        <v>628</v>
      </c>
      <c r="K129" s="126" t="s">
        <v>629</v>
      </c>
      <c r="L129" s="70" t="s">
        <v>70</v>
      </c>
      <c r="M129" s="73" t="s">
        <v>238</v>
      </c>
      <c r="N129" s="71" t="s">
        <v>630</v>
      </c>
      <c r="O129" s="74">
        <v>46147</v>
      </c>
      <c r="P129" s="123">
        <v>46147</v>
      </c>
      <c r="Q129" s="75" t="str">
        <f t="shared" si="19"/>
        <v>mai/2026</v>
      </c>
      <c r="R129" s="71" t="s">
        <v>313</v>
      </c>
      <c r="S129" s="71" t="s">
        <v>631</v>
      </c>
      <c r="T129" s="71" t="s">
        <v>327</v>
      </c>
      <c r="U129" s="71" t="s">
        <v>632</v>
      </c>
      <c r="V129" s="71" t="str">
        <f t="shared" si="27"/>
        <v>&gt;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v>
      </c>
      <c r="W129" s="76" t="str">
        <f t="shared" si="21"/>
        <v>219809870</v>
      </c>
      <c r="X129" s="77">
        <v>46268</v>
      </c>
      <c r="Y129" s="78" t="str">
        <f t="shared" si="22"/>
        <v>Encerrado</v>
      </c>
      <c r="Z129" s="78">
        <f t="shared" ca="1" si="23"/>
        <v>121</v>
      </c>
      <c r="AA129" s="78" t="str">
        <f t="shared" si="24"/>
        <v/>
      </c>
      <c r="AB129" s="2" t="str">
        <f t="shared" si="25"/>
        <v>Externo</v>
      </c>
    </row>
    <row r="130" spans="1:28" ht="15.5" x14ac:dyDescent="0.35">
      <c r="A130" s="1"/>
      <c r="B130" s="67" t="s">
        <v>14</v>
      </c>
      <c r="C130" s="70" t="str">
        <f>VLOOKUP(I:I,'Referencias '!H:I,2,0)</f>
        <v>Cancelamento e Reemissão de Nota Fiscal</v>
      </c>
      <c r="D130" s="71">
        <v>22101893</v>
      </c>
      <c r="E130" s="71">
        <v>0</v>
      </c>
      <c r="F130" s="72">
        <v>2612715632566</v>
      </c>
      <c r="G130" s="72" t="str">
        <f>VLOOKUP(H:H,'Referencias '!B:C,2,0)</f>
        <v>ELO CONSULTORIA E SOLUCOES LTDA</v>
      </c>
      <c r="H130" s="72" t="str">
        <f t="shared" si="28"/>
        <v>54.709.015/0001-52</v>
      </c>
      <c r="I130" s="70" t="s">
        <v>323</v>
      </c>
      <c r="J130" s="72"/>
      <c r="K130" s="72"/>
      <c r="L130" s="70" t="s">
        <v>70</v>
      </c>
      <c r="M130" s="73" t="s">
        <v>238</v>
      </c>
      <c r="N130" s="71" t="s">
        <v>633</v>
      </c>
      <c r="O130" s="74">
        <v>46149</v>
      </c>
      <c r="P130" s="123">
        <v>46149</v>
      </c>
      <c r="Q130" s="75" t="str">
        <f t="shared" si="19"/>
        <v>mai/2026</v>
      </c>
      <c r="R130" s="71" t="s">
        <v>313</v>
      </c>
      <c r="S130" s="71" t="s">
        <v>302</v>
      </c>
      <c r="T130" s="71" t="s">
        <v>327</v>
      </c>
      <c r="U130" s="71" t="s">
        <v>634</v>
      </c>
      <c r="V130" s="71" t="str">
        <f t="shared" si="27"/>
        <v>&gt; Por favor, cancelar a NF 103473 e emitir uma nova sem o valor de 2% de ISS.</v>
      </c>
      <c r="W130" s="76" t="str">
        <f t="shared" si="21"/>
        <v>221018930</v>
      </c>
      <c r="X130" s="77">
        <v>46248</v>
      </c>
      <c r="Y130" s="78" t="str">
        <f t="shared" si="22"/>
        <v>Encerrado</v>
      </c>
      <c r="Z130" s="78">
        <f t="shared" ca="1" si="23"/>
        <v>99</v>
      </c>
      <c r="AA130" s="78" t="str">
        <f t="shared" si="24"/>
        <v/>
      </c>
      <c r="AB130" s="2" t="str">
        <f t="shared" si="25"/>
        <v>Interno</v>
      </c>
    </row>
    <row r="131" spans="1:28" ht="15.5" x14ac:dyDescent="0.35">
      <c r="A131" s="1"/>
      <c r="B131" s="67" t="s">
        <v>14</v>
      </c>
      <c r="C131" s="70" t="str">
        <f>VLOOKUP(I:I,'Referencias '!H:I,2,0)</f>
        <v>Cancelamento e Reemissão de Nota Fiscal</v>
      </c>
      <c r="D131" s="71">
        <v>22091039</v>
      </c>
      <c r="E131" s="71">
        <v>0</v>
      </c>
      <c r="F131" s="72">
        <v>0</v>
      </c>
      <c r="G131" s="72" t="str">
        <f>VLOOKUP(H:H,'Referencias '!B:C,2,0)</f>
        <v>TECNOLOGIA E PAGAMENTOS KING LTDA</v>
      </c>
      <c r="H131" s="72" t="str">
        <f t="shared" si="28"/>
        <v>46.250.852/0001-38</v>
      </c>
      <c r="I131" s="70" t="s">
        <v>323</v>
      </c>
      <c r="J131" s="72"/>
      <c r="K131" s="72"/>
      <c r="L131" s="70" t="s">
        <v>70</v>
      </c>
      <c r="M131" s="73" t="s">
        <v>238</v>
      </c>
      <c r="N131" s="71" t="s">
        <v>635</v>
      </c>
      <c r="O131" s="74">
        <v>46149</v>
      </c>
      <c r="P131" s="123">
        <v>46155</v>
      </c>
      <c r="Q131" s="75" t="str">
        <f t="shared" si="19"/>
        <v>mai/2026</v>
      </c>
      <c r="R131" s="71" t="s">
        <v>313</v>
      </c>
      <c r="S131" s="71" t="s">
        <v>636</v>
      </c>
      <c r="T131" s="71" t="s">
        <v>637</v>
      </c>
      <c r="U131" s="71" t="s">
        <v>638</v>
      </c>
      <c r="V131" s="71" t="str">
        <f t="shared" si="27"/>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v>
      </c>
      <c r="W131" s="76" t="str">
        <f t="shared" si="21"/>
        <v>220910390</v>
      </c>
      <c r="X131" s="77">
        <v>46226</v>
      </c>
      <c r="Y131" s="78" t="str">
        <f t="shared" si="22"/>
        <v>Encerrado</v>
      </c>
      <c r="Z131" s="78">
        <f t="shared" ca="1" si="23"/>
        <v>77</v>
      </c>
      <c r="AA131" s="78" t="str">
        <f t="shared" si="24"/>
        <v/>
      </c>
      <c r="AB131" s="2" t="str">
        <f t="shared" si="25"/>
        <v>Externo</v>
      </c>
    </row>
    <row r="132" spans="1:28" ht="15.5" x14ac:dyDescent="0.35">
      <c r="A132" s="1"/>
      <c r="B132" s="67" t="s">
        <v>17</v>
      </c>
      <c r="C132" s="70" t="str">
        <f>VLOOKUP(I:I,'Referencias '!H:I,2,0)</f>
        <v>Pagamentos, Boletos e Recebimentos</v>
      </c>
      <c r="D132" s="71">
        <v>22209508</v>
      </c>
      <c r="E132" s="71">
        <v>0</v>
      </c>
      <c r="F132" s="72">
        <v>2613116705546</v>
      </c>
      <c r="G132" s="72" t="str">
        <f>VLOOKUP(H:H,'Referencias '!B:C,2,0)</f>
        <v>DISVECO LTDA</v>
      </c>
      <c r="H132" s="72" t="str">
        <f t="shared" si="28"/>
        <v>02.971.360/0001-66</v>
      </c>
      <c r="I132" s="70" t="s">
        <v>406</v>
      </c>
      <c r="J132" s="72"/>
      <c r="K132" s="72"/>
      <c r="L132" s="70" t="s">
        <v>70</v>
      </c>
      <c r="M132" s="73" t="s">
        <v>387</v>
      </c>
      <c r="N132" s="71" t="s">
        <v>639</v>
      </c>
      <c r="O132" s="74">
        <v>46153</v>
      </c>
      <c r="P132" s="123">
        <v>46153</v>
      </c>
      <c r="Q132" s="75" t="str">
        <f t="shared" si="19"/>
        <v>mai/2026</v>
      </c>
      <c r="R132" s="71" t="s">
        <v>313</v>
      </c>
      <c r="S132" s="71" t="s">
        <v>246</v>
      </c>
      <c r="T132" s="71" t="s">
        <v>327</v>
      </c>
      <c r="U132" s="71" t="s">
        <v>640</v>
      </c>
      <c r="V132" s="71" t="str">
        <f t="shared" si="27"/>
        <v>&gt;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v>
      </c>
      <c r="W132" s="76" t="str">
        <f t="shared" si="21"/>
        <v>222095080</v>
      </c>
      <c r="X132" s="77">
        <v>46226</v>
      </c>
      <c r="Y132" s="78" t="str">
        <f t="shared" si="22"/>
        <v>Encerrado</v>
      </c>
      <c r="Z132" s="78">
        <f t="shared" ca="1" si="23"/>
        <v>73</v>
      </c>
      <c r="AA132" s="78" t="str">
        <f t="shared" si="24"/>
        <v/>
      </c>
      <c r="AB132" s="2" t="str">
        <f t="shared" si="25"/>
        <v>Interno</v>
      </c>
    </row>
    <row r="133" spans="1:28" ht="15.5" x14ac:dyDescent="0.35">
      <c r="A133" s="1"/>
      <c r="B133" s="67" t="s">
        <v>17</v>
      </c>
      <c r="C133" s="70" t="str">
        <f>VLOOKUP(I:I,'Referencias '!H:I,2,0)</f>
        <v>Cancelamento e Reemissão de Nota Fiscal</v>
      </c>
      <c r="D133" s="71">
        <v>22173103</v>
      </c>
      <c r="E133" s="71">
        <v>0</v>
      </c>
      <c r="F133" s="72">
        <v>2613109680970</v>
      </c>
      <c r="G133" s="72" t="str">
        <f>VLOOKUP(H:H,'Referencias '!B:C,2,0)</f>
        <v>I-RETAIL SERVICOS DE CONSULTORIA DE MODA E PARTICIPACOES LTDA.</v>
      </c>
      <c r="H133" s="72" t="str">
        <f t="shared" si="28"/>
        <v>09.168.232/0001-28</v>
      </c>
      <c r="I133" s="70" t="s">
        <v>323</v>
      </c>
      <c r="J133" s="72"/>
      <c r="K133" s="72"/>
      <c r="L133" s="70" t="s">
        <v>70</v>
      </c>
      <c r="M133" s="73" t="s">
        <v>238</v>
      </c>
      <c r="N133" s="71" t="s">
        <v>552</v>
      </c>
      <c r="O133" s="74">
        <v>46153</v>
      </c>
      <c r="P133" s="123">
        <v>46162</v>
      </c>
      <c r="Q133" s="75" t="str">
        <f t="shared" si="19"/>
        <v>mai/2026</v>
      </c>
      <c r="R133" s="71" t="s">
        <v>313</v>
      </c>
      <c r="S133" s="71" t="s">
        <v>302</v>
      </c>
      <c r="T133" s="71" t="s">
        <v>641</v>
      </c>
      <c r="U133" s="71" t="s">
        <v>642</v>
      </c>
      <c r="V133" s="71" t="str">
        <f t="shared" si="27"/>
        <v>&gt; segue o PO para a emissão da NF referente a abril/26 : 4200023105</v>
      </c>
      <c r="W133" s="76" t="str">
        <f t="shared" si="21"/>
        <v>221731030</v>
      </c>
      <c r="X133" s="77">
        <v>46227</v>
      </c>
      <c r="Y133" s="78" t="str">
        <f t="shared" si="22"/>
        <v>Encerrado</v>
      </c>
      <c r="Z133" s="78">
        <f t="shared" ca="1" si="23"/>
        <v>74</v>
      </c>
      <c r="AA133" s="78" t="str">
        <f t="shared" si="24"/>
        <v/>
      </c>
      <c r="AB133" s="2" t="str">
        <f t="shared" si="25"/>
        <v>Interno</v>
      </c>
    </row>
    <row r="134" spans="1:28" ht="15.5" x14ac:dyDescent="0.35">
      <c r="A134" s="1"/>
      <c r="B134" s="67" t="s">
        <v>17</v>
      </c>
      <c r="C134" s="70" t="str">
        <f>VLOOKUP(I:I,'Referencias '!H:I,2,0)</f>
        <v>Cancelamento e Reemissão de Nota Fiscal</v>
      </c>
      <c r="D134" s="71">
        <v>22331164</v>
      </c>
      <c r="E134" s="71">
        <v>0</v>
      </c>
      <c r="F134" s="72">
        <v>0</v>
      </c>
      <c r="G134" s="72" t="str">
        <f>VLOOKUP(H:H,'Referencias '!B:C,2,0)</f>
        <v>ALFA  AGENCIA DE VIAGENS LTDA</v>
      </c>
      <c r="H134" s="72" t="str">
        <f t="shared" si="28"/>
        <v>07.141.168/0001-66</v>
      </c>
      <c r="I134" s="70" t="s">
        <v>323</v>
      </c>
      <c r="J134" s="72"/>
      <c r="K134" s="72"/>
      <c r="L134" s="70" t="s">
        <v>70</v>
      </c>
      <c r="M134" s="73" t="s">
        <v>238</v>
      </c>
      <c r="N134" s="71" t="s">
        <v>643</v>
      </c>
      <c r="O134" s="74">
        <v>46156</v>
      </c>
      <c r="P134" s="123">
        <v>46213</v>
      </c>
      <c r="Q134" s="75" t="str">
        <f t="shared" si="19"/>
        <v>mai/2026</v>
      </c>
      <c r="R134" s="71" t="s">
        <v>260</v>
      </c>
      <c r="S134" s="71" t="s">
        <v>302</v>
      </c>
      <c r="T134" s="71" t="s">
        <v>644</v>
      </c>
      <c r="U134" s="71" t="s">
        <v>645</v>
      </c>
      <c r="V134" s="71" t="str">
        <f t="shared" si="27"/>
        <v>&gt; Cancelamento de NFS emitidas em período de congelamento</v>
      </c>
      <c r="W134" s="76" t="str">
        <f t="shared" si="21"/>
        <v>223311640</v>
      </c>
      <c r="X134" s="77">
        <v>46216</v>
      </c>
      <c r="Y134" s="78" t="str">
        <f t="shared" si="22"/>
        <v>Encerrado</v>
      </c>
      <c r="Z134" s="78">
        <f t="shared" ca="1" si="23"/>
        <v>60</v>
      </c>
      <c r="AA134" s="78" t="str">
        <f t="shared" si="24"/>
        <v/>
      </c>
      <c r="AB134" s="2" t="str">
        <f t="shared" si="25"/>
        <v>Interno</v>
      </c>
    </row>
    <row r="135" spans="1:28" ht="15.5" x14ac:dyDescent="0.35">
      <c r="A135" s="1"/>
      <c r="B135" s="67" t="s">
        <v>14</v>
      </c>
      <c r="C135" s="70" t="str">
        <f>VLOOKUP(I:I,'Referencias '!H:I,2,0)</f>
        <v>Cancelamento e Reemissão de Nota Fiscal</v>
      </c>
      <c r="D135" s="71">
        <v>22395904</v>
      </c>
      <c r="E135" s="71">
        <v>0</v>
      </c>
      <c r="F135" s="72">
        <v>0</v>
      </c>
      <c r="G135" s="72" t="str">
        <f>T135</f>
        <v/>
      </c>
      <c r="H135" s="72" t="str">
        <f t="shared" si="28"/>
        <v>13.328.409/0001-83</v>
      </c>
      <c r="I135" s="70" t="s">
        <v>323</v>
      </c>
      <c r="J135" s="72"/>
      <c r="K135" s="72"/>
      <c r="L135" s="70" t="s">
        <v>70</v>
      </c>
      <c r="M135" s="73" t="s">
        <v>238</v>
      </c>
      <c r="N135" s="71" t="s">
        <v>646</v>
      </c>
      <c r="O135" s="74">
        <v>46157</v>
      </c>
      <c r="P135" s="123">
        <v>46210</v>
      </c>
      <c r="Q135" s="75" t="str">
        <f t="shared" si="19"/>
        <v>mai/2026</v>
      </c>
      <c r="R135" s="71" t="s">
        <v>255</v>
      </c>
      <c r="S135" s="71" t="s">
        <v>302</v>
      </c>
      <c r="T135" s="71" t="s">
        <v>327</v>
      </c>
      <c r="U135" s="71" t="s">
        <v>647</v>
      </c>
      <c r="V135" s="71" t="str">
        <f t="shared" si="27"/>
        <v>&gt; Cancelamento de NF.
NFS duplicadas mesmo período
NF 113769
NF 113883</v>
      </c>
      <c r="W135" s="76" t="str">
        <f t="shared" si="21"/>
        <v>223959040</v>
      </c>
      <c r="X135" s="77">
        <v>46217</v>
      </c>
      <c r="Y135" s="78" t="str">
        <f t="shared" si="22"/>
        <v>Encerrado</v>
      </c>
      <c r="Z135" s="78">
        <f t="shared" ca="1" si="23"/>
        <v>60</v>
      </c>
      <c r="AA135" s="78" t="str">
        <f t="shared" si="24"/>
        <v/>
      </c>
      <c r="AB135" s="2" t="str">
        <f t="shared" si="25"/>
        <v>Interno</v>
      </c>
    </row>
    <row r="136" spans="1:28" ht="15.5" x14ac:dyDescent="0.35">
      <c r="A136" s="1"/>
      <c r="B136" s="67" t="s">
        <v>14</v>
      </c>
      <c r="C136" s="70" t="str">
        <f>VLOOKUP(I:I,'Referencias '!H:I,2,0)</f>
        <v>Cancelamento e Reemissão de Nota Fiscal</v>
      </c>
      <c r="D136" s="71">
        <v>22426805</v>
      </c>
      <c r="E136" s="71">
        <v>0</v>
      </c>
      <c r="F136" s="72">
        <v>0</v>
      </c>
      <c r="G136" s="72" t="str">
        <f>VLOOKUP(H:H,'Referencias '!B:C,2,0)</f>
        <v>COVABRA SUPERMERCADOS LTDA</v>
      </c>
      <c r="H136" s="72" t="str">
        <f t="shared" si="28"/>
        <v>61.233.151/0005-08</v>
      </c>
      <c r="I136" s="70" t="s">
        <v>323</v>
      </c>
      <c r="J136" s="72"/>
      <c r="K136" s="72"/>
      <c r="L136" s="70" t="s">
        <v>70</v>
      </c>
      <c r="M136" s="73" t="s">
        <v>238</v>
      </c>
      <c r="N136" s="71" t="s">
        <v>334</v>
      </c>
      <c r="O136" s="74">
        <v>46160</v>
      </c>
      <c r="P136" s="123">
        <v>46160</v>
      </c>
      <c r="Q136" s="75" t="str">
        <f t="shared" si="19"/>
        <v>mai/2026</v>
      </c>
      <c r="R136" s="71" t="s">
        <v>313</v>
      </c>
      <c r="S136" s="71" t="s">
        <v>302</v>
      </c>
      <c r="T136" s="71" t="s">
        <v>327</v>
      </c>
      <c r="U136" s="71" t="s">
        <v>648</v>
      </c>
      <c r="V136" s="71" t="str">
        <f t="shared" si="27"/>
        <v>&gt; reemitir as notas já emitidas.
O cliente foi colocado na lista de exceções para emissão no 1ºdia útil do mês seguinte.</v>
      </c>
      <c r="W136" s="76" t="str">
        <f t="shared" si="21"/>
        <v>224268050</v>
      </c>
      <c r="X136" s="77">
        <v>46223</v>
      </c>
      <c r="Y136" s="78" t="str">
        <f t="shared" si="22"/>
        <v>Encerrado</v>
      </c>
      <c r="Z136" s="78">
        <f t="shared" ca="1" si="23"/>
        <v>63</v>
      </c>
      <c r="AA136" s="78" t="str">
        <f t="shared" si="24"/>
        <v/>
      </c>
      <c r="AB136" s="2" t="str">
        <f t="shared" si="25"/>
        <v>Interno</v>
      </c>
    </row>
    <row r="137" spans="1:28" ht="15.5" x14ac:dyDescent="0.35">
      <c r="A137" s="1"/>
      <c r="B137" s="67" t="s">
        <v>15</v>
      </c>
      <c r="C137" s="70" t="str">
        <f>VLOOKUP(I:I,'Referencias '!H:I,2,0)</f>
        <v>Contratos, Comercial e Cadastro</v>
      </c>
      <c r="D137" s="71">
        <v>22559395</v>
      </c>
      <c r="E137" s="71">
        <v>0</v>
      </c>
      <c r="F137" s="72">
        <v>2614015942033</v>
      </c>
      <c r="G137" s="72" t="str">
        <f>T137</f>
        <v>ST1 INTERNET</v>
      </c>
      <c r="H137" s="72" t="str">
        <f t="shared" si="28"/>
        <v>48.131.899/0001-08</v>
      </c>
      <c r="I137" s="70" t="s">
        <v>253</v>
      </c>
      <c r="J137" s="72"/>
      <c r="K137" s="72"/>
      <c r="L137" s="70" t="s">
        <v>70</v>
      </c>
      <c r="M137" s="73" t="s">
        <v>238</v>
      </c>
      <c r="N137" s="71" t="s">
        <v>649</v>
      </c>
      <c r="O137" s="74">
        <v>46162</v>
      </c>
      <c r="P137" s="123">
        <v>46162</v>
      </c>
      <c r="Q137" s="75" t="str">
        <f t="shared" si="19"/>
        <v>mai/2026</v>
      </c>
      <c r="R137" s="71" t="s">
        <v>313</v>
      </c>
      <c r="S137" s="71" t="s">
        <v>393</v>
      </c>
      <c r="T137" s="71" t="s">
        <v>650</v>
      </c>
      <c r="U137" s="71" t="s">
        <v>651</v>
      </c>
      <c r="V137" s="71" t="str">
        <f t="shared" si="27"/>
        <v>&gt;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v>
      </c>
      <c r="W137" s="76" t="str">
        <f t="shared" si="21"/>
        <v>225593950</v>
      </c>
      <c r="X137" s="77">
        <v>46227</v>
      </c>
      <c r="Y137" s="78" t="str">
        <f t="shared" si="22"/>
        <v>Encerrado</v>
      </c>
      <c r="Z137" s="78">
        <f t="shared" ca="1" si="23"/>
        <v>65</v>
      </c>
      <c r="AA137" s="78" t="str">
        <f t="shared" si="24"/>
        <v/>
      </c>
      <c r="AB137" s="2" t="str">
        <f t="shared" si="25"/>
        <v>Interno</v>
      </c>
    </row>
    <row r="138" spans="1:28" ht="15.5" x14ac:dyDescent="0.35">
      <c r="A138" s="1"/>
      <c r="B138" s="67" t="s">
        <v>14</v>
      </c>
      <c r="C138" s="70" t="str">
        <f>VLOOKUP(I:I,'Referencias '!H:I,2,0)</f>
        <v>Cancelamento e Reemissão de Nota Fiscal</v>
      </c>
      <c r="D138" s="71">
        <v>22536383</v>
      </c>
      <c r="E138" s="71">
        <v>0</v>
      </c>
      <c r="F138" s="72">
        <v>2614010926684</v>
      </c>
      <c r="G138" s="72" t="str">
        <f>VLOOKUP(H:H,'Referencias '!B:C,2,0)</f>
        <v>WS AUDIOLOGY SOLUCOES AUDITIVAS LTDA</v>
      </c>
      <c r="H138" s="72" t="str">
        <f t="shared" si="28"/>
        <v>14.011.614/0001-83</v>
      </c>
      <c r="I138" s="70" t="s">
        <v>652</v>
      </c>
      <c r="J138" s="72"/>
      <c r="K138" s="72"/>
      <c r="L138" s="70" t="s">
        <v>70</v>
      </c>
      <c r="M138" s="73" t="s">
        <v>238</v>
      </c>
      <c r="N138" s="71" t="s">
        <v>653</v>
      </c>
      <c r="O138" s="74">
        <v>46162</v>
      </c>
      <c r="P138" s="123">
        <v>46162</v>
      </c>
      <c r="Q138" s="75" t="str">
        <f t="shared" si="19"/>
        <v>mai/2026</v>
      </c>
      <c r="R138" s="71" t="s">
        <v>313</v>
      </c>
      <c r="S138" s="71" t="s">
        <v>400</v>
      </c>
      <c r="T138" s="71" t="s">
        <v>327</v>
      </c>
      <c r="U138" s="71" t="s">
        <v>654</v>
      </c>
      <c r="V138" s="71" t="str">
        <f t="shared" si="27"/>
        <v>&gt;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v>
      </c>
      <c r="W138" s="76" t="str">
        <f t="shared" si="21"/>
        <v>225363830</v>
      </c>
      <c r="X138" s="77">
        <v>46287</v>
      </c>
      <c r="Y138" s="78" t="str">
        <f t="shared" si="22"/>
        <v>Encerrado</v>
      </c>
      <c r="Z138" s="78">
        <f t="shared" ca="1" si="23"/>
        <v>125</v>
      </c>
      <c r="AA138" s="78" t="str">
        <f t="shared" si="24"/>
        <v/>
      </c>
      <c r="AB138" s="2" t="str">
        <f t="shared" si="25"/>
        <v>Interno</v>
      </c>
    </row>
    <row r="139" spans="1:28" ht="15.5" x14ac:dyDescent="0.35">
      <c r="A139" s="1"/>
      <c r="B139" s="67" t="s">
        <v>50</v>
      </c>
      <c r="C139" s="70" t="str">
        <f>VLOOKUP(I:I,'Referencias '!H:I,2,0)</f>
        <v>Pagamentos, Boletos e Recebimentos</v>
      </c>
      <c r="D139" s="71">
        <v>22532509</v>
      </c>
      <c r="E139" s="71">
        <v>0</v>
      </c>
      <c r="F139" s="72">
        <v>2614009924039</v>
      </c>
      <c r="G139" s="72" t="str">
        <f>T139</f>
        <v/>
      </c>
      <c r="H139" s="72"/>
      <c r="I139" s="70" t="s">
        <v>273</v>
      </c>
      <c r="J139" s="72"/>
      <c r="K139" s="72"/>
      <c r="L139" s="70" t="s">
        <v>70</v>
      </c>
      <c r="M139" s="73" t="s">
        <v>238</v>
      </c>
      <c r="N139" s="71" t="s">
        <v>655</v>
      </c>
      <c r="O139" s="74">
        <v>46162</v>
      </c>
      <c r="P139" s="123">
        <v>46162</v>
      </c>
      <c r="Q139" s="75" t="str">
        <f t="shared" si="19"/>
        <v>mai/2026</v>
      </c>
      <c r="R139" s="71" t="s">
        <v>313</v>
      </c>
      <c r="S139" s="71" t="s">
        <v>621</v>
      </c>
      <c r="T139" s="71" t="s">
        <v>327</v>
      </c>
      <c r="U139" s="71" t="s">
        <v>656</v>
      </c>
      <c r="V139" s="71" t="s">
        <v>282</v>
      </c>
      <c r="W139" s="76" t="str">
        <f t="shared" si="21"/>
        <v>225325090</v>
      </c>
      <c r="X139" s="77">
        <v>46162</v>
      </c>
      <c r="Y139" s="78" t="str">
        <f t="shared" si="22"/>
        <v>Encerrado</v>
      </c>
      <c r="Z139" s="78">
        <f t="shared" ca="1" si="23"/>
        <v>0</v>
      </c>
      <c r="AA139" s="78" t="str">
        <f t="shared" si="24"/>
        <v/>
      </c>
      <c r="AB139" s="2" t="str">
        <f t="shared" si="25"/>
        <v>Externo</v>
      </c>
    </row>
    <row r="140" spans="1:28" ht="15.5" x14ac:dyDescent="0.35">
      <c r="A140" s="1"/>
      <c r="B140" s="67" t="s">
        <v>14</v>
      </c>
      <c r="C140" s="70" t="str">
        <f>VLOOKUP(I:I,'Referencias '!H:I,2,0)</f>
        <v>Faturamento e Obrigações Fiscais</v>
      </c>
      <c r="D140" s="71">
        <v>23202351</v>
      </c>
      <c r="E140" s="71">
        <v>0</v>
      </c>
      <c r="F140" s="72">
        <v>2615912370986</v>
      </c>
      <c r="G140" s="72" t="str">
        <f>VLOOKUP(H:H,'Referencias '!B:C,2,0)</f>
        <v>FENG - FAN ENGAGEMENT MARKETING E INTELIGENCIA LTDA.</v>
      </c>
      <c r="H140" s="72" t="str">
        <f t="shared" ref="H140:H146" si="29">TRIM(_xlfn.TEXTBEFORE(_xlfn.TEXTAFTER(U140,"CNPJ/CPF:&lt;/strong&gt;"),"&lt;/p&gt;"))</f>
        <v>29.815.956/0001-23</v>
      </c>
      <c r="I140" s="70" t="s">
        <v>657</v>
      </c>
      <c r="J140" s="72"/>
      <c r="K140" s="72"/>
      <c r="L140" s="70" t="s">
        <v>70</v>
      </c>
      <c r="M140" s="73" t="s">
        <v>238</v>
      </c>
      <c r="N140" s="71" t="s">
        <v>658</v>
      </c>
      <c r="O140" s="74">
        <v>46181</v>
      </c>
      <c r="P140" s="123">
        <v>46209</v>
      </c>
      <c r="Q140" s="75" t="str">
        <f t="shared" si="19"/>
        <v>jun/2026</v>
      </c>
      <c r="R140" s="71" t="s">
        <v>255</v>
      </c>
      <c r="S140" s="71" t="s">
        <v>302</v>
      </c>
      <c r="T140" s="71" t="s">
        <v>327</v>
      </c>
      <c r="U140" s="71" t="s">
        <v>659</v>
      </c>
      <c r="V140" s="71" t="str">
        <f t="shared" ref="V140:V147" si="30">IFERROR(_xlfn.TEXTBEFORE(_xlfn.TEXTAFTER(U140,"Descrição do problema:&lt;/strong"),"&lt;/p&gt;"),_xlfn.TEXTAFTER(U140,"Descrição do problema:&lt;/strong"))</f>
        <v>&gt; Por favor, esclarecer o que fizemos com o valor que o cliente pagou de 9.553,96, referente a nota 52959 que foi cancelada, conforme relatório encaminhado para o cliente em 2024. Em anexo evidências.</v>
      </c>
      <c r="W140" s="76" t="str">
        <f t="shared" si="21"/>
        <v>232023510</v>
      </c>
      <c r="X140" s="77">
        <v>46268</v>
      </c>
      <c r="Y140" s="78" t="str">
        <f t="shared" si="22"/>
        <v>Encerrado</v>
      </c>
      <c r="Z140" s="78">
        <f t="shared" ca="1" si="23"/>
        <v>87</v>
      </c>
      <c r="AA140" s="78" t="str">
        <f t="shared" si="24"/>
        <v/>
      </c>
      <c r="AB140" s="2" t="str">
        <f t="shared" si="25"/>
        <v>Interno</v>
      </c>
    </row>
    <row r="141" spans="1:28" ht="15.5" x14ac:dyDescent="0.35">
      <c r="A141" s="1"/>
      <c r="B141" s="67" t="s">
        <v>14</v>
      </c>
      <c r="C141" s="70" t="str">
        <f>VLOOKUP(I:I,'Referencias '!H:I,2,0)</f>
        <v>Cancelamento e Reemissão de Nota Fiscal</v>
      </c>
      <c r="D141" s="71">
        <v>24303316</v>
      </c>
      <c r="E141" s="71">
        <v>0</v>
      </c>
      <c r="F141" s="72">
        <v>0</v>
      </c>
      <c r="G141" s="72" t="str">
        <f>VLOOKUP(H:H,'Referencias '!B:C,2,0)</f>
        <v>MIC INDUSTRIA DE CONFECCAO LTDA</v>
      </c>
      <c r="H141" s="72" t="str">
        <f t="shared" si="29"/>
        <v>59.769.329/0001-64</v>
      </c>
      <c r="I141" s="70" t="s">
        <v>323</v>
      </c>
      <c r="J141" s="72"/>
      <c r="K141" s="72"/>
      <c r="L141" s="70" t="s">
        <v>70</v>
      </c>
      <c r="M141" s="73" t="s">
        <v>238</v>
      </c>
      <c r="N141" s="71" t="s">
        <v>580</v>
      </c>
      <c r="O141" s="74">
        <v>46206</v>
      </c>
      <c r="P141" s="123">
        <v>46209</v>
      </c>
      <c r="Q141" s="75" t="str">
        <f t="shared" si="19"/>
        <v>jul/2026</v>
      </c>
      <c r="R141" s="71" t="s">
        <v>313</v>
      </c>
      <c r="S141" s="71" t="s">
        <v>440</v>
      </c>
      <c r="T141" s="71" t="s">
        <v>660</v>
      </c>
      <c r="U141" s="71" t="s">
        <v>661</v>
      </c>
      <c r="V141" s="71" t="str">
        <f t="shared" si="30"/>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v>
      </c>
      <c r="W141" s="76" t="str">
        <f t="shared" si="21"/>
        <v>243033160</v>
      </c>
      <c r="X141" s="77">
        <v>46219</v>
      </c>
      <c r="Y141" s="78" t="str">
        <f t="shared" si="22"/>
        <v>Encerrado</v>
      </c>
      <c r="Z141" s="78">
        <f t="shared" ca="1" si="23"/>
        <v>13</v>
      </c>
      <c r="AA141" s="78" t="str">
        <f t="shared" si="24"/>
        <v/>
      </c>
      <c r="AB141" s="2" t="str">
        <f t="shared" si="25"/>
        <v>Interno</v>
      </c>
    </row>
    <row r="142" spans="1:28" ht="15.5" x14ac:dyDescent="0.35">
      <c r="A142" s="1"/>
      <c r="B142" s="67" t="s">
        <v>16</v>
      </c>
      <c r="C142" s="70" t="str">
        <f>VLOOKUP(I:I,'Referencias '!H:I,2,0)</f>
        <v>Cancelamento e Reemissão de Nota Fiscal</v>
      </c>
      <c r="D142" s="71">
        <v>24289294</v>
      </c>
      <c r="E142" s="71">
        <v>0</v>
      </c>
      <c r="F142" s="72">
        <v>2618414076373</v>
      </c>
      <c r="G142" s="72" t="str">
        <f>VLOOKUP(H:H,'Referencias '!B:C,2,0)</f>
        <v>VOLTATTO SUPRIMENTOS LTDA</v>
      </c>
      <c r="H142" s="72" t="str">
        <f t="shared" si="29"/>
        <v>59.557.054/0001-03</v>
      </c>
      <c r="I142" s="70" t="s">
        <v>360</v>
      </c>
      <c r="J142" s="72"/>
      <c r="K142" s="72" t="s">
        <v>187</v>
      </c>
      <c r="L142" s="70" t="s">
        <v>70</v>
      </c>
      <c r="M142" s="73" t="s">
        <v>238</v>
      </c>
      <c r="N142" s="71" t="s">
        <v>662</v>
      </c>
      <c r="O142" s="74">
        <v>46206</v>
      </c>
      <c r="P142" s="123">
        <v>46209</v>
      </c>
      <c r="Q142" s="75" t="str">
        <f t="shared" si="19"/>
        <v>jul/2026</v>
      </c>
      <c r="R142" s="71" t="s">
        <v>313</v>
      </c>
      <c r="S142" s="71" t="s">
        <v>302</v>
      </c>
      <c r="T142" s="71" t="s">
        <v>327</v>
      </c>
      <c r="U142" s="71" t="s">
        <v>663</v>
      </c>
      <c r="V142" s="71" t="str">
        <f t="shared" si="30"/>
        <v>&gt; Cancelamento de notas emitidas de forma apartada:
117154	STELO - Velocity Check
117396	STELO - Pagador
No contrato está como pacote, ou seja uma única nota de R$ 244</v>
      </c>
      <c r="W142" s="76" t="str">
        <f t="shared" si="21"/>
        <v>242892940</v>
      </c>
      <c r="X142" s="77">
        <v>46258</v>
      </c>
      <c r="Y142" s="78" t="str">
        <f t="shared" si="22"/>
        <v>Encerrado</v>
      </c>
      <c r="Z142" s="78">
        <f t="shared" ca="1" si="23"/>
        <v>52</v>
      </c>
      <c r="AA142" s="78" t="str">
        <f t="shared" si="24"/>
        <v/>
      </c>
      <c r="AB142" s="2" t="str">
        <f t="shared" si="25"/>
        <v>Interno</v>
      </c>
    </row>
    <row r="143" spans="1:28" s="92" customFormat="1" ht="15.5" x14ac:dyDescent="0.35">
      <c r="A143" s="1"/>
      <c r="B143" s="67" t="s">
        <v>17</v>
      </c>
      <c r="C143" s="122" t="str">
        <f>VLOOKUP(I:I,'Referencias '!H:I,2,0)</f>
        <v>Cobrança e Contestação</v>
      </c>
      <c r="D143" s="129">
        <v>24852096</v>
      </c>
      <c r="E143" s="129">
        <v>0</v>
      </c>
      <c r="F143" s="126">
        <v>2619810441333</v>
      </c>
      <c r="G143" s="126" t="str">
        <f>VLOOKUP(H:H,'Referencias '!B:C,2,0)</f>
        <v>CLAUDINO S A LOJAS DE DEPARTAMENTOS</v>
      </c>
      <c r="H143" s="126" t="str">
        <f t="shared" si="29"/>
        <v>06.862.627/0001-38</v>
      </c>
      <c r="I143" s="122" t="s">
        <v>287</v>
      </c>
      <c r="J143" s="126"/>
      <c r="K143" s="126"/>
      <c r="L143" s="70" t="s">
        <v>70</v>
      </c>
      <c r="M143" s="127" t="s">
        <v>238</v>
      </c>
      <c r="N143" s="129" t="s">
        <v>664</v>
      </c>
      <c r="O143" s="125">
        <v>46220</v>
      </c>
      <c r="P143" s="123">
        <v>46220</v>
      </c>
      <c r="Q143" s="128" t="str">
        <f t="shared" si="19"/>
        <v>jul/2026</v>
      </c>
      <c r="R143" s="129" t="s">
        <v>313</v>
      </c>
      <c r="S143" s="129" t="s">
        <v>665</v>
      </c>
      <c r="T143" s="129" t="s">
        <v>327</v>
      </c>
      <c r="U143" s="129" t="s">
        <v>666</v>
      </c>
      <c r="V143" s="129" t="str">
        <f t="shared" si="30"/>
        <v>&gt; recebemos a nota do antifraude em 16/07 - NF 0117721
com 6.170 transações mas não fizemos esse volume no mês de junho. Podem validar por favor?</v>
      </c>
      <c r="W143" s="130" t="str">
        <f t="shared" si="21"/>
        <v>248520960</v>
      </c>
      <c r="X143" s="121">
        <v>46244</v>
      </c>
      <c r="Y143" s="131" t="str">
        <f t="shared" si="22"/>
        <v>Encerrado</v>
      </c>
      <c r="Z143" s="131">
        <f t="shared" ca="1" si="23"/>
        <v>24</v>
      </c>
      <c r="AA143" s="131" t="str">
        <f t="shared" si="24"/>
        <v/>
      </c>
      <c r="AB143" s="2" t="str">
        <f t="shared" si="25"/>
        <v>Externo</v>
      </c>
    </row>
    <row r="144" spans="1:28" ht="15.5" x14ac:dyDescent="0.35">
      <c r="A144" s="1"/>
      <c r="B144" s="67" t="s">
        <v>17</v>
      </c>
      <c r="C144" s="70" t="str">
        <f>VLOOKUP(I:I,'Referencias '!H:I,2,0)</f>
        <v>Cobrança e Contestação</v>
      </c>
      <c r="D144" s="71">
        <v>23195519</v>
      </c>
      <c r="E144" s="71">
        <v>0</v>
      </c>
      <c r="F144" s="72">
        <v>2615911366904</v>
      </c>
      <c r="G144" s="72" t="str">
        <f>VLOOKUP(H:H,'Referencias '!B:C,2,0)</f>
        <v>DROGARIA SOUZA E ROSA LTDA</v>
      </c>
      <c r="H144" s="72" t="str">
        <f t="shared" si="29"/>
        <v>13.032.018/0001-17</v>
      </c>
      <c r="I144" s="70" t="s">
        <v>287</v>
      </c>
      <c r="J144" s="72"/>
      <c r="K144" s="72"/>
      <c r="L144" s="70" t="s">
        <v>5</v>
      </c>
      <c r="M144" s="73" t="s">
        <v>238</v>
      </c>
      <c r="N144" s="71" t="s">
        <v>883</v>
      </c>
      <c r="O144" s="74">
        <v>46181</v>
      </c>
      <c r="P144" s="123">
        <v>46218</v>
      </c>
      <c r="Q144" s="75" t="str">
        <f t="shared" si="19"/>
        <v>jun/2026</v>
      </c>
      <c r="R144" s="71" t="s">
        <v>313</v>
      </c>
      <c r="S144" s="71" t="s">
        <v>866</v>
      </c>
      <c r="T144" s="71" t="s">
        <v>518</v>
      </c>
      <c r="U144" s="129" t="s">
        <v>884</v>
      </c>
      <c r="V144" s="71" t="str">
        <f t="shared" si="30"/>
        <v>&gt;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v>
      </c>
      <c r="W144" s="76" t="str">
        <f t="shared" si="21"/>
        <v>231955190</v>
      </c>
      <c r="X144" s="77"/>
      <c r="Y144" s="78" t="str">
        <f t="shared" si="22"/>
        <v>Aberto</v>
      </c>
      <c r="Z144" s="78">
        <f t="shared" ca="1" si="23"/>
        <v>114</v>
      </c>
      <c r="AA144" s="78">
        <f t="shared" ca="1" si="24"/>
        <v>114.00144</v>
      </c>
      <c r="AB144" s="2" t="str">
        <f t="shared" si="25"/>
        <v>Externo</v>
      </c>
    </row>
    <row r="145" spans="1:28" customFormat="1" ht="15.5" x14ac:dyDescent="0.35">
      <c r="A145" s="1"/>
      <c r="B145" s="67" t="s">
        <v>15</v>
      </c>
      <c r="C145" s="70" t="str">
        <f>VLOOKUP(I:I,'Referencias '!H:I,2,0)</f>
        <v>Pagamentos, Boletos e Recebimentos</v>
      </c>
      <c r="D145" s="71">
        <v>24793120</v>
      </c>
      <c r="E145" s="71">
        <v>0</v>
      </c>
      <c r="F145" s="72">
        <v>2619710403552</v>
      </c>
      <c r="G145" s="72" t="str">
        <f>VLOOKUP(H:H,'Referencias '!B:C,2,0)</f>
        <v>INBRANDS S.A</v>
      </c>
      <c r="H145" s="72" t="str">
        <f t="shared" si="29"/>
        <v>09.054.385/0001-44</v>
      </c>
      <c r="I145" s="70" t="s">
        <v>273</v>
      </c>
      <c r="J145" s="72"/>
      <c r="K145" s="72"/>
      <c r="L145" s="70" t="s">
        <v>70</v>
      </c>
      <c r="M145" s="73" t="s">
        <v>238</v>
      </c>
      <c r="N145" s="71" t="s">
        <v>670</v>
      </c>
      <c r="O145" s="74">
        <v>46219</v>
      </c>
      <c r="P145" s="123">
        <v>46219</v>
      </c>
      <c r="Q145" s="75" t="str">
        <f t="shared" si="19"/>
        <v>jul/2026</v>
      </c>
      <c r="R145" s="71" t="s">
        <v>313</v>
      </c>
      <c r="S145" s="71" t="s">
        <v>671</v>
      </c>
      <c r="T145" s="71" t="s">
        <v>327</v>
      </c>
      <c r="U145" s="71" t="s">
        <v>672</v>
      </c>
      <c r="V145" s="71" t="str">
        <f t="shared" si="30"/>
        <v>&gt;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v>
      </c>
      <c r="W145" s="76" t="str">
        <f t="shared" si="21"/>
        <v>247931200</v>
      </c>
      <c r="X145" s="77">
        <v>46232</v>
      </c>
      <c r="Y145" s="78" t="str">
        <f t="shared" si="22"/>
        <v>Encerrado</v>
      </c>
      <c r="Z145" s="78">
        <f t="shared" ca="1" si="23"/>
        <v>13</v>
      </c>
      <c r="AA145" s="78" t="str">
        <f t="shared" si="24"/>
        <v/>
      </c>
      <c r="AB145" s="2" t="str">
        <f t="shared" si="25"/>
        <v>Externo</v>
      </c>
    </row>
    <row r="146" spans="1:28" customFormat="1" ht="15.5" x14ac:dyDescent="0.35">
      <c r="A146" s="1"/>
      <c r="B146" s="67" t="s">
        <v>15</v>
      </c>
      <c r="C146" s="70" t="str">
        <f>VLOOKUP(I:I,'Referencias '!H:I,2,0)</f>
        <v>Pagamentos, Boletos e Recebimentos</v>
      </c>
      <c r="D146" s="71">
        <v>24753144</v>
      </c>
      <c r="E146" s="71">
        <v>0</v>
      </c>
      <c r="F146" s="72">
        <v>2619614377755</v>
      </c>
      <c r="G146" s="72" t="str">
        <f>T146</f>
        <v/>
      </c>
      <c r="H146" s="72" t="str">
        <f t="shared" si="29"/>
        <v>073.270.713-77</v>
      </c>
      <c r="I146" s="70" t="s">
        <v>406</v>
      </c>
      <c r="J146" s="72"/>
      <c r="K146" s="72"/>
      <c r="L146" s="70" t="s">
        <v>70</v>
      </c>
      <c r="M146" s="73" t="s">
        <v>238</v>
      </c>
      <c r="N146" s="71" t="s">
        <v>673</v>
      </c>
      <c r="O146" s="74">
        <v>46218</v>
      </c>
      <c r="P146" s="123">
        <v>46219</v>
      </c>
      <c r="Q146" s="75" t="str">
        <f t="shared" si="19"/>
        <v>jul/2026</v>
      </c>
      <c r="R146" s="71" t="s">
        <v>313</v>
      </c>
      <c r="S146" s="71" t="s">
        <v>674</v>
      </c>
      <c r="T146" s="71" t="s">
        <v>327</v>
      </c>
      <c r="U146" s="71" t="s">
        <v>675</v>
      </c>
      <c r="V146" s="71" t="str">
        <f t="shared" si="30"/>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v>
      </c>
      <c r="W146" s="76" t="str">
        <f t="shared" si="21"/>
        <v>247531440</v>
      </c>
      <c r="X146" s="77">
        <v>46233</v>
      </c>
      <c r="Y146" s="78" t="str">
        <f t="shared" si="22"/>
        <v>Encerrado</v>
      </c>
      <c r="Z146" s="78">
        <f t="shared" ca="1" si="23"/>
        <v>15</v>
      </c>
      <c r="AA146" s="78" t="str">
        <f t="shared" si="24"/>
        <v/>
      </c>
      <c r="AB146" s="2" t="str">
        <f t="shared" si="25"/>
        <v>Externo</v>
      </c>
    </row>
    <row r="147" spans="1:28" ht="15.5" x14ac:dyDescent="0.35">
      <c r="A147" s="1"/>
      <c r="B147" s="67" t="s">
        <v>17</v>
      </c>
      <c r="C147" s="70" t="str">
        <f>VLOOKUP(I:I,'Referencias '!H:I,2,0)</f>
        <v>Cobrança e Contestação</v>
      </c>
      <c r="D147" s="71">
        <v>23399799</v>
      </c>
      <c r="E147" s="71">
        <v>0</v>
      </c>
      <c r="F147" s="72">
        <v>2616215501375</v>
      </c>
      <c r="G147" s="72" t="str">
        <f>T147</f>
        <v/>
      </c>
      <c r="H147" s="72"/>
      <c r="I147" s="70" t="s">
        <v>287</v>
      </c>
      <c r="J147" s="72"/>
      <c r="K147" s="72"/>
      <c r="L147" s="70" t="s">
        <v>5</v>
      </c>
      <c r="M147" s="73" t="s">
        <v>238</v>
      </c>
      <c r="N147" s="71" t="s">
        <v>865</v>
      </c>
      <c r="O147" s="74">
        <v>46184</v>
      </c>
      <c r="P147" s="123">
        <v>46218</v>
      </c>
      <c r="Q147" s="75" t="str">
        <f t="shared" si="19"/>
        <v>jun/2026</v>
      </c>
      <c r="R147" s="71" t="s">
        <v>313</v>
      </c>
      <c r="S147" s="71" t="s">
        <v>866</v>
      </c>
      <c r="T147" s="71" t="s">
        <v>327</v>
      </c>
      <c r="U147" s="129" t="s">
        <v>867</v>
      </c>
      <c r="V147" s="71" t="str">
        <f t="shared" si="30"/>
        <v>&gt;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v>
      </c>
      <c r="W147" s="76" t="str">
        <f t="shared" si="21"/>
        <v>233997990</v>
      </c>
      <c r="X147" s="77"/>
      <c r="Y147" s="78" t="str">
        <f t="shared" si="22"/>
        <v>Aberto</v>
      </c>
      <c r="Z147" s="78">
        <f t="shared" ca="1" si="23"/>
        <v>111</v>
      </c>
      <c r="AA147" s="78">
        <f t="shared" ca="1" si="24"/>
        <v>111.00147</v>
      </c>
      <c r="AB147" s="2" t="str">
        <f t="shared" si="25"/>
        <v>Externo</v>
      </c>
    </row>
    <row r="148" spans="1:28" customFormat="1" ht="15.5" x14ac:dyDescent="0.35">
      <c r="A148" s="1"/>
      <c r="B148" s="67" t="s">
        <v>14</v>
      </c>
      <c r="C148" s="70" t="str">
        <f>VLOOKUP(I:I,'Referencias '!H:I,2,0)</f>
        <v>Contratos, Comercial e Cadastro</v>
      </c>
      <c r="D148" s="71">
        <v>24744414</v>
      </c>
      <c r="E148" s="71">
        <v>23784562</v>
      </c>
      <c r="F148" s="72">
        <v>2619612371975</v>
      </c>
      <c r="G148" s="72" t="str">
        <f>T148</f>
        <v/>
      </c>
      <c r="H148" s="72"/>
      <c r="I148" s="70" t="s">
        <v>682</v>
      </c>
      <c r="J148" s="72"/>
      <c r="K148" s="72"/>
      <c r="L148" s="70" t="s">
        <v>70</v>
      </c>
      <c r="M148" s="73" t="s">
        <v>238</v>
      </c>
      <c r="N148" s="71" t="s">
        <v>683</v>
      </c>
      <c r="O148" s="74">
        <v>46218</v>
      </c>
      <c r="P148" s="123">
        <v>46218</v>
      </c>
      <c r="Q148" s="75" t="str">
        <f t="shared" ref="Q148:Q211" si="31">TEXT(O148,"mmm/aaaa")</f>
        <v>jul/2026</v>
      </c>
      <c r="R148" s="71" t="s">
        <v>313</v>
      </c>
      <c r="S148" s="71" t="s">
        <v>327</v>
      </c>
      <c r="T148" s="71" t="s">
        <v>327</v>
      </c>
      <c r="U148" s="71" t="s">
        <v>683</v>
      </c>
      <c r="V148" s="71" t="str">
        <f>U148</f>
        <v>Alteração de e-mail</v>
      </c>
      <c r="W148" s="76" t="str">
        <f t="shared" ref="W148:W211" si="32">_xlfn.CONCAT(D148:E148)</f>
        <v>2474441423784562</v>
      </c>
      <c r="X148" s="77">
        <v>46240</v>
      </c>
      <c r="Y148" s="78" t="str">
        <f t="shared" ref="Y148:Y211" si="33">IF(X148="","Aberto","Encerrado")</f>
        <v>Encerrado</v>
      </c>
      <c r="Z148" s="78">
        <f t="shared" ref="Z148:Z211" ca="1" si="34">IF(OR(L148="PENDENTE",L148="EM ANDAMENTO",L148="PENDENTE APROVAÇÃO CANCELAMENTO NF"),TODAY()-O148,X148-O148)</f>
        <v>22</v>
      </c>
      <c r="AA148" s="78" t="str">
        <f t="shared" ref="AA148:AA211" si="35">IF(Y148="Aberto",Z148+ROW()/100000,"")</f>
        <v/>
      </c>
      <c r="AB148" s="2" t="str">
        <f t="shared" ref="AB148:AB211" si="36">IF(ISNUMBER(FIND("@cielo.com.br",S148)),"Interno","Externo")</f>
        <v>Externo</v>
      </c>
    </row>
    <row r="149" spans="1:28" ht="15.5" x14ac:dyDescent="0.35">
      <c r="A149" s="1"/>
      <c r="B149" s="67" t="s">
        <v>16</v>
      </c>
      <c r="C149" s="70" t="str">
        <f>VLOOKUP(I:I,'Referencias '!H:I,2,0)</f>
        <v>Contratos, Comercial e Cadastro</v>
      </c>
      <c r="D149" s="71">
        <v>24738030</v>
      </c>
      <c r="E149" s="71">
        <v>0</v>
      </c>
      <c r="F149" s="72">
        <v>2619611368041</v>
      </c>
      <c r="G149" s="72" t="str">
        <f>T149</f>
        <v>GRAN CICLO EMPREENDIMENTOS</v>
      </c>
      <c r="H149" s="72" t="str">
        <f>TRIM(_xlfn.TEXTBEFORE(_xlfn.TEXTAFTER(U149,"CNPJ/CPF:&lt;/strong&gt;"),"&lt;/p&gt;"))</f>
        <v>22.475.070/0001-39</v>
      </c>
      <c r="I149" s="70" t="s">
        <v>684</v>
      </c>
      <c r="J149" s="72"/>
      <c r="K149" s="72" t="s">
        <v>677</v>
      </c>
      <c r="L149" s="70" t="s">
        <v>5</v>
      </c>
      <c r="M149" s="73" t="s">
        <v>238</v>
      </c>
      <c r="N149" s="71" t="s">
        <v>685</v>
      </c>
      <c r="O149" s="74">
        <v>46218</v>
      </c>
      <c r="P149" s="123">
        <v>46219</v>
      </c>
      <c r="Q149" s="75" t="str">
        <f t="shared" si="31"/>
        <v>jul/2026</v>
      </c>
      <c r="R149" s="71" t="s">
        <v>313</v>
      </c>
      <c r="S149" s="71" t="s">
        <v>686</v>
      </c>
      <c r="T149" s="71" t="s">
        <v>687</v>
      </c>
      <c r="U149" s="71" t="s">
        <v>688</v>
      </c>
      <c r="V149" s="71" t="str">
        <f>IFERROR(_xlfn.TEXTBEFORE(_xlfn.TEXTAFTER(U149,"Descrição do problema:&lt;/strong"),"&lt;/p&gt;"),_xlfn.TEXTAFTER(U149,"Descrição do problema:&lt;/strong"))</f>
        <v>&gt; Preciso reduzir a taxa de credito parcelado, pois está muito acima da em que os concorrentes praticam. irei iniciar minhas operações na maquina e esta muito fora da realidade.</v>
      </c>
      <c r="W149" s="76" t="str">
        <f t="shared" si="32"/>
        <v>247380300</v>
      </c>
      <c r="X149" s="77"/>
      <c r="Y149" s="78" t="str">
        <f t="shared" si="33"/>
        <v>Aberto</v>
      </c>
      <c r="Z149" s="78">
        <f t="shared" ca="1" si="34"/>
        <v>77</v>
      </c>
      <c r="AA149" s="78">
        <f t="shared" ca="1" si="35"/>
        <v>77.001490000000004</v>
      </c>
      <c r="AB149" s="2" t="str">
        <f t="shared" si="36"/>
        <v>Externo</v>
      </c>
    </row>
    <row r="150" spans="1:28" ht="15.5" x14ac:dyDescent="0.35">
      <c r="A150" s="1"/>
      <c r="B150" s="67" t="s">
        <v>17</v>
      </c>
      <c r="C150" s="70" t="str">
        <f>VLOOKUP(I:I,'Referencias '!H:I,2,0)</f>
        <v>Cobrança e Contestação</v>
      </c>
      <c r="D150" s="71">
        <v>23388127</v>
      </c>
      <c r="E150" s="71">
        <v>0</v>
      </c>
      <c r="F150" s="72">
        <v>2616213493833</v>
      </c>
      <c r="G150" s="72" t="str">
        <f>T150</f>
        <v/>
      </c>
      <c r="H150" s="72" t="str">
        <f>TRIM(_xlfn.TEXTBEFORE(_xlfn.TEXTAFTER(U150,"CNPJ/CPF:&lt;/strong&gt;"),"&lt;/p&gt;"))</f>
        <v>27.421.763/0001-62</v>
      </c>
      <c r="I150" s="70" t="s">
        <v>759</v>
      </c>
      <c r="J150" s="72"/>
      <c r="K150" s="72"/>
      <c r="L150" s="70" t="s">
        <v>5</v>
      </c>
      <c r="M150" s="73" t="s">
        <v>238</v>
      </c>
      <c r="N150" s="71" t="s">
        <v>868</v>
      </c>
      <c r="O150" s="74">
        <v>46184</v>
      </c>
      <c r="P150" s="123">
        <v>46218</v>
      </c>
      <c r="Q150" s="75" t="str">
        <f t="shared" si="31"/>
        <v>jun/2026</v>
      </c>
      <c r="R150" s="71" t="s">
        <v>313</v>
      </c>
      <c r="S150" s="71" t="s">
        <v>869</v>
      </c>
      <c r="T150" s="71" t="s">
        <v>327</v>
      </c>
      <c r="U150" s="129" t="s">
        <v>870</v>
      </c>
      <c r="V150" s="71" t="str">
        <f>IFERROR(_xlfn.TEXTBEFORE(_xlfn.TEXTAFTER(U150,"Descrição do problema:&lt;/strong"),"&lt;/p&gt;"),_xlfn.TEXTAFTER(U150,"Descrição do problema:&lt;/strong"))</f>
        <v>&gt; Olá, boa tarde!
O subordinado MICASSIA GOMES TEIXEIRA (merchan id: 245777F3-0BE1-4DD2-A9E2-30F21AE3E3CE) informou que foi cobrado em duplicidade pelo aluguel do terminal. 
Por gentileza, pode verificar?</v>
      </c>
      <c r="W150" s="76" t="str">
        <f t="shared" si="32"/>
        <v>233881270</v>
      </c>
      <c r="X150" s="77"/>
      <c r="Y150" s="78" t="str">
        <f t="shared" si="33"/>
        <v>Aberto</v>
      </c>
      <c r="Z150" s="78">
        <f t="shared" ca="1" si="34"/>
        <v>111</v>
      </c>
      <c r="AA150" s="78">
        <f t="shared" ca="1" si="35"/>
        <v>111.00149999999999</v>
      </c>
      <c r="AB150" s="2" t="str">
        <f t="shared" si="36"/>
        <v>Externo</v>
      </c>
    </row>
    <row r="151" spans="1:28" ht="15.5" x14ac:dyDescent="0.35">
      <c r="A151" s="1"/>
      <c r="B151" s="67" t="s">
        <v>14</v>
      </c>
      <c r="C151" s="70" t="str">
        <f>VLOOKUP(I:I,'Referencias '!H:I,2,0)</f>
        <v>Cobrança e Contestação</v>
      </c>
      <c r="D151" s="71">
        <v>24733530</v>
      </c>
      <c r="E151" s="71">
        <v>0</v>
      </c>
      <c r="F151" s="126">
        <v>2619610365169</v>
      </c>
      <c r="G151" s="72" t="str">
        <f>VLOOKUP(H:H,'Referencias '!B:C,2,0)</f>
        <v>DOM DIGITAL LTDA</v>
      </c>
      <c r="H151" s="72" t="str">
        <f>TRIM(_xlfn.TEXTBEFORE(_xlfn.TEXTAFTER(U151,"CNPJ/CPF:&lt;/strong&gt;"),"&lt;/p&gt;"))</f>
        <v>52.711.237/0001-84</v>
      </c>
      <c r="I151" s="70" t="s">
        <v>691</v>
      </c>
      <c r="J151" s="72"/>
      <c r="K151" s="72" t="s">
        <v>692</v>
      </c>
      <c r="L151" s="70" t="s">
        <v>70</v>
      </c>
      <c r="M151" s="73" t="s">
        <v>238</v>
      </c>
      <c r="N151" s="71" t="s">
        <v>592</v>
      </c>
      <c r="O151" s="74">
        <v>46218</v>
      </c>
      <c r="P151" s="123">
        <v>46219</v>
      </c>
      <c r="Q151" s="75" t="str">
        <f t="shared" si="31"/>
        <v>jul/2026</v>
      </c>
      <c r="R151" s="71" t="s">
        <v>313</v>
      </c>
      <c r="S151" s="71" t="s">
        <v>362</v>
      </c>
      <c r="T151" s="71" t="s">
        <v>327</v>
      </c>
      <c r="U151" s="71" t="s">
        <v>693</v>
      </c>
      <c r="V151" s="71" t="str">
        <f>IFERROR(_xlfn.TEXTBEFORE(_xlfn.TEXTAFTER(U151,"Descrição do problema:&lt;/strong"),"&lt;/p&gt;"),_xlfn.TEXTAFTER(U151,"Descrição do problema:&lt;/strong"))</f>
        <v>&gt;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v>
      </c>
      <c r="W151" s="76" t="str">
        <f t="shared" si="32"/>
        <v>247335300</v>
      </c>
      <c r="X151" s="77">
        <v>46268</v>
      </c>
      <c r="Y151" s="78" t="str">
        <f t="shared" si="33"/>
        <v>Encerrado</v>
      </c>
      <c r="Z151" s="78">
        <f t="shared" ca="1" si="34"/>
        <v>50</v>
      </c>
      <c r="AA151" s="78" t="str">
        <f t="shared" si="35"/>
        <v/>
      </c>
      <c r="AB151" s="2" t="str">
        <f t="shared" si="36"/>
        <v>Interno</v>
      </c>
    </row>
    <row r="152" spans="1:28" ht="15.5" x14ac:dyDescent="0.35">
      <c r="A152" s="1"/>
      <c r="B152" s="67" t="s">
        <v>17</v>
      </c>
      <c r="C152" s="70" t="str">
        <f>VLOOKUP(I:I,'Referencias '!H:I,2,0)</f>
        <v>Pagamentos, Boletos e Recebimentos</v>
      </c>
      <c r="D152" s="129">
        <v>24725908</v>
      </c>
      <c r="E152" s="71">
        <v>0</v>
      </c>
      <c r="F152" s="72">
        <v>2619609360212</v>
      </c>
      <c r="G152" s="72" t="str">
        <f>VLOOKUP(H:H,'Referencias '!B:C,2,0)</f>
        <v>COMERCIAL E IMPORTADORA DE PNEUS LTDA</v>
      </c>
      <c r="H152" s="72" t="str">
        <f>TRIM(_xlfn.TEXTBEFORE(_xlfn.TEXTAFTER(U152,"CNPJ/CPF:&lt;/strong&gt;"),"&lt;/p&gt;"))</f>
        <v>61.234.985/0001-04</v>
      </c>
      <c r="I152" s="70" t="s">
        <v>694</v>
      </c>
      <c r="J152" s="72"/>
      <c r="K152" s="72" t="s">
        <v>677</v>
      </c>
      <c r="L152" s="70" t="s">
        <v>70</v>
      </c>
      <c r="M152" s="73" t="s">
        <v>238</v>
      </c>
      <c r="N152" s="71" t="s">
        <v>695</v>
      </c>
      <c r="O152" s="74">
        <v>46218</v>
      </c>
      <c r="P152" s="123">
        <v>46219</v>
      </c>
      <c r="Q152" s="75" t="str">
        <f t="shared" si="31"/>
        <v>jul/2026</v>
      </c>
      <c r="R152" s="71" t="s">
        <v>313</v>
      </c>
      <c r="S152" s="71" t="s">
        <v>696</v>
      </c>
      <c r="T152" s="71" t="s">
        <v>697</v>
      </c>
      <c r="U152" s="71" t="s">
        <v>698</v>
      </c>
      <c r="V152" s="71" t="str">
        <f>IFERROR(_xlfn.TEXTBEFORE(_xlfn.TEXTAFTER(U152,"Descrição do problema:&lt;/strong"),"&lt;/p&gt;"),_xlfn.TEXTAFTER(U152,"Descrição do problema:&lt;/strong"))</f>
        <v>&gt; Preciso que me enviem todas as pendencias financeiras que temos, com a ref de mes, e notas fiscais.</v>
      </c>
      <c r="W152" s="76" t="str">
        <f t="shared" si="32"/>
        <v>247259080</v>
      </c>
      <c r="X152" s="77">
        <v>46268</v>
      </c>
      <c r="Y152" s="78" t="str">
        <f t="shared" si="33"/>
        <v>Encerrado</v>
      </c>
      <c r="Z152" s="78">
        <f t="shared" ca="1" si="34"/>
        <v>50</v>
      </c>
      <c r="AA152" s="78" t="str">
        <f t="shared" si="35"/>
        <v/>
      </c>
      <c r="AB152" s="2" t="str">
        <f t="shared" si="36"/>
        <v>Externo</v>
      </c>
    </row>
    <row r="153" spans="1:28" ht="15.5" x14ac:dyDescent="0.35">
      <c r="A153" s="1"/>
      <c r="B153" s="67" t="s">
        <v>16</v>
      </c>
      <c r="C153" s="70" t="str">
        <f>VLOOKUP(I:I,'Referencias '!H:I,2,0)</f>
        <v>Cancelamento e Reemissão de Nota Fiscal</v>
      </c>
      <c r="D153" s="71">
        <v>24716711</v>
      </c>
      <c r="E153" s="71">
        <v>23595875</v>
      </c>
      <c r="F153" s="72">
        <v>2619518353748</v>
      </c>
      <c r="G153" s="72" t="str">
        <f>T153</f>
        <v>ALFA OPERADORA</v>
      </c>
      <c r="H153" s="72" t="s">
        <v>699</v>
      </c>
      <c r="I153" s="70" t="s">
        <v>360</v>
      </c>
      <c r="J153" s="72"/>
      <c r="K153" s="72" t="s">
        <v>187</v>
      </c>
      <c r="L153" s="70" t="s">
        <v>70</v>
      </c>
      <c r="M153" s="73" t="s">
        <v>238</v>
      </c>
      <c r="N153" s="71" t="s">
        <v>700</v>
      </c>
      <c r="O153" s="74">
        <v>46217</v>
      </c>
      <c r="P153" s="123">
        <v>46217</v>
      </c>
      <c r="Q153" s="75" t="str">
        <f t="shared" si="31"/>
        <v>jul/2026</v>
      </c>
      <c r="R153" s="71" t="s">
        <v>313</v>
      </c>
      <c r="S153" s="71" t="s">
        <v>302</v>
      </c>
      <c r="T153" s="71" t="s">
        <v>644</v>
      </c>
      <c r="U153" s="71" t="s">
        <v>346</v>
      </c>
      <c r="V153" s="71" t="str">
        <f>U153</f>
        <v>Outros</v>
      </c>
      <c r="W153" s="76" t="str">
        <f t="shared" si="32"/>
        <v>2471671123595875</v>
      </c>
      <c r="X153" s="77">
        <v>46280</v>
      </c>
      <c r="Y153" s="78" t="str">
        <f t="shared" si="33"/>
        <v>Encerrado</v>
      </c>
      <c r="Z153" s="78">
        <f t="shared" ca="1" si="34"/>
        <v>63</v>
      </c>
      <c r="AA153" s="78" t="str">
        <f t="shared" si="35"/>
        <v/>
      </c>
      <c r="AB153" s="2" t="str">
        <f t="shared" si="36"/>
        <v>Interno</v>
      </c>
    </row>
    <row r="154" spans="1:28" ht="15.5" x14ac:dyDescent="0.35">
      <c r="A154" s="1"/>
      <c r="B154" s="67" t="s">
        <v>16</v>
      </c>
      <c r="C154" s="70" t="str">
        <f>VLOOKUP(I:I,'Referencias '!H:I,2,0)</f>
        <v>Contratos, Comercial e Cadastro</v>
      </c>
      <c r="D154" s="71">
        <v>24716261</v>
      </c>
      <c r="E154" s="71">
        <v>23632412</v>
      </c>
      <c r="F154" s="72">
        <v>2619518353404</v>
      </c>
      <c r="G154" s="72" t="str">
        <f>T154</f>
        <v/>
      </c>
      <c r="H154" s="72"/>
      <c r="I154" s="70" t="s">
        <v>701</v>
      </c>
      <c r="J154" s="72"/>
      <c r="K154" s="72" t="s">
        <v>677</v>
      </c>
      <c r="L154" s="70" t="s">
        <v>213</v>
      </c>
      <c r="M154" s="73" t="s">
        <v>238</v>
      </c>
      <c r="N154" s="71" t="s">
        <v>702</v>
      </c>
      <c r="O154" s="74">
        <v>46217</v>
      </c>
      <c r="P154" s="123">
        <v>46217</v>
      </c>
      <c r="Q154" s="75" t="str">
        <f t="shared" si="31"/>
        <v>jul/2026</v>
      </c>
      <c r="R154" s="71" t="s">
        <v>313</v>
      </c>
      <c r="S154" s="71" t="s">
        <v>703</v>
      </c>
      <c r="T154" s="71" t="s">
        <v>327</v>
      </c>
      <c r="U154" s="71" t="s">
        <v>346</v>
      </c>
      <c r="V154" s="71" t="str">
        <f>U154</f>
        <v>Outros</v>
      </c>
      <c r="W154" s="76" t="str">
        <f t="shared" si="32"/>
        <v>2471626123632412</v>
      </c>
      <c r="X154" s="77"/>
      <c r="Y154" s="78" t="str">
        <f t="shared" si="33"/>
        <v>Aberto</v>
      </c>
      <c r="Z154" s="78">
        <f t="shared" ca="1" si="34"/>
        <v>78</v>
      </c>
      <c r="AA154" s="78">
        <f t="shared" ca="1" si="35"/>
        <v>78.001540000000006</v>
      </c>
      <c r="AB154" s="2" t="str">
        <f t="shared" si="36"/>
        <v>Externo</v>
      </c>
    </row>
    <row r="155" spans="1:28" ht="15.5" x14ac:dyDescent="0.35">
      <c r="A155" s="1"/>
      <c r="B155" s="67" t="s">
        <v>16</v>
      </c>
      <c r="C155" s="70" t="str">
        <f>VLOOKUP(I:I,'Referencias '!H:I,2,0)</f>
        <v>Cobrança e Contestação</v>
      </c>
      <c r="D155" s="71">
        <v>24715652</v>
      </c>
      <c r="E155" s="71">
        <v>23642685</v>
      </c>
      <c r="F155" s="72">
        <v>2619517353058</v>
      </c>
      <c r="G155" s="72" t="str">
        <f>T155</f>
        <v>OSTENSA</v>
      </c>
      <c r="H155" s="72"/>
      <c r="I155" s="70" t="s">
        <v>704</v>
      </c>
      <c r="J155" s="72"/>
      <c r="K155" s="72" t="s">
        <v>184</v>
      </c>
      <c r="L155" s="70" t="s">
        <v>5</v>
      </c>
      <c r="M155" s="73" t="s">
        <v>238</v>
      </c>
      <c r="N155" s="71" t="s">
        <v>705</v>
      </c>
      <c r="O155" s="74">
        <v>46217</v>
      </c>
      <c r="P155" s="123">
        <v>46217</v>
      </c>
      <c r="Q155" s="75" t="str">
        <f t="shared" si="31"/>
        <v>jul/2026</v>
      </c>
      <c r="R155" s="71" t="s">
        <v>313</v>
      </c>
      <c r="S155" s="71" t="s">
        <v>440</v>
      </c>
      <c r="T155" s="71" t="s">
        <v>706</v>
      </c>
      <c r="U155" s="71" t="s">
        <v>346</v>
      </c>
      <c r="V155" s="71" t="str">
        <f>U155</f>
        <v>Outros</v>
      </c>
      <c r="W155" s="76" t="str">
        <f t="shared" si="32"/>
        <v>2471565223642685</v>
      </c>
      <c r="X155" s="77"/>
      <c r="Y155" s="78" t="str">
        <f t="shared" si="33"/>
        <v>Aberto</v>
      </c>
      <c r="Z155" s="78">
        <f t="shared" ca="1" si="34"/>
        <v>78</v>
      </c>
      <c r="AA155" s="78">
        <f t="shared" ca="1" si="35"/>
        <v>78.001549999999995</v>
      </c>
      <c r="AB155" s="2" t="str">
        <f t="shared" si="36"/>
        <v>Interno</v>
      </c>
    </row>
    <row r="156" spans="1:28" ht="15.5" x14ac:dyDescent="0.35">
      <c r="A156" s="1"/>
      <c r="B156" s="67" t="s">
        <v>16</v>
      </c>
      <c r="C156" s="70" t="str">
        <f>VLOOKUP(I:I,'Referencias '!H:I,2,0)</f>
        <v>Contratos, Comercial e Cadastro</v>
      </c>
      <c r="D156" s="129">
        <v>24713901</v>
      </c>
      <c r="E156" s="71">
        <v>23663062</v>
      </c>
      <c r="F156" s="72">
        <v>2619517351980</v>
      </c>
      <c r="G156" s="72" t="str">
        <f>T156</f>
        <v>EGR COMERCIO DE PRODUTOS DIVERSOS LTDA</v>
      </c>
      <c r="H156" s="72"/>
      <c r="I156" s="70" t="s">
        <v>355</v>
      </c>
      <c r="J156" s="72"/>
      <c r="K156" s="72" t="s">
        <v>677</v>
      </c>
      <c r="L156" s="70" t="s">
        <v>70</v>
      </c>
      <c r="M156" s="73" t="s">
        <v>238</v>
      </c>
      <c r="N156" s="71" t="s">
        <v>355</v>
      </c>
      <c r="O156" s="74">
        <v>46217</v>
      </c>
      <c r="P156" s="123">
        <v>46217</v>
      </c>
      <c r="Q156" s="75" t="str">
        <f t="shared" si="31"/>
        <v>jul/2026</v>
      </c>
      <c r="R156" s="71" t="s">
        <v>313</v>
      </c>
      <c r="S156" s="71" t="s">
        <v>707</v>
      </c>
      <c r="T156" s="71" t="s">
        <v>708</v>
      </c>
      <c r="U156" s="71" t="s">
        <v>355</v>
      </c>
      <c r="V156" s="71" t="str">
        <f>U156</f>
        <v>Congelamento de contrato</v>
      </c>
      <c r="W156" s="76" t="str">
        <f t="shared" si="32"/>
        <v>2471390123663062</v>
      </c>
      <c r="X156" s="77">
        <v>46280</v>
      </c>
      <c r="Y156" s="78" t="str">
        <f t="shared" si="33"/>
        <v>Encerrado</v>
      </c>
      <c r="Z156" s="78">
        <f t="shared" ca="1" si="34"/>
        <v>63</v>
      </c>
      <c r="AA156" s="78" t="str">
        <f t="shared" si="35"/>
        <v/>
      </c>
      <c r="AB156" s="2" t="str">
        <f t="shared" si="36"/>
        <v>Interno</v>
      </c>
    </row>
    <row r="157" spans="1:28" ht="15.5" x14ac:dyDescent="0.35">
      <c r="A157" s="1"/>
      <c r="B157" s="67" t="s">
        <v>16</v>
      </c>
      <c r="C157" s="70" t="str">
        <f>VLOOKUP(I:I,'Referencias '!H:I,2,0)</f>
        <v>Faturamento e Obrigações Fiscais</v>
      </c>
      <c r="D157" s="129">
        <v>24713448</v>
      </c>
      <c r="E157" s="71">
        <v>23739607</v>
      </c>
      <c r="F157" s="72">
        <v>2619517351689</v>
      </c>
      <c r="G157" s="72" t="str">
        <f>T157</f>
        <v>FORMULA</v>
      </c>
      <c r="H157" s="72"/>
      <c r="I157" s="70" t="s">
        <v>709</v>
      </c>
      <c r="J157" s="72"/>
      <c r="K157" s="72" t="s">
        <v>677</v>
      </c>
      <c r="L157" s="70" t="s">
        <v>5</v>
      </c>
      <c r="M157" s="73" t="s">
        <v>238</v>
      </c>
      <c r="N157" s="71" t="s">
        <v>710</v>
      </c>
      <c r="O157" s="74">
        <v>46217</v>
      </c>
      <c r="P157" s="123">
        <v>46217</v>
      </c>
      <c r="Q157" s="75" t="str">
        <f t="shared" si="31"/>
        <v>jul/2026</v>
      </c>
      <c r="R157" s="71" t="s">
        <v>313</v>
      </c>
      <c r="S157" s="71" t="s">
        <v>327</v>
      </c>
      <c r="T157" s="71" t="s">
        <v>711</v>
      </c>
      <c r="U157" s="71" t="s">
        <v>710</v>
      </c>
      <c r="V157" s="71" t="str">
        <f>U157</f>
        <v>Notas com NBS</v>
      </c>
      <c r="W157" s="76" t="str">
        <f t="shared" si="32"/>
        <v>2471344823739607</v>
      </c>
      <c r="X157" s="77"/>
      <c r="Y157" s="78" t="str">
        <f t="shared" si="33"/>
        <v>Aberto</v>
      </c>
      <c r="Z157" s="78">
        <f t="shared" ca="1" si="34"/>
        <v>78</v>
      </c>
      <c r="AA157" s="78">
        <f t="shared" ca="1" si="35"/>
        <v>78.001570000000001</v>
      </c>
      <c r="AB157" s="2" t="str">
        <f t="shared" si="36"/>
        <v>Externo</v>
      </c>
    </row>
    <row r="158" spans="1:28" ht="15.5" x14ac:dyDescent="0.35">
      <c r="A158" s="1"/>
      <c r="B158" s="67" t="s">
        <v>17</v>
      </c>
      <c r="C158" s="70" t="str">
        <f>VLOOKUP(I:I,'Referencias '!H:I,2,0)</f>
        <v>Pagamentos, Boletos e Recebimentos</v>
      </c>
      <c r="D158" s="71">
        <v>23451522</v>
      </c>
      <c r="E158" s="71">
        <v>0</v>
      </c>
      <c r="F158" s="72">
        <v>2616315534591</v>
      </c>
      <c r="G158" s="72" t="str">
        <f>VLOOKUP(H:H,'Referencias '!B:C,2,0)</f>
        <v>TB COMERCIO DE PRESENTES S.A.</v>
      </c>
      <c r="H158" s="72" t="str">
        <f>TRIM(_xlfn.TEXTBEFORE(_xlfn.TEXTAFTER(U158,"CNPJ/CPF:&lt;/strong&gt;"),"&lt;/p&gt;"))</f>
        <v>08.613.254/0001-97</v>
      </c>
      <c r="I158" s="70" t="s">
        <v>838</v>
      </c>
      <c r="J158" s="72"/>
      <c r="K158" s="72"/>
      <c r="L158" s="70" t="s">
        <v>5</v>
      </c>
      <c r="M158" s="73" t="s">
        <v>238</v>
      </c>
      <c r="N158" s="71" t="s">
        <v>839</v>
      </c>
      <c r="O158" s="74">
        <v>46185</v>
      </c>
      <c r="P158" s="123">
        <v>46218</v>
      </c>
      <c r="Q158" s="75" t="str">
        <f t="shared" si="31"/>
        <v>jun/2026</v>
      </c>
      <c r="R158" s="71" t="s">
        <v>313</v>
      </c>
      <c r="S158" s="71" t="s">
        <v>840</v>
      </c>
      <c r="T158" s="71" t="s">
        <v>327</v>
      </c>
      <c r="U158" s="129" t="s">
        <v>841</v>
      </c>
      <c r="V158" s="71" t="str">
        <f>IFERROR(_xlfn.TEXTBEFORE(_xlfn.TEXTAFTER(U158,"Descrição do problema:&lt;/strong"),"&lt;/p&gt;"),_xlfn.TEXTAFTER(U158,"Descrição do problema:&lt;/strong"))</f>
        <v>&gt; Olá, preciso de um boleto com data de vencimento atualizada. (Referente NF 115297)
Todos os boletos devem ter vencimento pelo menos 20 dias após a data de emissão da NF.</v>
      </c>
      <c r="W158" s="76" t="str">
        <f t="shared" si="32"/>
        <v>234515220</v>
      </c>
      <c r="X158" s="77"/>
      <c r="Y158" s="78" t="str">
        <f t="shared" si="33"/>
        <v>Aberto</v>
      </c>
      <c r="Z158" s="78">
        <f t="shared" ca="1" si="34"/>
        <v>110</v>
      </c>
      <c r="AA158" s="78">
        <f t="shared" ca="1" si="35"/>
        <v>110.00158</v>
      </c>
      <c r="AB158" s="2" t="str">
        <f t="shared" si="36"/>
        <v>Externo</v>
      </c>
    </row>
    <row r="159" spans="1:28" customFormat="1" ht="15.5" x14ac:dyDescent="0.35">
      <c r="A159" s="1"/>
      <c r="B159" s="67" t="s">
        <v>15</v>
      </c>
      <c r="C159" s="70" t="str">
        <f>VLOOKUP(I:I,'Referencias '!H:I,2,0)</f>
        <v>Pagamentos, Boletos e Recebimentos</v>
      </c>
      <c r="D159" s="71">
        <v>24703893</v>
      </c>
      <c r="E159" s="71">
        <v>23863833</v>
      </c>
      <c r="F159" s="72">
        <v>2619515345563</v>
      </c>
      <c r="G159" s="72" t="str">
        <f t="shared" ref="G159:G167" si="37">T159</f>
        <v/>
      </c>
      <c r="H159" s="72"/>
      <c r="I159" s="70" t="s">
        <v>714</v>
      </c>
      <c r="J159" s="72"/>
      <c r="K159" s="72"/>
      <c r="L159" s="70" t="s">
        <v>70</v>
      </c>
      <c r="M159" s="73" t="s">
        <v>238</v>
      </c>
      <c r="N159" s="71" t="s">
        <v>714</v>
      </c>
      <c r="O159" s="74">
        <v>46217</v>
      </c>
      <c r="P159" s="123">
        <v>46217</v>
      </c>
      <c r="Q159" s="75" t="str">
        <f t="shared" si="31"/>
        <v>jul/2026</v>
      </c>
      <c r="R159" s="71" t="s">
        <v>313</v>
      </c>
      <c r="S159" s="71" t="s">
        <v>327</v>
      </c>
      <c r="T159" s="71" t="s">
        <v>327</v>
      </c>
      <c r="U159" s="71" t="s">
        <v>714</v>
      </c>
      <c r="V159" s="71" t="str">
        <f t="shared" ref="V159:V166" si="38">U159</f>
        <v>Reemissão de boleto</v>
      </c>
      <c r="W159" s="76" t="str">
        <f t="shared" si="32"/>
        <v>2470389323863833</v>
      </c>
      <c r="X159" s="77">
        <v>46233</v>
      </c>
      <c r="Y159" s="78" t="str">
        <f t="shared" si="33"/>
        <v>Encerrado</v>
      </c>
      <c r="Z159" s="78">
        <f t="shared" ca="1" si="34"/>
        <v>16</v>
      </c>
      <c r="AA159" s="78" t="str">
        <f t="shared" si="35"/>
        <v/>
      </c>
      <c r="AB159" s="2" t="str">
        <f t="shared" si="36"/>
        <v>Externo</v>
      </c>
    </row>
    <row r="160" spans="1:28" ht="15.5" x14ac:dyDescent="0.35">
      <c r="A160" s="1"/>
      <c r="B160" s="67" t="s">
        <v>16</v>
      </c>
      <c r="C160" s="70" t="str">
        <f>VLOOKUP(I:I,'Referencias '!H:I,2,0)</f>
        <v>Cobrança e Contestação</v>
      </c>
      <c r="D160" s="71">
        <v>24702890</v>
      </c>
      <c r="E160" s="71">
        <v>23937053</v>
      </c>
      <c r="F160" s="72">
        <v>2619515344942</v>
      </c>
      <c r="G160" s="72" t="str">
        <f t="shared" si="37"/>
        <v/>
      </c>
      <c r="H160" s="72"/>
      <c r="I160" s="70" t="s">
        <v>715</v>
      </c>
      <c r="J160" s="72"/>
      <c r="K160" s="72" t="s">
        <v>716</v>
      </c>
      <c r="L160" s="70" t="s">
        <v>5</v>
      </c>
      <c r="M160" s="73" t="s">
        <v>238</v>
      </c>
      <c r="N160" s="71" t="s">
        <v>717</v>
      </c>
      <c r="O160" s="74">
        <v>46217</v>
      </c>
      <c r="P160" s="123">
        <v>46217</v>
      </c>
      <c r="Q160" s="75" t="str">
        <f t="shared" si="31"/>
        <v>jul/2026</v>
      </c>
      <c r="R160" s="71" t="s">
        <v>313</v>
      </c>
      <c r="S160" s="71" t="s">
        <v>502</v>
      </c>
      <c r="T160" s="71" t="s">
        <v>327</v>
      </c>
      <c r="U160" s="71" t="s">
        <v>346</v>
      </c>
      <c r="V160" s="71" t="str">
        <f t="shared" si="38"/>
        <v>Outros</v>
      </c>
      <c r="W160" s="76" t="str">
        <f t="shared" si="32"/>
        <v>2470289023937053</v>
      </c>
      <c r="X160" s="77"/>
      <c r="Y160" s="78" t="str">
        <f t="shared" si="33"/>
        <v>Aberto</v>
      </c>
      <c r="Z160" s="78">
        <f t="shared" ca="1" si="34"/>
        <v>78</v>
      </c>
      <c r="AA160" s="78">
        <f t="shared" ca="1" si="35"/>
        <v>78.001599999999996</v>
      </c>
      <c r="AB160" s="2" t="str">
        <f t="shared" si="36"/>
        <v>Externo</v>
      </c>
    </row>
    <row r="161" spans="1:28" ht="15.5" x14ac:dyDescent="0.35">
      <c r="A161" s="1"/>
      <c r="B161" s="67" t="s">
        <v>50</v>
      </c>
      <c r="C161" s="70" t="str">
        <f>VLOOKUP(I:I,'Referencias '!H:I,2,0)</f>
        <v>Atendimento Administrativo e Suporte</v>
      </c>
      <c r="D161" s="129">
        <v>24701700</v>
      </c>
      <c r="E161" s="71">
        <v>23981755</v>
      </c>
      <c r="F161" s="72">
        <v>2619515344194</v>
      </c>
      <c r="G161" s="72" t="str">
        <f t="shared" si="37"/>
        <v>SERASA SA</v>
      </c>
      <c r="H161" s="72"/>
      <c r="I161" s="70" t="s">
        <v>718</v>
      </c>
      <c r="J161" s="72"/>
      <c r="K161" s="72" t="s">
        <v>677</v>
      </c>
      <c r="L161" s="70" t="s">
        <v>5</v>
      </c>
      <c r="M161" s="73" t="s">
        <v>238</v>
      </c>
      <c r="N161" s="71" t="s">
        <v>718</v>
      </c>
      <c r="O161" s="74">
        <v>46217</v>
      </c>
      <c r="P161" s="123">
        <v>46217</v>
      </c>
      <c r="Q161" s="75" t="str">
        <f t="shared" si="31"/>
        <v>jul/2026</v>
      </c>
      <c r="R161" s="71" t="s">
        <v>313</v>
      </c>
      <c r="S161" s="71" t="s">
        <v>327</v>
      </c>
      <c r="T161" s="71" t="s">
        <v>422</v>
      </c>
      <c r="U161" s="71" t="s">
        <v>718</v>
      </c>
      <c r="V161" s="71" t="str">
        <f t="shared" si="38"/>
        <v>Carta de quitação</v>
      </c>
      <c r="W161" s="76" t="str">
        <f t="shared" si="32"/>
        <v>2470170023981755</v>
      </c>
      <c r="X161" s="77"/>
      <c r="Y161" s="78" t="str">
        <f t="shared" si="33"/>
        <v>Aberto</v>
      </c>
      <c r="Z161" s="78">
        <f t="shared" ca="1" si="34"/>
        <v>78</v>
      </c>
      <c r="AA161" s="78">
        <f t="shared" ca="1" si="35"/>
        <v>78.001609999999999</v>
      </c>
      <c r="AB161" s="2" t="str">
        <f t="shared" si="36"/>
        <v>Externo</v>
      </c>
    </row>
    <row r="162" spans="1:28" ht="15.5" x14ac:dyDescent="0.35">
      <c r="A162" s="1"/>
      <c r="B162" s="67" t="s">
        <v>16</v>
      </c>
      <c r="C162" s="70" t="str">
        <f>VLOOKUP(I:I,'Referencias '!H:I,2,0)</f>
        <v>Pagamentos, Boletos e Recebimentos</v>
      </c>
      <c r="D162" s="71">
        <v>24700529</v>
      </c>
      <c r="E162" s="71">
        <v>23981968</v>
      </c>
      <c r="F162" s="72">
        <v>2619515343454</v>
      </c>
      <c r="G162" s="72" t="str">
        <f t="shared" si="37"/>
        <v/>
      </c>
      <c r="H162" s="72"/>
      <c r="I162" s="70" t="s">
        <v>719</v>
      </c>
      <c r="J162" s="72"/>
      <c r="K162" s="72" t="s">
        <v>677</v>
      </c>
      <c r="L162" s="70" t="s">
        <v>5</v>
      </c>
      <c r="M162" s="73" t="s">
        <v>238</v>
      </c>
      <c r="N162" s="71" t="s">
        <v>720</v>
      </c>
      <c r="O162" s="74">
        <v>46217</v>
      </c>
      <c r="P162" s="123">
        <v>46217</v>
      </c>
      <c r="Q162" s="75" t="str">
        <f t="shared" si="31"/>
        <v>jul/2026</v>
      </c>
      <c r="R162" s="71" t="s">
        <v>313</v>
      </c>
      <c r="S162" s="71" t="s">
        <v>721</v>
      </c>
      <c r="T162" s="71" t="s">
        <v>327</v>
      </c>
      <c r="U162" s="71" t="s">
        <v>346</v>
      </c>
      <c r="V162" s="71" t="str">
        <f t="shared" si="38"/>
        <v>Outros</v>
      </c>
      <c r="W162" s="76" t="str">
        <f t="shared" si="32"/>
        <v>2470052923981968</v>
      </c>
      <c r="X162" s="77"/>
      <c r="Y162" s="78" t="str">
        <f t="shared" si="33"/>
        <v>Aberto</v>
      </c>
      <c r="Z162" s="78">
        <f t="shared" ca="1" si="34"/>
        <v>78</v>
      </c>
      <c r="AA162" s="78">
        <f t="shared" ca="1" si="35"/>
        <v>78.001620000000003</v>
      </c>
      <c r="AB162" s="2" t="str">
        <f t="shared" si="36"/>
        <v>Externo</v>
      </c>
    </row>
    <row r="163" spans="1:28" customFormat="1" ht="15.5" x14ac:dyDescent="0.35">
      <c r="A163" s="1"/>
      <c r="B163" s="67" t="s">
        <v>15</v>
      </c>
      <c r="C163" s="70" t="str">
        <f>VLOOKUP(I:I,'Referencias '!H:I,2,0)</f>
        <v>Pagamentos, Boletos e Recebimentos</v>
      </c>
      <c r="D163" s="71">
        <v>24699726</v>
      </c>
      <c r="E163" s="71">
        <v>23982723</v>
      </c>
      <c r="F163" s="72">
        <v>2619515342914</v>
      </c>
      <c r="G163" s="72" t="str">
        <f t="shared" si="37"/>
        <v>EUROP ASSISTANCE</v>
      </c>
      <c r="H163" s="72"/>
      <c r="I163" s="70" t="s">
        <v>714</v>
      </c>
      <c r="J163" s="72"/>
      <c r="K163" s="72"/>
      <c r="L163" s="70" t="s">
        <v>70</v>
      </c>
      <c r="M163" s="73" t="s">
        <v>238</v>
      </c>
      <c r="N163" s="71" t="s">
        <v>714</v>
      </c>
      <c r="O163" s="74">
        <v>46217</v>
      </c>
      <c r="P163" s="123">
        <v>46217</v>
      </c>
      <c r="Q163" s="75" t="str">
        <f t="shared" si="31"/>
        <v>jul/2026</v>
      </c>
      <c r="R163" s="71" t="s">
        <v>313</v>
      </c>
      <c r="S163" s="71" t="s">
        <v>327</v>
      </c>
      <c r="T163" s="71" t="s">
        <v>722</v>
      </c>
      <c r="U163" s="71" t="s">
        <v>714</v>
      </c>
      <c r="V163" s="71" t="str">
        <f t="shared" si="38"/>
        <v>Reemissão de boleto</v>
      </c>
      <c r="W163" s="76" t="str">
        <f t="shared" si="32"/>
        <v>2469972623982723</v>
      </c>
      <c r="X163" s="77">
        <v>46233</v>
      </c>
      <c r="Y163" s="78" t="str">
        <f t="shared" si="33"/>
        <v>Encerrado</v>
      </c>
      <c r="Z163" s="78">
        <f t="shared" ca="1" si="34"/>
        <v>16</v>
      </c>
      <c r="AA163" s="78" t="str">
        <f t="shared" si="35"/>
        <v/>
      </c>
      <c r="AB163" s="2" t="str">
        <f t="shared" si="36"/>
        <v>Externo</v>
      </c>
    </row>
    <row r="164" spans="1:28" ht="15.5" x14ac:dyDescent="0.35">
      <c r="A164" s="1"/>
      <c r="B164" s="67" t="s">
        <v>14</v>
      </c>
      <c r="C164" s="70" t="str">
        <f>VLOOKUP(I:I,'Referencias '!H:I,2,0)</f>
        <v>Pagamentos, Boletos e Recebimentos</v>
      </c>
      <c r="D164" s="71">
        <v>24685955</v>
      </c>
      <c r="E164" s="71">
        <v>24094797</v>
      </c>
      <c r="F164" s="72">
        <v>2619512334010</v>
      </c>
      <c r="G164" s="72" t="str">
        <f t="shared" si="37"/>
        <v>CASAS PEDRO</v>
      </c>
      <c r="H164" s="72"/>
      <c r="I164" s="70" t="s">
        <v>723</v>
      </c>
      <c r="J164" s="72"/>
      <c r="K164" s="72" t="s">
        <v>677</v>
      </c>
      <c r="L164" s="70" t="s">
        <v>70</v>
      </c>
      <c r="M164" s="73" t="s">
        <v>238</v>
      </c>
      <c r="N164" s="71" t="s">
        <v>724</v>
      </c>
      <c r="O164" s="74">
        <v>46217</v>
      </c>
      <c r="P164" s="123">
        <v>46217</v>
      </c>
      <c r="Q164" s="75" t="str">
        <f t="shared" si="31"/>
        <v>jul/2026</v>
      </c>
      <c r="R164" s="71" t="s">
        <v>313</v>
      </c>
      <c r="S164" s="71" t="s">
        <v>327</v>
      </c>
      <c r="T164" s="71" t="s">
        <v>725</v>
      </c>
      <c r="U164" s="71" t="s">
        <v>724</v>
      </c>
      <c r="V164" s="71" t="str">
        <f t="shared" si="38"/>
        <v>NF pendentes e boletos emitidos</v>
      </c>
      <c r="W164" s="76" t="str">
        <f t="shared" si="32"/>
        <v>2468595524094797</v>
      </c>
      <c r="X164" s="77">
        <v>46276</v>
      </c>
      <c r="Y164" s="78" t="str">
        <f t="shared" si="33"/>
        <v>Encerrado</v>
      </c>
      <c r="Z164" s="78">
        <f t="shared" ca="1" si="34"/>
        <v>59</v>
      </c>
      <c r="AA164" s="78" t="str">
        <f t="shared" si="35"/>
        <v/>
      </c>
      <c r="AB164" s="2" t="str">
        <f t="shared" si="36"/>
        <v>Externo</v>
      </c>
    </row>
    <row r="165" spans="1:28" customFormat="1" ht="15.5" x14ac:dyDescent="0.35">
      <c r="A165" s="1"/>
      <c r="B165" s="67" t="s">
        <v>17</v>
      </c>
      <c r="C165" s="70" t="str">
        <f>VLOOKUP(I:I,'Referencias '!H:I,2,0)</f>
        <v>Pagamentos, Boletos e Recebimentos</v>
      </c>
      <c r="D165" s="71">
        <v>24684359</v>
      </c>
      <c r="E165" s="71">
        <v>24102558</v>
      </c>
      <c r="F165" s="72">
        <v>2619512332994</v>
      </c>
      <c r="G165" s="72" t="str">
        <f t="shared" si="37"/>
        <v/>
      </c>
      <c r="H165" s="72"/>
      <c r="I165" s="70" t="s">
        <v>726</v>
      </c>
      <c r="J165" s="72"/>
      <c r="K165" s="72"/>
      <c r="L165" s="70" t="s">
        <v>70</v>
      </c>
      <c r="M165" s="73" t="s">
        <v>238</v>
      </c>
      <c r="N165" s="71" t="s">
        <v>727</v>
      </c>
      <c r="O165" s="74">
        <v>46217</v>
      </c>
      <c r="P165" s="123">
        <v>46217</v>
      </c>
      <c r="Q165" s="75" t="str">
        <f t="shared" si="31"/>
        <v>jul/2026</v>
      </c>
      <c r="R165" s="71" t="s">
        <v>313</v>
      </c>
      <c r="S165" s="71" t="s">
        <v>327</v>
      </c>
      <c r="T165" s="71" t="s">
        <v>327</v>
      </c>
      <c r="U165" s="71" t="s">
        <v>727</v>
      </c>
      <c r="V165" s="71" t="str">
        <f t="shared" si="38"/>
        <v>Cancelamento de boleto</v>
      </c>
      <c r="W165" s="76" t="str">
        <f t="shared" si="32"/>
        <v>2468435924102558</v>
      </c>
      <c r="X165" s="77">
        <v>46233</v>
      </c>
      <c r="Y165" s="78" t="str">
        <f t="shared" si="33"/>
        <v>Encerrado</v>
      </c>
      <c r="Z165" s="78">
        <f t="shared" ca="1" si="34"/>
        <v>16</v>
      </c>
      <c r="AA165" s="78" t="str">
        <f t="shared" si="35"/>
        <v/>
      </c>
      <c r="AB165" s="2" t="str">
        <f t="shared" si="36"/>
        <v>Externo</v>
      </c>
    </row>
    <row r="166" spans="1:28" customFormat="1" ht="15.5" x14ac:dyDescent="0.35">
      <c r="A166" s="1"/>
      <c r="B166" s="67" t="s">
        <v>17</v>
      </c>
      <c r="C166" s="70" t="str">
        <f>VLOOKUP(I:I,'Referencias '!H:I,2,0)</f>
        <v>Pagamentos, Boletos e Recebimentos</v>
      </c>
      <c r="D166" s="71">
        <v>24669412</v>
      </c>
      <c r="E166" s="71">
        <v>23046096</v>
      </c>
      <c r="F166" s="72">
        <v>2619510323604</v>
      </c>
      <c r="G166" s="72" t="str">
        <f t="shared" si="37"/>
        <v>INTER JAPAN VEICULOS</v>
      </c>
      <c r="H166" s="72"/>
      <c r="I166" s="70" t="s">
        <v>726</v>
      </c>
      <c r="J166" s="72"/>
      <c r="K166" s="72"/>
      <c r="L166" s="70" t="s">
        <v>70</v>
      </c>
      <c r="M166" s="73" t="s">
        <v>238</v>
      </c>
      <c r="N166" s="71" t="s">
        <v>726</v>
      </c>
      <c r="O166" s="74">
        <v>46217</v>
      </c>
      <c r="P166" s="123">
        <v>46217</v>
      </c>
      <c r="Q166" s="75" t="str">
        <f t="shared" si="31"/>
        <v>jul/2026</v>
      </c>
      <c r="R166" s="71" t="s">
        <v>313</v>
      </c>
      <c r="S166" s="71" t="s">
        <v>327</v>
      </c>
      <c r="T166" s="71" t="s">
        <v>728</v>
      </c>
      <c r="U166" s="71" t="s">
        <v>726</v>
      </c>
      <c r="V166" s="71" t="str">
        <f t="shared" si="38"/>
        <v>Cancelamento de boletos</v>
      </c>
      <c r="W166" s="76" t="str">
        <f t="shared" si="32"/>
        <v>2466941223046096</v>
      </c>
      <c r="X166" s="77">
        <v>46238</v>
      </c>
      <c r="Y166" s="78" t="str">
        <f t="shared" si="33"/>
        <v>Encerrado</v>
      </c>
      <c r="Z166" s="78">
        <f t="shared" ca="1" si="34"/>
        <v>21</v>
      </c>
      <c r="AA166" s="78" t="str">
        <f t="shared" si="35"/>
        <v/>
      </c>
      <c r="AB166" s="2" t="str">
        <f t="shared" si="36"/>
        <v>Externo</v>
      </c>
    </row>
    <row r="167" spans="1:28" ht="15.5" x14ac:dyDescent="0.35">
      <c r="A167" s="1"/>
      <c r="B167" s="67" t="s">
        <v>17</v>
      </c>
      <c r="C167" s="70" t="str">
        <f>VLOOKUP(I:I,'Referencias '!H:I,2,0)</f>
        <v>Cobrança e Contestação</v>
      </c>
      <c r="D167" s="71">
        <v>23763272</v>
      </c>
      <c r="E167" s="71">
        <v>0</v>
      </c>
      <c r="F167" s="72">
        <v>2617308741539</v>
      </c>
      <c r="G167" s="72" t="str">
        <f t="shared" si="37"/>
        <v>MARISA COM BR</v>
      </c>
      <c r="H167" s="72" t="str">
        <f>TRIM(_xlfn.TEXTBEFORE(_xlfn.TEXTAFTER(U167,"CNPJ/CPF:&lt;/strong&gt;"),"&lt;/p&gt;"))</f>
        <v>491.888.758-90</v>
      </c>
      <c r="I167" s="70" t="s">
        <v>820</v>
      </c>
      <c r="J167" s="72"/>
      <c r="K167" s="72"/>
      <c r="L167" s="70" t="s">
        <v>5</v>
      </c>
      <c r="M167" s="73" t="s">
        <v>238</v>
      </c>
      <c r="N167" s="71" t="s">
        <v>821</v>
      </c>
      <c r="O167" s="74">
        <v>46195</v>
      </c>
      <c r="P167" s="123">
        <v>46219</v>
      </c>
      <c r="Q167" s="75" t="str">
        <f t="shared" si="31"/>
        <v>jun/2026</v>
      </c>
      <c r="R167" s="71" t="s">
        <v>313</v>
      </c>
      <c r="S167" s="71" t="s">
        <v>822</v>
      </c>
      <c r="T167" s="71" t="s">
        <v>823</v>
      </c>
      <c r="U167" s="129" t="s">
        <v>824</v>
      </c>
      <c r="V167" s="71" t="str">
        <f>IFERROR(_xlfn.TEXTBEFORE(_xlfn.TEXTAFTER(U167,"Descrição do problema:&lt;/strong"),"&lt;/p&gt;"),_xlfn.TEXTAFTER(U167,"Descrição do problema:&lt;/strong"))</f>
        <v>&gt;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v>
      </c>
      <c r="W167" s="76" t="str">
        <f t="shared" si="32"/>
        <v>237632720</v>
      </c>
      <c r="X167" s="77"/>
      <c r="Y167" s="78" t="str">
        <f t="shared" si="33"/>
        <v>Aberto</v>
      </c>
      <c r="Z167" s="78">
        <f t="shared" ca="1" si="34"/>
        <v>100</v>
      </c>
      <c r="AA167" s="78">
        <f t="shared" ca="1" si="35"/>
        <v>100.00167</v>
      </c>
      <c r="AB167" s="2" t="str">
        <f t="shared" si="36"/>
        <v>Externo</v>
      </c>
    </row>
    <row r="168" spans="1:28" ht="15.5" x14ac:dyDescent="0.35">
      <c r="A168" s="1"/>
      <c r="B168" s="67" t="s">
        <v>17</v>
      </c>
      <c r="C168" s="70" t="str">
        <f>VLOOKUP(I:I,'Referencias '!H:I,2,0)</f>
        <v>Cancelamento e Reemissão de Nota Fiscal</v>
      </c>
      <c r="D168" s="71">
        <v>23831268</v>
      </c>
      <c r="E168" s="71">
        <v>0</v>
      </c>
      <c r="F168" s="72">
        <v>2617410785778</v>
      </c>
      <c r="G168" s="72" t="str">
        <f>VLOOKUP(H:H,'Referencias '!B:C,2,0)</f>
        <v>SUPERMERCADO HORTIFRUTI VILA DAS FRUTAS LTDA</v>
      </c>
      <c r="H168" s="72" t="str">
        <f>TRIM(_xlfn.TEXTBEFORE(_xlfn.TEXTAFTER(U168,"CNPJ/CPF:&lt;/strong&gt;"),"&lt;/p&gt;"))</f>
        <v>16.774.414/0001-08</v>
      </c>
      <c r="I168" s="70" t="s">
        <v>143</v>
      </c>
      <c r="J168" s="72"/>
      <c r="K168" s="72"/>
      <c r="L168" s="70" t="s">
        <v>5</v>
      </c>
      <c r="M168" s="73" t="s">
        <v>238</v>
      </c>
      <c r="N168" s="71" t="s">
        <v>580</v>
      </c>
      <c r="O168" s="74">
        <v>46196</v>
      </c>
      <c r="P168" s="123">
        <v>46218</v>
      </c>
      <c r="Q168" s="75" t="str">
        <f t="shared" si="31"/>
        <v>jun/2026</v>
      </c>
      <c r="R168" s="71" t="s">
        <v>313</v>
      </c>
      <c r="S168" s="71" t="s">
        <v>440</v>
      </c>
      <c r="T168" s="71" t="s">
        <v>327</v>
      </c>
      <c r="U168" s="129" t="s">
        <v>808</v>
      </c>
      <c r="V168" s="71" t="str">
        <f>IFERROR(_xlfn.TEXTBEFORE(_xlfn.TEXTAFTER(U168,"Descrição do problema:&lt;/strong"),"&lt;/p&gt;"),_xlfn.TEXTAFTER(U168,"Descrição do problema:&lt;/strong"))</f>
        <v>&gt; Time, sou a gerente comercial Braspag responsável pelo cliente SUPERMERCADO HORTIFRUTI VILA DAS FRUTAS LTDA, CNPJ 16.774.414/0001-08. Estamos gerando cobranças indevidas para essa empresa, pois o mesmo nunca conseguiu implantar os serviços contratados por falta de integração.</v>
      </c>
      <c r="W168" s="76" t="str">
        <f t="shared" si="32"/>
        <v>238312680</v>
      </c>
      <c r="X168" s="77"/>
      <c r="Y168" s="78" t="str">
        <f t="shared" si="33"/>
        <v>Aberto</v>
      </c>
      <c r="Z168" s="78">
        <f t="shared" ca="1" si="34"/>
        <v>99</v>
      </c>
      <c r="AA168" s="78">
        <f t="shared" ca="1" si="35"/>
        <v>99.001679999999993</v>
      </c>
      <c r="AB168" s="2" t="str">
        <f t="shared" si="36"/>
        <v>Interno</v>
      </c>
    </row>
    <row r="169" spans="1:28" ht="15.5" x14ac:dyDescent="0.35">
      <c r="A169" s="1"/>
      <c r="B169" s="67" t="s">
        <v>17</v>
      </c>
      <c r="C169" s="70" t="str">
        <f>VLOOKUP(I:I,'Referencias '!H:I,2,0)</f>
        <v>Cancelamento e Reemissão de Nota Fiscal</v>
      </c>
      <c r="D169" s="71">
        <v>24650614</v>
      </c>
      <c r="E169" s="71">
        <v>24163051</v>
      </c>
      <c r="F169" s="72">
        <v>2619417311581</v>
      </c>
      <c r="G169" s="72" t="str">
        <f>T169</f>
        <v/>
      </c>
      <c r="H169" s="72"/>
      <c r="I169" s="70" t="s">
        <v>360</v>
      </c>
      <c r="J169" s="72"/>
      <c r="K169" s="72" t="s">
        <v>187</v>
      </c>
      <c r="L169" s="70" t="s">
        <v>70</v>
      </c>
      <c r="M169" s="73" t="s">
        <v>387</v>
      </c>
      <c r="N169" s="71" t="s">
        <v>733</v>
      </c>
      <c r="O169" s="74">
        <v>46216</v>
      </c>
      <c r="P169" s="123">
        <v>46216</v>
      </c>
      <c r="Q169" s="75" t="str">
        <f t="shared" si="31"/>
        <v>jul/2026</v>
      </c>
      <c r="R169" s="71" t="s">
        <v>313</v>
      </c>
      <c r="S169" s="71" t="s">
        <v>302</v>
      </c>
      <c r="T169" s="71" t="s">
        <v>327</v>
      </c>
      <c r="U169" s="71" t="s">
        <v>733</v>
      </c>
      <c r="V169" s="71" t="str">
        <f>U169</f>
        <v>Cancelamento de NF de 2024</v>
      </c>
      <c r="W169" s="76" t="str">
        <f t="shared" si="32"/>
        <v>2465061424163051</v>
      </c>
      <c r="X169" s="77">
        <v>46287</v>
      </c>
      <c r="Y169" s="78" t="str">
        <f t="shared" si="33"/>
        <v>Encerrado</v>
      </c>
      <c r="Z169" s="78">
        <f t="shared" ca="1" si="34"/>
        <v>71</v>
      </c>
      <c r="AA169" s="78" t="str">
        <f t="shared" si="35"/>
        <v/>
      </c>
      <c r="AB169" s="2" t="str">
        <f t="shared" si="36"/>
        <v>Interno</v>
      </c>
    </row>
    <row r="170" spans="1:28" ht="15.5" x14ac:dyDescent="0.35">
      <c r="A170" s="1"/>
      <c r="B170" s="67" t="s">
        <v>17</v>
      </c>
      <c r="C170" s="70" t="str">
        <f>VLOOKUP(I:I,'Referencias '!H:I,2,0)</f>
        <v>Cancelamento e Reemissão de Nota Fiscal</v>
      </c>
      <c r="D170" s="129">
        <v>24041087</v>
      </c>
      <c r="E170" s="71">
        <v>0</v>
      </c>
      <c r="F170" s="72">
        <v>2618008919419</v>
      </c>
      <c r="G170" s="72" t="str">
        <f>VLOOKUP(H:H,'Referencias '!B:C,2,0)</f>
        <v>FISIA COMERCIO DE PRODUTOS ESPORTIVOS S.A.</v>
      </c>
      <c r="H170" s="72" t="str">
        <f>TRIM(_xlfn.TEXTBEFORE(_xlfn.TEXTAFTER(U170,"CNPJ/CPF:&lt;/strong&gt;"),"&lt;/p&gt;"))</f>
        <v>59.546.515/0001-34</v>
      </c>
      <c r="I170" s="70" t="s">
        <v>609</v>
      </c>
      <c r="J170" s="72"/>
      <c r="K170" s="72"/>
      <c r="L170" s="70" t="s">
        <v>70</v>
      </c>
      <c r="M170" s="73" t="s">
        <v>238</v>
      </c>
      <c r="N170" s="71" t="s">
        <v>804</v>
      </c>
      <c r="O170" s="74">
        <v>46202</v>
      </c>
      <c r="P170" s="123">
        <v>46218</v>
      </c>
      <c r="Q170" s="75" t="str">
        <f t="shared" si="31"/>
        <v>jun/2026</v>
      </c>
      <c r="R170" s="71" t="s">
        <v>313</v>
      </c>
      <c r="S170" s="71" t="s">
        <v>542</v>
      </c>
      <c r="T170" s="71" t="s">
        <v>327</v>
      </c>
      <c r="U170" s="129" t="s">
        <v>805</v>
      </c>
      <c r="V170" s="71" t="str">
        <f>IFERROR(_xlfn.TEXTBEFORE(_xlfn.TEXTAFTER(U170,"Descrição do problema:&lt;/strong"),"&lt;/p&gt;"),_xlfn.TEXTAFTER(U170,"Descrição do problema:&lt;/strong"))</f>
        <v>&gt; Time financeiro, bom dia. Tudo bem?
Solicito que as próximas notas fiscais do CNPJ 59546515000134, conste o número da po NO corpo da nota.
PO 4700081337</v>
      </c>
      <c r="W170" s="76" t="str">
        <f t="shared" si="32"/>
        <v>240410870</v>
      </c>
      <c r="X170" s="77">
        <f>P170</f>
        <v>46218</v>
      </c>
      <c r="Y170" s="78" t="str">
        <f t="shared" si="33"/>
        <v>Encerrado</v>
      </c>
      <c r="Z170" s="78">
        <f t="shared" ca="1" si="34"/>
        <v>16</v>
      </c>
      <c r="AA170" s="78" t="str">
        <f t="shared" si="35"/>
        <v/>
      </c>
      <c r="AB170" s="2" t="str">
        <f t="shared" si="36"/>
        <v>Externo</v>
      </c>
    </row>
    <row r="171" spans="1:28" ht="15.5" x14ac:dyDescent="0.35">
      <c r="A171" s="1"/>
      <c r="B171" s="67" t="s">
        <v>17</v>
      </c>
      <c r="C171" s="70" t="str">
        <f>VLOOKUP(I:I,'Referencias '!H:I,2,0)</f>
        <v>Cancelamento e Reemissão de Nota Fiscal</v>
      </c>
      <c r="D171" s="129">
        <v>24041048</v>
      </c>
      <c r="E171" s="71">
        <v>0</v>
      </c>
      <c r="F171" s="72">
        <v>2618007919377</v>
      </c>
      <c r="G171" s="72" t="str">
        <f>VLOOKUP(H:H,'Referencias '!B:C,2,0)</f>
        <v>SBF COMERCIO DE PRODUTOS ESPORTIVOS S.A.</v>
      </c>
      <c r="H171" s="72" t="str">
        <f>TRIM(_xlfn.TEXTBEFORE(_xlfn.TEXTAFTER(U171,"CNPJ/CPF:&lt;/strong&gt;"),"&lt;/p&gt;"))</f>
        <v>06.347.409/0001-65</v>
      </c>
      <c r="I171" s="70" t="s">
        <v>609</v>
      </c>
      <c r="J171" s="72"/>
      <c r="K171" s="72"/>
      <c r="L171" s="70" t="s">
        <v>70</v>
      </c>
      <c r="M171" s="73" t="s">
        <v>238</v>
      </c>
      <c r="N171" s="71" t="s">
        <v>806</v>
      </c>
      <c r="O171" s="74">
        <v>46202</v>
      </c>
      <c r="P171" s="123">
        <v>46218</v>
      </c>
      <c r="Q171" s="75" t="str">
        <f t="shared" si="31"/>
        <v>jun/2026</v>
      </c>
      <c r="R171" s="71" t="s">
        <v>313</v>
      </c>
      <c r="S171" s="71" t="s">
        <v>542</v>
      </c>
      <c r="T171" s="71" t="s">
        <v>543</v>
      </c>
      <c r="U171" s="129" t="s">
        <v>807</v>
      </c>
      <c r="V171" s="71" t="str">
        <f>IFERROR(_xlfn.TEXTBEFORE(_xlfn.TEXTAFTER(U171,"Descrição do problema:&lt;/strong"),"&lt;/p&gt;"),_xlfn.TEXTAFTER(U171,"Descrição do problema:&lt;/strong"))</f>
        <v>&gt; Time financeiro, bom dia. Tudo bem?
Preciso que as próximas notas fiscais emitidas para o CNPJ 06347409000165, constem o número da po NO CORPO DA NOTA FISCAL:
PO: 4500436913</v>
      </c>
      <c r="W171" s="76" t="str">
        <f t="shared" si="32"/>
        <v>240410480</v>
      </c>
      <c r="X171" s="77">
        <f>P171</f>
        <v>46218</v>
      </c>
      <c r="Y171" s="78" t="str">
        <f t="shared" si="33"/>
        <v>Encerrado</v>
      </c>
      <c r="Z171" s="78">
        <f t="shared" ca="1" si="34"/>
        <v>16</v>
      </c>
      <c r="AA171" s="78" t="str">
        <f t="shared" si="35"/>
        <v/>
      </c>
      <c r="AB171" s="2" t="str">
        <f t="shared" si="36"/>
        <v>Externo</v>
      </c>
    </row>
    <row r="172" spans="1:28" ht="15.5" x14ac:dyDescent="0.35">
      <c r="A172" s="1"/>
      <c r="B172" s="67" t="s">
        <v>17</v>
      </c>
      <c r="C172" s="70" t="str">
        <f>VLOOKUP(I:I,'Referencias '!H:I,2,0)</f>
        <v>Cancelamento e Reemissão de Nota Fiscal</v>
      </c>
      <c r="D172" s="71">
        <v>24649394</v>
      </c>
      <c r="E172" s="71">
        <v>24199383</v>
      </c>
      <c r="F172" s="72">
        <v>2619417310816</v>
      </c>
      <c r="G172" s="72" t="str">
        <f>T172</f>
        <v/>
      </c>
      <c r="H172" s="72"/>
      <c r="I172" s="70" t="s">
        <v>360</v>
      </c>
      <c r="J172" s="72"/>
      <c r="K172" s="72" t="s">
        <v>737</v>
      </c>
      <c r="L172" s="70" t="s">
        <v>70</v>
      </c>
      <c r="M172" s="73" t="s">
        <v>238</v>
      </c>
      <c r="N172" s="71" t="s">
        <v>738</v>
      </c>
      <c r="O172" s="74">
        <v>46216</v>
      </c>
      <c r="P172" s="123">
        <v>46216</v>
      </c>
      <c r="Q172" s="75" t="str">
        <f t="shared" si="31"/>
        <v>jul/2026</v>
      </c>
      <c r="R172" s="71" t="s">
        <v>313</v>
      </c>
      <c r="S172" s="71" t="s">
        <v>327</v>
      </c>
      <c r="T172" s="71" t="s">
        <v>327</v>
      </c>
      <c r="U172" s="71" t="s">
        <v>738</v>
      </c>
      <c r="V172" s="71" t="str">
        <f>U172</f>
        <v>Cancelamento de notas</v>
      </c>
      <c r="W172" s="76" t="str">
        <f t="shared" si="32"/>
        <v>2464939424199383</v>
      </c>
      <c r="X172" s="77">
        <v>46268</v>
      </c>
      <c r="Y172" s="78" t="str">
        <f t="shared" si="33"/>
        <v>Encerrado</v>
      </c>
      <c r="Z172" s="78">
        <f t="shared" ca="1" si="34"/>
        <v>52</v>
      </c>
      <c r="AA172" s="78" t="str">
        <f t="shared" si="35"/>
        <v/>
      </c>
      <c r="AB172" s="2" t="str">
        <f t="shared" si="36"/>
        <v>Externo</v>
      </c>
    </row>
    <row r="173" spans="1:28" ht="15.5" x14ac:dyDescent="0.35">
      <c r="A173" s="1"/>
      <c r="B173" s="67" t="s">
        <v>16</v>
      </c>
      <c r="C173" s="70" t="str">
        <f>VLOOKUP(I:I,'Referencias '!H:I,2,0)</f>
        <v>Cancelamento e Reemissão de Nota Fiscal</v>
      </c>
      <c r="D173" s="71">
        <v>24648974</v>
      </c>
      <c r="E173" s="71">
        <v>23880445</v>
      </c>
      <c r="F173" s="72">
        <v>2619416310563</v>
      </c>
      <c r="G173" s="72" t="s">
        <v>739</v>
      </c>
      <c r="H173" s="72" t="s">
        <v>740</v>
      </c>
      <c r="I173" s="70" t="s">
        <v>360</v>
      </c>
      <c r="J173" s="72"/>
      <c r="K173" s="72" t="s">
        <v>187</v>
      </c>
      <c r="L173" s="70" t="s">
        <v>5</v>
      </c>
      <c r="M173" s="73" t="s">
        <v>238</v>
      </c>
      <c r="N173" s="71" t="s">
        <v>741</v>
      </c>
      <c r="O173" s="74">
        <v>46216</v>
      </c>
      <c r="P173" s="123">
        <v>46216</v>
      </c>
      <c r="Q173" s="75" t="str">
        <f t="shared" si="31"/>
        <v>jul/2026</v>
      </c>
      <c r="R173" s="71" t="s">
        <v>313</v>
      </c>
      <c r="S173" s="71" t="s">
        <v>302</v>
      </c>
      <c r="T173" s="71" t="s">
        <v>437</v>
      </c>
      <c r="U173" s="129" t="s">
        <v>346</v>
      </c>
      <c r="V173" s="71" t="str">
        <f>U173</f>
        <v>Outros</v>
      </c>
      <c r="W173" s="76" t="str">
        <f t="shared" si="32"/>
        <v>2464897423880445</v>
      </c>
      <c r="X173" s="77"/>
      <c r="Y173" s="78" t="str">
        <f t="shared" si="33"/>
        <v>Aberto</v>
      </c>
      <c r="Z173" s="78">
        <f t="shared" ca="1" si="34"/>
        <v>79</v>
      </c>
      <c r="AA173" s="78">
        <f t="shared" ca="1" si="35"/>
        <v>79.001729999999995</v>
      </c>
      <c r="AB173" s="2" t="str">
        <f t="shared" si="36"/>
        <v>Interno</v>
      </c>
    </row>
    <row r="174" spans="1:28" s="115" customFormat="1" ht="15.5" x14ac:dyDescent="0.35">
      <c r="A174" s="1"/>
      <c r="B174" s="132" t="s">
        <v>16</v>
      </c>
      <c r="C174" s="122" t="str">
        <f>VLOOKUP(I:I,'Referencias '!H:I,2,0)</f>
        <v>Cancelamento e Reemissão de Nota Fiscal</v>
      </c>
      <c r="D174" s="129">
        <v>24648419</v>
      </c>
      <c r="E174" s="129">
        <v>24202566</v>
      </c>
      <c r="F174" s="126">
        <v>2619416310186</v>
      </c>
      <c r="G174" s="126" t="s">
        <v>742</v>
      </c>
      <c r="H174" s="126" t="s">
        <v>743</v>
      </c>
      <c r="I174" s="122" t="s">
        <v>360</v>
      </c>
      <c r="J174" s="126"/>
      <c r="K174" s="126" t="s">
        <v>184</v>
      </c>
      <c r="L174" s="122" t="s">
        <v>5</v>
      </c>
      <c r="M174" s="127" t="s">
        <v>387</v>
      </c>
      <c r="N174" s="129" t="s">
        <v>744</v>
      </c>
      <c r="O174" s="125">
        <v>46216</v>
      </c>
      <c r="P174" s="123">
        <v>46216</v>
      </c>
      <c r="Q174" s="128" t="str">
        <f t="shared" si="31"/>
        <v>jul/2026</v>
      </c>
      <c r="R174" s="129" t="s">
        <v>313</v>
      </c>
      <c r="S174" s="129" t="s">
        <v>302</v>
      </c>
      <c r="T174" s="129" t="s">
        <v>327</v>
      </c>
      <c r="U174" s="129" t="s">
        <v>346</v>
      </c>
      <c r="V174" s="129" t="str">
        <f>U174</f>
        <v>Outros</v>
      </c>
      <c r="W174" s="130" t="str">
        <f t="shared" si="32"/>
        <v>2464841924202566</v>
      </c>
      <c r="X174" s="77"/>
      <c r="Y174" s="131" t="str">
        <f t="shared" si="33"/>
        <v>Aberto</v>
      </c>
      <c r="Z174" s="131">
        <f t="shared" ca="1" si="34"/>
        <v>79</v>
      </c>
      <c r="AA174" s="131">
        <f t="shared" ca="1" si="35"/>
        <v>79.001739999999998</v>
      </c>
      <c r="AB174" s="2" t="str">
        <f t="shared" si="36"/>
        <v>Interno</v>
      </c>
    </row>
    <row r="175" spans="1:28" s="115" customFormat="1" ht="15.5" x14ac:dyDescent="0.35">
      <c r="A175" s="1"/>
      <c r="B175" s="67" t="s">
        <v>16</v>
      </c>
      <c r="C175" s="70" t="str">
        <f>VLOOKUP(I:I,'Referencias '!H:I,2,0)</f>
        <v>Cancelamento e Reemissão de Nota Fiscal</v>
      </c>
      <c r="D175" s="71">
        <v>24648100</v>
      </c>
      <c r="E175" s="71">
        <v>23958526</v>
      </c>
      <c r="F175" s="72">
        <v>2619416309981</v>
      </c>
      <c r="G175" s="72" t="str">
        <f>T175</f>
        <v>TEM NA TRENA LTDA</v>
      </c>
      <c r="H175" s="72" t="s">
        <v>745</v>
      </c>
      <c r="I175" s="70" t="s">
        <v>360</v>
      </c>
      <c r="J175" s="72"/>
      <c r="K175" s="72" t="s">
        <v>184</v>
      </c>
      <c r="L175" s="70" t="s">
        <v>5</v>
      </c>
      <c r="M175" s="73" t="s">
        <v>387</v>
      </c>
      <c r="N175" s="71" t="s">
        <v>746</v>
      </c>
      <c r="O175" s="74">
        <v>46216</v>
      </c>
      <c r="P175" s="123">
        <v>46216</v>
      </c>
      <c r="Q175" s="75" t="str">
        <f t="shared" si="31"/>
        <v>jul/2026</v>
      </c>
      <c r="R175" s="71" t="s">
        <v>313</v>
      </c>
      <c r="S175" s="71" t="s">
        <v>302</v>
      </c>
      <c r="T175" s="71" t="s">
        <v>747</v>
      </c>
      <c r="U175" s="129" t="s">
        <v>346</v>
      </c>
      <c r="V175" s="71" t="str">
        <f>U175</f>
        <v>Outros</v>
      </c>
      <c r="W175" s="76" t="str">
        <f t="shared" si="32"/>
        <v>2464810023958526</v>
      </c>
      <c r="X175" s="77"/>
      <c r="Y175" s="78" t="str">
        <f t="shared" si="33"/>
        <v>Aberto</v>
      </c>
      <c r="Z175" s="78">
        <f t="shared" ca="1" si="34"/>
        <v>79</v>
      </c>
      <c r="AA175" s="78">
        <f t="shared" ca="1" si="35"/>
        <v>79.001750000000001</v>
      </c>
      <c r="AB175" s="2" t="str">
        <f t="shared" si="36"/>
        <v>Interno</v>
      </c>
    </row>
    <row r="176" spans="1:28" ht="15.5" x14ac:dyDescent="0.35">
      <c r="A176" s="1"/>
      <c r="B176" s="67" t="s">
        <v>17</v>
      </c>
      <c r="C176" s="70" t="str">
        <f>VLOOKUP(I:I,'Referencias '!H:I,2,0)</f>
        <v>Cobrança e Contestação</v>
      </c>
      <c r="D176" s="71">
        <v>24100662</v>
      </c>
      <c r="E176" s="71">
        <v>0</v>
      </c>
      <c r="F176" s="72">
        <v>2618112956151</v>
      </c>
      <c r="G176" s="72" t="str">
        <f>VLOOKUP(H:H,'Referencias '!B:C,2,0)</f>
        <v>T F L COMERCIO DE VESTUARIO LTDA.</v>
      </c>
      <c r="H176" s="72" t="str">
        <f>TRIM(_xlfn.TEXTBEFORE(_xlfn.TEXTAFTER(U176,"CNPJ/CPF:&lt;/strong&gt;"),"&lt;/p&gt;"))</f>
        <v>10.495.056/0057-72</v>
      </c>
      <c r="I176" s="70" t="s">
        <v>287</v>
      </c>
      <c r="J176" s="72"/>
      <c r="K176" s="72"/>
      <c r="L176" s="70" t="s">
        <v>5</v>
      </c>
      <c r="M176" s="73" t="s">
        <v>238</v>
      </c>
      <c r="N176" s="71" t="s">
        <v>800</v>
      </c>
      <c r="O176" s="74">
        <v>46203</v>
      </c>
      <c r="P176" s="123">
        <v>46219</v>
      </c>
      <c r="Q176" s="75" t="str">
        <f t="shared" si="31"/>
        <v>jun/2026</v>
      </c>
      <c r="R176" s="71" t="s">
        <v>313</v>
      </c>
      <c r="S176" s="71" t="s">
        <v>801</v>
      </c>
      <c r="T176" s="71" t="s">
        <v>802</v>
      </c>
      <c r="U176" s="129" t="s">
        <v>803</v>
      </c>
      <c r="V176" s="71" t="str">
        <f>IFERROR(_xlfn.TEXTBEFORE(_xlfn.TEXTAFTER(U176,"Descrição do problema:&lt;/strong"),"&lt;/p&gt;"),_xlfn.TEXTAFTER(U176,"Descrição do problema:&lt;/strong"))</f>
        <v>&gt;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v>
      </c>
      <c r="W176" s="76" t="str">
        <f t="shared" si="32"/>
        <v>241006620</v>
      </c>
      <c r="X176" s="77"/>
      <c r="Y176" s="78" t="str">
        <f t="shared" si="33"/>
        <v>Aberto</v>
      </c>
      <c r="Z176" s="78">
        <f t="shared" ca="1" si="34"/>
        <v>92</v>
      </c>
      <c r="AA176" s="78">
        <f t="shared" ca="1" si="35"/>
        <v>92.001760000000004</v>
      </c>
      <c r="AB176" s="2" t="str">
        <f t="shared" si="36"/>
        <v>Externo</v>
      </c>
    </row>
    <row r="177" spans="1:28" ht="15.5" x14ac:dyDescent="0.35">
      <c r="A177" s="1"/>
      <c r="B177" s="67" t="s">
        <v>16</v>
      </c>
      <c r="C177" s="70" t="str">
        <f>VLOOKUP(I:I,'Referencias '!H:I,2,0)</f>
        <v>Cancelamento e Reemissão de Nota Fiscal</v>
      </c>
      <c r="D177" s="71">
        <v>24647455</v>
      </c>
      <c r="E177" s="71">
        <v>24320970</v>
      </c>
      <c r="F177" s="72">
        <v>2619416309583</v>
      </c>
      <c r="G177" s="72" t="str">
        <f>T177</f>
        <v/>
      </c>
      <c r="H177" s="72"/>
      <c r="I177" s="70" t="s">
        <v>360</v>
      </c>
      <c r="J177" s="72"/>
      <c r="K177" s="72" t="s">
        <v>184</v>
      </c>
      <c r="L177" s="70" t="s">
        <v>70</v>
      </c>
      <c r="M177" s="73" t="s">
        <v>238</v>
      </c>
      <c r="N177" s="71" t="s">
        <v>750</v>
      </c>
      <c r="O177" s="74">
        <v>46216</v>
      </c>
      <c r="P177" s="123">
        <v>46216</v>
      </c>
      <c r="Q177" s="75" t="str">
        <f t="shared" si="31"/>
        <v>jul/2026</v>
      </c>
      <c r="R177" s="71" t="s">
        <v>313</v>
      </c>
      <c r="S177" s="71" t="s">
        <v>302</v>
      </c>
      <c r="T177" s="71" t="s">
        <v>327</v>
      </c>
      <c r="U177" s="129" t="s">
        <v>346</v>
      </c>
      <c r="V177" s="71" t="str">
        <f>U177</f>
        <v>Outros</v>
      </c>
      <c r="W177" s="76" t="str">
        <f t="shared" si="32"/>
        <v>2464745524320970</v>
      </c>
      <c r="X177" s="77">
        <v>46262</v>
      </c>
      <c r="Y177" s="78" t="str">
        <f t="shared" si="33"/>
        <v>Encerrado</v>
      </c>
      <c r="Z177" s="78">
        <f t="shared" ca="1" si="34"/>
        <v>46</v>
      </c>
      <c r="AA177" s="78" t="str">
        <f t="shared" si="35"/>
        <v/>
      </c>
      <c r="AB177" s="2" t="str">
        <f t="shared" si="36"/>
        <v>Interno</v>
      </c>
    </row>
    <row r="178" spans="1:28" ht="15.5" x14ac:dyDescent="0.35">
      <c r="A178" s="1"/>
      <c r="B178" s="67" t="s">
        <v>16</v>
      </c>
      <c r="C178" s="70" t="str">
        <f>VLOOKUP(I:I,'Referencias '!H:I,2,0)</f>
        <v>Cancelamento e Reemissão de Nota Fiscal</v>
      </c>
      <c r="D178" s="71">
        <v>24647219</v>
      </c>
      <c r="E178" s="71">
        <v>23958938</v>
      </c>
      <c r="F178" s="72">
        <v>2619416309423</v>
      </c>
      <c r="G178" s="72" t="str">
        <f>T178</f>
        <v>PRO SECULO</v>
      </c>
      <c r="H178" s="72" t="s">
        <v>751</v>
      </c>
      <c r="I178" s="70" t="s">
        <v>360</v>
      </c>
      <c r="J178" s="72"/>
      <c r="K178" s="72" t="s">
        <v>184</v>
      </c>
      <c r="L178" s="70" t="s">
        <v>5</v>
      </c>
      <c r="M178" s="73" t="s">
        <v>238</v>
      </c>
      <c r="N178" s="71" t="s">
        <v>752</v>
      </c>
      <c r="O178" s="74">
        <v>46216</v>
      </c>
      <c r="P178" s="123">
        <v>46216</v>
      </c>
      <c r="Q178" s="75" t="str">
        <f t="shared" si="31"/>
        <v>jul/2026</v>
      </c>
      <c r="R178" s="71" t="s">
        <v>313</v>
      </c>
      <c r="S178" s="71" t="s">
        <v>302</v>
      </c>
      <c r="T178" s="71" t="s">
        <v>753</v>
      </c>
      <c r="U178" s="129" t="s">
        <v>346</v>
      </c>
      <c r="V178" s="71" t="str">
        <f>U178</f>
        <v>Outros</v>
      </c>
      <c r="W178" s="76" t="str">
        <f t="shared" si="32"/>
        <v>2464721923958938</v>
      </c>
      <c r="X178" s="77"/>
      <c r="Y178" s="78" t="str">
        <f t="shared" si="33"/>
        <v>Aberto</v>
      </c>
      <c r="Z178" s="78">
        <f t="shared" ca="1" si="34"/>
        <v>79</v>
      </c>
      <c r="AA178" s="78">
        <f t="shared" ca="1" si="35"/>
        <v>79.001779999999997</v>
      </c>
      <c r="AB178" s="2" t="str">
        <f t="shared" si="36"/>
        <v>Interno</v>
      </c>
    </row>
    <row r="179" spans="1:28" ht="15.5" x14ac:dyDescent="0.35">
      <c r="A179" s="1"/>
      <c r="B179" s="67" t="s">
        <v>17</v>
      </c>
      <c r="C179" s="70" t="str">
        <f>VLOOKUP(I:I,'Referencias '!H:I,2,0)</f>
        <v>Cobrança e Contestação</v>
      </c>
      <c r="D179" s="71">
        <v>24491673</v>
      </c>
      <c r="E179" s="71">
        <v>0</v>
      </c>
      <c r="F179" s="72">
        <v>2618917207316</v>
      </c>
      <c r="G179" s="72" t="str">
        <f>VLOOKUP(H:H,'Referencias '!B:C,2,0)</f>
        <v>ECCO BARI CONFECCOES SOB MEDIDA LTDA.</v>
      </c>
      <c r="H179" s="72" t="str">
        <f>TRIM(_xlfn.TEXTBEFORE(_xlfn.TEXTAFTER(U179,"CNPJ/CPF:&lt;/strong&gt;"),"&lt;/p&gt;"))</f>
        <v>18.580.601/0001-86</v>
      </c>
      <c r="I179" s="70" t="s">
        <v>287</v>
      </c>
      <c r="J179" s="72"/>
      <c r="K179" s="72"/>
      <c r="L179" s="70" t="s">
        <v>5</v>
      </c>
      <c r="M179" s="73" t="s">
        <v>238</v>
      </c>
      <c r="N179" s="71" t="s">
        <v>781</v>
      </c>
      <c r="O179" s="74">
        <v>46211</v>
      </c>
      <c r="P179" s="123">
        <v>46218</v>
      </c>
      <c r="Q179" s="75" t="str">
        <f t="shared" si="31"/>
        <v>jul/2026</v>
      </c>
      <c r="R179" s="71" t="s">
        <v>313</v>
      </c>
      <c r="S179" s="71" t="s">
        <v>782</v>
      </c>
      <c r="T179" s="71" t="s">
        <v>783</v>
      </c>
      <c r="U179" s="129" t="s">
        <v>784</v>
      </c>
      <c r="V179" s="71" t="str">
        <f>IFERROR(_xlfn.TEXTBEFORE(_xlfn.TEXTAFTER(U179,"Descrição do problema:&lt;/strong"),"&lt;/p&gt;"),_xlfn.TEXTAFTER(U179,"Descrição do problema:&lt;/strong"))</f>
        <v>&gt;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v>
      </c>
      <c r="W179" s="76" t="str">
        <f t="shared" si="32"/>
        <v>244916730</v>
      </c>
      <c r="X179" s="77"/>
      <c r="Y179" s="78" t="str">
        <f t="shared" si="33"/>
        <v>Aberto</v>
      </c>
      <c r="Z179" s="78">
        <f t="shared" ca="1" si="34"/>
        <v>84</v>
      </c>
      <c r="AA179" s="78">
        <f t="shared" ca="1" si="35"/>
        <v>84.00179</v>
      </c>
      <c r="AB179" s="2" t="str">
        <f t="shared" si="36"/>
        <v>Externo</v>
      </c>
    </row>
    <row r="180" spans="1:28" ht="15.5" x14ac:dyDescent="0.35">
      <c r="A180" s="1"/>
      <c r="B180" s="67" t="s">
        <v>17</v>
      </c>
      <c r="C180" s="70" t="str">
        <f>VLOOKUP(I:I,'Referencias '!H:I,2,0)</f>
        <v>Cancelamento e Reemissão de Nota Fiscal</v>
      </c>
      <c r="D180" s="71">
        <v>24645572</v>
      </c>
      <c r="E180" s="71">
        <v>23995421</v>
      </c>
      <c r="F180" s="72">
        <v>2619416308316</v>
      </c>
      <c r="G180" s="72" t="str">
        <f>T180</f>
        <v>XP FRANQUIAS LTDA</v>
      </c>
      <c r="H180" s="72"/>
      <c r="I180" s="70" t="s">
        <v>360</v>
      </c>
      <c r="J180" s="72"/>
      <c r="K180" s="72" t="s">
        <v>187</v>
      </c>
      <c r="L180" s="70" t="s">
        <v>70</v>
      </c>
      <c r="M180" s="73" t="s">
        <v>387</v>
      </c>
      <c r="N180" s="71" t="s">
        <v>756</v>
      </c>
      <c r="O180" s="74">
        <v>46216</v>
      </c>
      <c r="P180" s="123">
        <v>46216</v>
      </c>
      <c r="Q180" s="75" t="str">
        <f t="shared" si="31"/>
        <v>jul/2026</v>
      </c>
      <c r="R180" s="71" t="s">
        <v>313</v>
      </c>
      <c r="S180" s="71" t="s">
        <v>327</v>
      </c>
      <c r="T180" s="71" t="s">
        <v>757</v>
      </c>
      <c r="U180" s="129" t="s">
        <v>756</v>
      </c>
      <c r="V180" s="71" t="str">
        <f>U180</f>
        <v>cancelamento de NT</v>
      </c>
      <c r="W180" s="76" t="str">
        <f t="shared" si="32"/>
        <v>2464557223995421</v>
      </c>
      <c r="X180" s="77">
        <v>46287</v>
      </c>
      <c r="Y180" s="78" t="str">
        <f t="shared" si="33"/>
        <v>Encerrado</v>
      </c>
      <c r="Z180" s="78">
        <f t="shared" ca="1" si="34"/>
        <v>71</v>
      </c>
      <c r="AA180" s="78" t="str">
        <f t="shared" si="35"/>
        <v/>
      </c>
      <c r="AB180" s="2" t="str">
        <f t="shared" si="36"/>
        <v>Externo</v>
      </c>
    </row>
    <row r="181" spans="1:28" ht="15.5" x14ac:dyDescent="0.35">
      <c r="A181" s="1"/>
      <c r="B181" s="67" t="s">
        <v>17</v>
      </c>
      <c r="C181" s="70" t="str">
        <f>VLOOKUP(I:I,'Referencias '!H:I,2,0)</f>
        <v>Cobrança e Contestação</v>
      </c>
      <c r="D181" s="71">
        <v>24477760</v>
      </c>
      <c r="E181" s="71">
        <v>0</v>
      </c>
      <c r="F181" s="72">
        <v>2618915198436</v>
      </c>
      <c r="G181" s="72" t="str">
        <f>VLOOKUP(H:H,'Referencias '!B:C,2,0)</f>
        <v>ASSURANT SEGURADORA S.A.</v>
      </c>
      <c r="H181" s="72" t="str">
        <f>TRIM(_xlfn.TEXTBEFORE(_xlfn.TEXTAFTER(U181,"CNPJ/CPF:&lt;/strong&gt;"),"&lt;/p&gt;"))</f>
        <v>03.823.704/0001-52</v>
      </c>
      <c r="I181" s="70" t="s">
        <v>287</v>
      </c>
      <c r="J181" s="72"/>
      <c r="K181" s="72"/>
      <c r="L181" s="70" t="s">
        <v>5</v>
      </c>
      <c r="M181" s="73" t="s">
        <v>238</v>
      </c>
      <c r="N181" s="71" t="s">
        <v>785</v>
      </c>
      <c r="O181" s="74">
        <v>46211</v>
      </c>
      <c r="P181" s="123">
        <v>46218</v>
      </c>
      <c r="Q181" s="75" t="str">
        <f t="shared" si="31"/>
        <v>jul/2026</v>
      </c>
      <c r="R181" s="71" t="s">
        <v>313</v>
      </c>
      <c r="S181" s="71" t="s">
        <v>764</v>
      </c>
      <c r="T181" s="71" t="s">
        <v>327</v>
      </c>
      <c r="U181" s="129" t="s">
        <v>786</v>
      </c>
      <c r="V181" s="71" t="str">
        <f>IFERROR(_xlfn.TEXTBEFORE(_xlfn.TEXTAFTER(U181,"Descrição do problema:&lt;/strong"),"&lt;/p&gt;"),_xlfn.TEXTAFTER(U181,"Descrição do problema:&lt;/strong"))</f>
        <v>&gt; Boa tarde. Gostaria de entender o motivo do aumento nas cobranças referente ao pagador+estorno. As notas fiscais estavam no valor de R$ 1.920,62 e agora está com o valor de R$ 1.931,38. O que acarretou esse aumento? 
Obrigada.</v>
      </c>
      <c r="W181" s="76" t="str">
        <f t="shared" si="32"/>
        <v>244777600</v>
      </c>
      <c r="X181" s="77"/>
      <c r="Y181" s="78" t="str">
        <f t="shared" si="33"/>
        <v>Aberto</v>
      </c>
      <c r="Z181" s="78">
        <f t="shared" ca="1" si="34"/>
        <v>84</v>
      </c>
      <c r="AA181" s="78">
        <f t="shared" ca="1" si="35"/>
        <v>84.001810000000006</v>
      </c>
      <c r="AB181" s="2" t="str">
        <f t="shared" si="36"/>
        <v>Externo</v>
      </c>
    </row>
    <row r="182" spans="1:28" ht="15.5" x14ac:dyDescent="0.35">
      <c r="A182" s="1"/>
      <c r="B182" s="67" t="s">
        <v>17</v>
      </c>
      <c r="C182" s="70" t="str">
        <f>VLOOKUP(I:I,'Referencias '!H:I,2,0)</f>
        <v>Cancelamento e Reemissão de Nota Fiscal</v>
      </c>
      <c r="D182" s="71">
        <v>24545440</v>
      </c>
      <c r="E182" s="71">
        <v>0</v>
      </c>
      <c r="F182" s="72">
        <v>2619110243508</v>
      </c>
      <c r="G182" s="72" t="str">
        <f>VLOOKUP(H:H,'Referencias '!B:C,2,0)</f>
        <v>DBDC - DISTRIBUIDORA BRASILEIRA DE COSMETICOS E PARTICIPACOES LTDA</v>
      </c>
      <c r="H182" s="72" t="str">
        <f>TRIM(_xlfn.TEXTBEFORE(_xlfn.TEXTAFTER(U182,"CNPJ/CPF:&lt;/strong&gt;"),"&lt;/p&gt;"))</f>
        <v>36.148.685/0004-08</v>
      </c>
      <c r="I182" s="70" t="s">
        <v>360</v>
      </c>
      <c r="J182" s="72"/>
      <c r="K182" s="72" t="s">
        <v>184</v>
      </c>
      <c r="L182" s="70" t="s">
        <v>5</v>
      </c>
      <c r="M182" s="73" t="s">
        <v>238</v>
      </c>
      <c r="N182" s="71" t="s">
        <v>774</v>
      </c>
      <c r="O182" s="74">
        <v>46213</v>
      </c>
      <c r="P182" s="123">
        <v>46218</v>
      </c>
      <c r="Q182" s="75" t="str">
        <f t="shared" si="31"/>
        <v>jul/2026</v>
      </c>
      <c r="R182" s="71" t="s">
        <v>313</v>
      </c>
      <c r="S182" s="71" t="s">
        <v>302</v>
      </c>
      <c r="T182" s="71" t="s">
        <v>775</v>
      </c>
      <c r="U182" s="129" t="s">
        <v>776</v>
      </c>
      <c r="V182" s="71" t="str">
        <f>IFERROR(_xlfn.TEXTBEFORE(_xlfn.TEXTAFTER(U182,"Descrição do problema:&lt;/strong"),"&lt;/p&gt;"),_xlfn.TEXTAFTER(U182,"Descrição do problema:&lt;/strong"))</f>
        <v>&gt; Prezados, bom dia. Solicito substituição de todas as notas emitidas para o CNPJ 36.148.685/0004-08. As notas precisam ser emitidas no CNPJ correto: CNPJ: 36.148.685/0001-65.
O time de Hunting já realização a cessão de CNPJ, no SF</v>
      </c>
      <c r="W182" s="76" t="str">
        <f t="shared" si="32"/>
        <v>245454400</v>
      </c>
      <c r="X182" s="77"/>
      <c r="Y182" s="78" t="str">
        <f t="shared" si="33"/>
        <v>Aberto</v>
      </c>
      <c r="Z182" s="78">
        <f t="shared" ca="1" si="34"/>
        <v>82</v>
      </c>
      <c r="AA182" s="78">
        <f t="shared" ca="1" si="35"/>
        <v>82.001819999999995</v>
      </c>
      <c r="AB182" s="2" t="str">
        <f t="shared" si="36"/>
        <v>Interno</v>
      </c>
    </row>
    <row r="183" spans="1:28" ht="15.5" x14ac:dyDescent="0.35">
      <c r="A183" s="1"/>
      <c r="B183" s="67" t="s">
        <v>14</v>
      </c>
      <c r="C183" s="70" t="str">
        <f>VLOOKUP(I:I,'Referencias '!H:I,2,0)</f>
        <v>Cobrança e Contestação</v>
      </c>
      <c r="D183" s="71">
        <v>24641345</v>
      </c>
      <c r="E183" s="71">
        <v>24086122</v>
      </c>
      <c r="F183" s="72">
        <v>2619415305683</v>
      </c>
      <c r="G183" s="72" t="str">
        <f t="shared" ref="G183:G190" si="39">T183</f>
        <v>DROGARIAS NISSEI</v>
      </c>
      <c r="H183" s="72"/>
      <c r="I183" s="70" t="s">
        <v>287</v>
      </c>
      <c r="J183" s="72"/>
      <c r="K183" s="72"/>
      <c r="L183" s="70" t="s">
        <v>5</v>
      </c>
      <c r="M183" s="73" t="s">
        <v>238</v>
      </c>
      <c r="N183" s="71" t="s">
        <v>761</v>
      </c>
      <c r="O183" s="74">
        <v>46216</v>
      </c>
      <c r="P183" s="123">
        <v>46216</v>
      </c>
      <c r="Q183" s="75" t="str">
        <f t="shared" si="31"/>
        <v>jul/2026</v>
      </c>
      <c r="R183" s="71" t="s">
        <v>313</v>
      </c>
      <c r="S183" s="71" t="s">
        <v>327</v>
      </c>
      <c r="T183" s="71" t="s">
        <v>762</v>
      </c>
      <c r="U183" s="129" t="s">
        <v>761</v>
      </c>
      <c r="V183" s="71" t="str">
        <f>U183</f>
        <v>Alteração de boleto errado</v>
      </c>
      <c r="W183" s="76" t="str">
        <f t="shared" si="32"/>
        <v>2464134524086122</v>
      </c>
      <c r="X183" s="77"/>
      <c r="Y183" s="78" t="str">
        <f t="shared" si="33"/>
        <v>Aberto</v>
      </c>
      <c r="Z183" s="78">
        <f t="shared" ca="1" si="34"/>
        <v>79</v>
      </c>
      <c r="AA183" s="78">
        <f t="shared" ca="1" si="35"/>
        <v>79.001829999999998</v>
      </c>
      <c r="AB183" s="2" t="str">
        <f t="shared" si="36"/>
        <v>Externo</v>
      </c>
    </row>
    <row r="184" spans="1:28" ht="15.5" x14ac:dyDescent="0.35">
      <c r="A184" s="1"/>
      <c r="B184" s="67" t="s">
        <v>16</v>
      </c>
      <c r="C184" s="70" t="str">
        <f>VLOOKUP(I:I,'Referencias '!H:I,2,0)</f>
        <v>Cobrança e Contestação</v>
      </c>
      <c r="D184" s="71">
        <v>24641238</v>
      </c>
      <c r="E184" s="71">
        <v>24477760</v>
      </c>
      <c r="F184" s="72">
        <v>2619415305611</v>
      </c>
      <c r="G184" s="72" t="str">
        <f t="shared" si="39"/>
        <v/>
      </c>
      <c r="H184" s="72"/>
      <c r="I184" s="70" t="s">
        <v>287</v>
      </c>
      <c r="J184" s="72"/>
      <c r="K184" s="72"/>
      <c r="L184" s="70" t="s">
        <v>5</v>
      </c>
      <c r="M184" s="73" t="s">
        <v>238</v>
      </c>
      <c r="N184" s="71" t="s">
        <v>763</v>
      </c>
      <c r="O184" s="74">
        <v>46216</v>
      </c>
      <c r="P184" s="123">
        <v>46216</v>
      </c>
      <c r="Q184" s="75" t="str">
        <f t="shared" si="31"/>
        <v>jul/2026</v>
      </c>
      <c r="R184" s="71" t="s">
        <v>313</v>
      </c>
      <c r="S184" s="71" t="s">
        <v>764</v>
      </c>
      <c r="T184" s="71" t="s">
        <v>327</v>
      </c>
      <c r="U184" s="129" t="s">
        <v>763</v>
      </c>
      <c r="V184" s="71" t="s">
        <v>346</v>
      </c>
      <c r="W184" s="76" t="str">
        <f t="shared" si="32"/>
        <v>2464123824477760</v>
      </c>
      <c r="X184" s="77"/>
      <c r="Y184" s="78" t="str">
        <f t="shared" si="33"/>
        <v>Aberto</v>
      </c>
      <c r="Z184" s="78">
        <f t="shared" ca="1" si="34"/>
        <v>79</v>
      </c>
      <c r="AA184" s="78">
        <f t="shared" ca="1" si="35"/>
        <v>79.001840000000001</v>
      </c>
      <c r="AB184" s="2" t="str">
        <f t="shared" si="36"/>
        <v>Externo</v>
      </c>
    </row>
    <row r="185" spans="1:28" ht="15.5" x14ac:dyDescent="0.35">
      <c r="A185" s="1"/>
      <c r="B185" s="67" t="s">
        <v>17</v>
      </c>
      <c r="C185" s="70" t="str">
        <f>VLOOKUP(I:I,'Referencias '!H:I,2,0)</f>
        <v>Pagamentos, Boletos e Recebimentos</v>
      </c>
      <c r="D185" s="71">
        <v>24656252</v>
      </c>
      <c r="E185" s="71">
        <v>0</v>
      </c>
      <c r="F185" s="72">
        <v>2619418314852</v>
      </c>
      <c r="G185" s="72" t="str">
        <f t="shared" si="39"/>
        <v/>
      </c>
      <c r="H185" s="72"/>
      <c r="I185" s="70" t="s">
        <v>729</v>
      </c>
      <c r="J185" s="72"/>
      <c r="K185" s="72" t="s">
        <v>677</v>
      </c>
      <c r="L185" s="70" t="s">
        <v>5</v>
      </c>
      <c r="M185" s="73" t="s">
        <v>238</v>
      </c>
      <c r="N185" s="71" t="s">
        <v>730</v>
      </c>
      <c r="O185" s="74">
        <v>46216</v>
      </c>
      <c r="P185" s="123">
        <v>46218</v>
      </c>
      <c r="Q185" s="75" t="str">
        <f t="shared" si="31"/>
        <v>jul/2026</v>
      </c>
      <c r="R185" s="71" t="s">
        <v>313</v>
      </c>
      <c r="S185" s="71" t="s">
        <v>381</v>
      </c>
      <c r="T185" s="71" t="s">
        <v>327</v>
      </c>
      <c r="U185" s="71" t="s">
        <v>731</v>
      </c>
      <c r="V185" s="71" t="str">
        <f>IFERROR(_xlfn.TEXTBEFORE(_xlfn.TEXTAFTER(U185,"Descrição do problema:&lt;/strong"),"&lt;/p&gt;"),_xlfn.TEXTAFTER(U185,"Descrição do problema:&lt;/strong"))</f>
        <v>&gt;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v>
      </c>
      <c r="W185" s="76" t="str">
        <f t="shared" si="32"/>
        <v>246562520</v>
      </c>
      <c r="X185" s="77"/>
      <c r="Y185" s="78" t="str">
        <f t="shared" si="33"/>
        <v>Aberto</v>
      </c>
      <c r="Z185" s="78">
        <f t="shared" ca="1" si="34"/>
        <v>79</v>
      </c>
      <c r="AA185" s="78">
        <f t="shared" ca="1" si="35"/>
        <v>79.001850000000005</v>
      </c>
      <c r="AB185" s="2" t="str">
        <f t="shared" si="36"/>
        <v>Externo</v>
      </c>
    </row>
    <row r="186" spans="1:28" customFormat="1" ht="15.5" x14ac:dyDescent="0.35">
      <c r="A186" s="1"/>
      <c r="B186" s="67" t="s">
        <v>16</v>
      </c>
      <c r="C186" s="70" t="str">
        <f>VLOOKUP(I:I,'Referencias '!H:I,2,0)</f>
        <v>Cobrança e Contestação</v>
      </c>
      <c r="D186" s="71">
        <v>24639267</v>
      </c>
      <c r="E186" s="71">
        <v>24093861</v>
      </c>
      <c r="F186" s="72">
        <v>0</v>
      </c>
      <c r="G186" s="72" t="str">
        <f t="shared" si="39"/>
        <v>UNIDADE DE EDUCACAO PROF A DIST</v>
      </c>
      <c r="H186" s="72"/>
      <c r="I186" s="70" t="s">
        <v>287</v>
      </c>
      <c r="J186" s="72"/>
      <c r="K186" s="72"/>
      <c r="L186" s="70" t="s">
        <v>70</v>
      </c>
      <c r="M186" s="73" t="s">
        <v>238</v>
      </c>
      <c r="N186" s="71" t="s">
        <v>735</v>
      </c>
      <c r="O186" s="74">
        <v>46216</v>
      </c>
      <c r="P186" s="123">
        <v>46216</v>
      </c>
      <c r="Q186" s="75" t="str">
        <f t="shared" si="31"/>
        <v>jul/2026</v>
      </c>
      <c r="R186" s="71" t="s">
        <v>765</v>
      </c>
      <c r="S186" s="71" t="s">
        <v>306</v>
      </c>
      <c r="T186" s="71" t="s">
        <v>766</v>
      </c>
      <c r="U186" s="129" t="s">
        <v>735</v>
      </c>
      <c r="V186" s="71" t="s">
        <v>346</v>
      </c>
      <c r="W186" s="76" t="str">
        <f t="shared" si="32"/>
        <v>2463926724093861</v>
      </c>
      <c r="X186" s="77">
        <v>46224</v>
      </c>
      <c r="Y186" s="78" t="str">
        <f t="shared" si="33"/>
        <v>Encerrado</v>
      </c>
      <c r="Z186" s="78">
        <f t="shared" ca="1" si="34"/>
        <v>8</v>
      </c>
      <c r="AA186" s="78" t="str">
        <f t="shared" si="35"/>
        <v/>
      </c>
      <c r="AB186" s="2" t="str">
        <f t="shared" si="36"/>
        <v>Interno</v>
      </c>
    </row>
    <row r="187" spans="1:28" ht="15.5" x14ac:dyDescent="0.35">
      <c r="A187" s="1"/>
      <c r="B187" s="67" t="s">
        <v>17</v>
      </c>
      <c r="C187" s="70" t="str">
        <f>VLOOKUP(I:I,'Referencias '!H:I,2,0)</f>
        <v>Cancelamento e Reemissão de Nota Fiscal</v>
      </c>
      <c r="D187" s="71">
        <v>24651461</v>
      </c>
      <c r="E187" s="71">
        <v>24143584</v>
      </c>
      <c r="F187" s="72">
        <v>2619417312142</v>
      </c>
      <c r="G187" s="72" t="str">
        <f t="shared" si="39"/>
        <v/>
      </c>
      <c r="H187" s="72"/>
      <c r="I187" s="70" t="s">
        <v>360</v>
      </c>
      <c r="J187" s="72"/>
      <c r="K187" s="72" t="s">
        <v>187</v>
      </c>
      <c r="L187" s="70" t="s">
        <v>5</v>
      </c>
      <c r="M187" s="73" t="s">
        <v>238</v>
      </c>
      <c r="N187" s="71" t="s">
        <v>732</v>
      </c>
      <c r="O187" s="74">
        <v>46216</v>
      </c>
      <c r="P187" s="123">
        <v>46216</v>
      </c>
      <c r="Q187" s="75" t="str">
        <f t="shared" si="31"/>
        <v>jul/2026</v>
      </c>
      <c r="R187" s="71" t="s">
        <v>313</v>
      </c>
      <c r="S187" s="71" t="s">
        <v>327</v>
      </c>
      <c r="T187" s="71" t="s">
        <v>327</v>
      </c>
      <c r="U187" s="71" t="s">
        <v>732</v>
      </c>
      <c r="V187" s="71" t="str">
        <f>U187</f>
        <v>Correção de nota fiscal</v>
      </c>
      <c r="W187" s="76" t="str">
        <f t="shared" si="32"/>
        <v>2465146124143584</v>
      </c>
      <c r="X187" s="77"/>
      <c r="Y187" s="78" t="str">
        <f t="shared" si="33"/>
        <v>Aberto</v>
      </c>
      <c r="Z187" s="78">
        <f t="shared" ca="1" si="34"/>
        <v>79</v>
      </c>
      <c r="AA187" s="78">
        <f t="shared" ca="1" si="35"/>
        <v>79.001869999999997</v>
      </c>
      <c r="AB187" s="2" t="str">
        <f t="shared" si="36"/>
        <v>Externo</v>
      </c>
    </row>
    <row r="188" spans="1:28" ht="15.5" x14ac:dyDescent="0.35">
      <c r="A188" s="1"/>
      <c r="B188" s="67" t="s">
        <v>17</v>
      </c>
      <c r="C188" s="70" t="str">
        <f>VLOOKUP(I:I,'Referencias '!H:I,2,0)</f>
        <v>Cancelamento e Reemissão de Nota Fiscal</v>
      </c>
      <c r="D188" s="71">
        <v>24650288</v>
      </c>
      <c r="E188" s="71">
        <v>23663601</v>
      </c>
      <c r="F188" s="72">
        <v>2619417311385</v>
      </c>
      <c r="G188" s="72" t="str">
        <f t="shared" si="39"/>
        <v/>
      </c>
      <c r="H188" s="72"/>
      <c r="I188" s="70" t="s">
        <v>676</v>
      </c>
      <c r="J188" s="72"/>
      <c r="K188" s="72" t="s">
        <v>677</v>
      </c>
      <c r="L188" s="70" t="s">
        <v>5</v>
      </c>
      <c r="M188" s="73" t="s">
        <v>238</v>
      </c>
      <c r="N188" s="71" t="s">
        <v>734</v>
      </c>
      <c r="O188" s="74">
        <v>46216</v>
      </c>
      <c r="P188" s="123">
        <v>46216</v>
      </c>
      <c r="Q188" s="75" t="str">
        <f t="shared" si="31"/>
        <v>jul/2026</v>
      </c>
      <c r="R188" s="71" t="s">
        <v>313</v>
      </c>
      <c r="S188" s="71" t="s">
        <v>327</v>
      </c>
      <c r="T188" s="71" t="s">
        <v>327</v>
      </c>
      <c r="U188" s="71" t="s">
        <v>734</v>
      </c>
      <c r="V188" s="71" t="str">
        <f>U188</f>
        <v>Substituição de NFS</v>
      </c>
      <c r="W188" s="76" t="str">
        <f t="shared" si="32"/>
        <v>2465028823663601</v>
      </c>
      <c r="X188" s="77"/>
      <c r="Y188" s="78" t="str">
        <f t="shared" si="33"/>
        <v>Aberto</v>
      </c>
      <c r="Z188" s="78">
        <f t="shared" ca="1" si="34"/>
        <v>79</v>
      </c>
      <c r="AA188" s="78">
        <f t="shared" ca="1" si="35"/>
        <v>79.00188</v>
      </c>
      <c r="AB188" s="2" t="str">
        <f t="shared" si="36"/>
        <v>Externo</v>
      </c>
    </row>
    <row r="189" spans="1:28" ht="15.5" x14ac:dyDescent="0.35">
      <c r="A189" s="1"/>
      <c r="B189" s="67" t="s">
        <v>17</v>
      </c>
      <c r="C189" s="70" t="str">
        <f>VLOOKUP(I:I,'Referencias '!H:I,2,0)</f>
        <v>Cancelamento e Reemissão de Nota Fiscal</v>
      </c>
      <c r="D189" s="71">
        <v>24558378</v>
      </c>
      <c r="E189" s="71">
        <v>0</v>
      </c>
      <c r="F189" s="72">
        <v>2619113251350</v>
      </c>
      <c r="G189" s="72" t="str">
        <f t="shared" si="39"/>
        <v>DMC CONSULTORIA E GESTAO DE PROJ</v>
      </c>
      <c r="H189" s="72" t="str">
        <f>TRIM(_xlfn.TEXTBEFORE(_xlfn.TEXTAFTER(U189,"CNPJ/CPF:&lt;/strong&gt;"),"&lt;/p&gt;"))</f>
        <v>36.719.374/0001-09</v>
      </c>
      <c r="I189" s="70" t="s">
        <v>360</v>
      </c>
      <c r="J189" s="72"/>
      <c r="K189" s="72" t="s">
        <v>187</v>
      </c>
      <c r="L189" s="70" t="s">
        <v>70</v>
      </c>
      <c r="M189" s="73" t="s">
        <v>238</v>
      </c>
      <c r="N189" s="71" t="s">
        <v>771</v>
      </c>
      <c r="O189" s="74">
        <v>46213</v>
      </c>
      <c r="P189" s="123">
        <v>46218</v>
      </c>
      <c r="Q189" s="75" t="str">
        <f t="shared" si="31"/>
        <v>jul/2026</v>
      </c>
      <c r="R189" s="71" t="s">
        <v>313</v>
      </c>
      <c r="S189" s="71" t="s">
        <v>302</v>
      </c>
      <c r="T189" s="71" t="s">
        <v>772</v>
      </c>
      <c r="U189" s="129" t="s">
        <v>773</v>
      </c>
      <c r="V189" s="71" t="str">
        <f>IFERROR(_xlfn.TEXTBEFORE(_xlfn.TEXTAFTER(U189,"Descrição do problema:&lt;/strong"),"&lt;/p&gt;"),_xlfn.TEXTAFTER(U189,"Descrição do problema:&lt;/strong"))</f>
        <v>&gt; Por favor, cancelar a nota fiscal 0093693. 
Nota indevida sobre SETUP, não existe contrato nesse CNPJ.
O contrato correto é o 39.987.885/0001-08, que inclusive o cliente já pagou o SETUP na nota: 0093696</v>
      </c>
      <c r="W189" s="76" t="str">
        <f t="shared" si="32"/>
        <v>245583780</v>
      </c>
      <c r="X189" s="77">
        <v>46260</v>
      </c>
      <c r="Y189" s="78" t="str">
        <f t="shared" si="33"/>
        <v>Encerrado</v>
      </c>
      <c r="Z189" s="78">
        <f t="shared" ca="1" si="34"/>
        <v>47</v>
      </c>
      <c r="AA189" s="78" t="str">
        <f t="shared" si="35"/>
        <v/>
      </c>
      <c r="AB189" s="2" t="str">
        <f t="shared" si="36"/>
        <v>Interno</v>
      </c>
    </row>
    <row r="190" spans="1:28" ht="15.5" x14ac:dyDescent="0.35">
      <c r="A190" s="1"/>
      <c r="B190" s="67" t="s">
        <v>17</v>
      </c>
      <c r="C190" s="70" t="str">
        <f>VLOOKUP(I:I,'Referencias '!H:I,2,0)</f>
        <v>Cancelamento e Reemissão de Nota Fiscal</v>
      </c>
      <c r="D190" s="129">
        <v>24649626</v>
      </c>
      <c r="E190" s="71">
        <v>23875658</v>
      </c>
      <c r="F190" s="72">
        <v>2619417310967</v>
      </c>
      <c r="G190" s="72" t="str">
        <f t="shared" si="39"/>
        <v>CENCOSUD</v>
      </c>
      <c r="H190" s="72"/>
      <c r="I190" s="70" t="s">
        <v>676</v>
      </c>
      <c r="J190" s="72"/>
      <c r="K190" s="72" t="s">
        <v>187</v>
      </c>
      <c r="L190" s="70" t="s">
        <v>5</v>
      </c>
      <c r="M190" s="73" t="s">
        <v>238</v>
      </c>
      <c r="N190" s="71" t="s">
        <v>735</v>
      </c>
      <c r="O190" s="74">
        <v>46216</v>
      </c>
      <c r="P190" s="123">
        <v>46216</v>
      </c>
      <c r="Q190" s="75" t="str">
        <f t="shared" si="31"/>
        <v>jul/2026</v>
      </c>
      <c r="R190" s="71" t="s">
        <v>313</v>
      </c>
      <c r="S190" s="71" t="s">
        <v>306</v>
      </c>
      <c r="T190" s="71" t="s">
        <v>736</v>
      </c>
      <c r="U190" s="71" t="s">
        <v>735</v>
      </c>
      <c r="V190" s="71" t="s">
        <v>346</v>
      </c>
      <c r="W190" s="76" t="str">
        <f t="shared" si="32"/>
        <v>2464962623875658</v>
      </c>
      <c r="X190" s="77"/>
      <c r="Y190" s="78" t="str">
        <f t="shared" si="33"/>
        <v>Aberto</v>
      </c>
      <c r="Z190" s="78">
        <f t="shared" ca="1" si="34"/>
        <v>79</v>
      </c>
      <c r="AA190" s="78">
        <f t="shared" ca="1" si="35"/>
        <v>79.001900000000006</v>
      </c>
      <c r="AB190" s="2" t="str">
        <f t="shared" si="36"/>
        <v>Interno</v>
      </c>
    </row>
    <row r="191" spans="1:28" customFormat="1" ht="15.5" x14ac:dyDescent="0.35">
      <c r="A191" s="1"/>
      <c r="B191" s="67" t="s">
        <v>14</v>
      </c>
      <c r="C191" s="70" t="str">
        <f>VLOOKUP(I:I,'Referencias '!H:I,2,0)</f>
        <v>Contratos, Comercial e Cadastro</v>
      </c>
      <c r="D191" s="71">
        <v>24501427</v>
      </c>
      <c r="E191" s="71">
        <v>0</v>
      </c>
      <c r="F191" s="72">
        <v>2619009214022</v>
      </c>
      <c r="G191" s="72" t="str">
        <f>VLOOKUP(H:H,'Referencias '!B:C,2,0)</f>
        <v>LOJAS SIMONETTI LTDA</v>
      </c>
      <c r="H191" s="72" t="str">
        <f>TRIM(_xlfn.TEXTBEFORE(_xlfn.TEXTAFTER(U191,"CNPJ/CPF:&lt;/strong&gt;"),"&lt;/p&gt;"))</f>
        <v>31.743.818/0022-52</v>
      </c>
      <c r="I191" s="70" t="s">
        <v>682</v>
      </c>
      <c r="J191" s="72"/>
      <c r="K191" s="72"/>
      <c r="L191" s="70" t="s">
        <v>70</v>
      </c>
      <c r="M191" s="73" t="s">
        <v>238</v>
      </c>
      <c r="N191" s="71" t="s">
        <v>777</v>
      </c>
      <c r="O191" s="74">
        <v>46212</v>
      </c>
      <c r="P191" s="123">
        <v>46218</v>
      </c>
      <c r="Q191" s="75" t="str">
        <f t="shared" si="31"/>
        <v>jul/2026</v>
      </c>
      <c r="R191" s="71" t="s">
        <v>313</v>
      </c>
      <c r="S191" s="71" t="s">
        <v>778</v>
      </c>
      <c r="T191" s="71" t="s">
        <v>779</v>
      </c>
      <c r="U191" s="129" t="s">
        <v>780</v>
      </c>
      <c r="V191" s="71" t="str">
        <f>IFERROR(_xlfn.TEXTBEFORE(_xlfn.TEXTAFTER(U191,"Descrição do problema:&lt;/strong"),"&lt;/p&gt;"),_xlfn.TEXTAFTER(U191,"Descrição do problema:&lt;/strong"))</f>
        <v>&gt;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v>
      </c>
      <c r="W191" s="76" t="str">
        <f t="shared" si="32"/>
        <v>245014270</v>
      </c>
      <c r="X191" s="77">
        <v>46240</v>
      </c>
      <c r="Y191" s="78" t="str">
        <f t="shared" si="33"/>
        <v>Encerrado</v>
      </c>
      <c r="Z191" s="78">
        <f t="shared" ca="1" si="34"/>
        <v>28</v>
      </c>
      <c r="AA191" s="78" t="str">
        <f t="shared" si="35"/>
        <v/>
      </c>
      <c r="AB191" s="2" t="str">
        <f t="shared" si="36"/>
        <v>Externo</v>
      </c>
    </row>
    <row r="192" spans="1:28" ht="15.5" x14ac:dyDescent="0.35">
      <c r="A192" s="1"/>
      <c r="B192" s="67" t="s">
        <v>17</v>
      </c>
      <c r="C192" s="70" t="str">
        <f>VLOOKUP(I:I,'Referencias '!H:I,2,0)</f>
        <v>Cobrança e Contestação</v>
      </c>
      <c r="D192" s="71">
        <v>24647952</v>
      </c>
      <c r="E192" s="71">
        <v>24229680</v>
      </c>
      <c r="F192" s="72">
        <v>2619416309879</v>
      </c>
      <c r="G192" s="72" t="str">
        <f>T192</f>
        <v/>
      </c>
      <c r="H192" s="72"/>
      <c r="I192" s="70" t="s">
        <v>748</v>
      </c>
      <c r="J192" s="72"/>
      <c r="K192" s="72"/>
      <c r="L192" s="70" t="s">
        <v>5</v>
      </c>
      <c r="M192" s="73" t="s">
        <v>238</v>
      </c>
      <c r="N192" s="71" t="s">
        <v>749</v>
      </c>
      <c r="O192" s="74">
        <v>46216</v>
      </c>
      <c r="P192" s="123">
        <v>46216</v>
      </c>
      <c r="Q192" s="75" t="str">
        <f t="shared" si="31"/>
        <v>jul/2026</v>
      </c>
      <c r="R192" s="71" t="s">
        <v>313</v>
      </c>
      <c r="S192" s="71" t="s">
        <v>327</v>
      </c>
      <c r="T192" s="71" t="s">
        <v>327</v>
      </c>
      <c r="U192" s="129" t="s">
        <v>749</v>
      </c>
      <c r="V192" s="71" t="str">
        <f>U192</f>
        <v>Cobrança de chave de loja</v>
      </c>
      <c r="W192" s="76" t="str">
        <f t="shared" si="32"/>
        <v>2464795224229680</v>
      </c>
      <c r="X192" s="77"/>
      <c r="Y192" s="78" t="str">
        <f t="shared" si="33"/>
        <v>Aberto</v>
      </c>
      <c r="Z192" s="78">
        <f t="shared" ca="1" si="34"/>
        <v>79</v>
      </c>
      <c r="AA192" s="78">
        <f t="shared" ca="1" si="35"/>
        <v>79.001919999999998</v>
      </c>
      <c r="AB192" s="2" t="str">
        <f t="shared" si="36"/>
        <v>Externo</v>
      </c>
    </row>
    <row r="193" spans="1:28" ht="15.5" x14ac:dyDescent="0.35">
      <c r="A193" s="1"/>
      <c r="B193" s="67" t="s">
        <v>17</v>
      </c>
      <c r="C193" s="70" t="str">
        <f>VLOOKUP(I:I,'Referencias '!H:I,2,0)</f>
        <v>Cancelamento e Reemissão de Nota Fiscal</v>
      </c>
      <c r="D193" s="71">
        <v>24646897</v>
      </c>
      <c r="E193" s="71">
        <v>24363897</v>
      </c>
      <c r="F193" s="72">
        <v>2619416309213</v>
      </c>
      <c r="G193" s="72" t="str">
        <f>T193</f>
        <v>PAGUE MENOS COMERCIO DE PRODUTOS</v>
      </c>
      <c r="H193" s="72"/>
      <c r="I193" s="70" t="s">
        <v>676</v>
      </c>
      <c r="J193" s="72"/>
      <c r="K193" s="72" t="s">
        <v>677</v>
      </c>
      <c r="L193" s="70" t="s">
        <v>5</v>
      </c>
      <c r="M193" s="73" t="s">
        <v>238</v>
      </c>
      <c r="N193" s="71" t="s">
        <v>754</v>
      </c>
      <c r="O193" s="74">
        <v>46216</v>
      </c>
      <c r="P193" s="123">
        <v>46216</v>
      </c>
      <c r="Q193" s="75" t="str">
        <f t="shared" si="31"/>
        <v>jul/2026</v>
      </c>
      <c r="R193" s="71" t="s">
        <v>313</v>
      </c>
      <c r="S193" s="71" t="s">
        <v>327</v>
      </c>
      <c r="T193" s="71" t="s">
        <v>755</v>
      </c>
      <c r="U193" s="129" t="s">
        <v>754</v>
      </c>
      <c r="V193" s="71" t="str">
        <f>U193</f>
        <v>Substituição de NF</v>
      </c>
      <c r="W193" s="76" t="str">
        <f t="shared" si="32"/>
        <v>2464689724363897</v>
      </c>
      <c r="X193" s="77"/>
      <c r="Y193" s="78" t="str">
        <f t="shared" si="33"/>
        <v>Aberto</v>
      </c>
      <c r="Z193" s="78">
        <f t="shared" ca="1" si="34"/>
        <v>79</v>
      </c>
      <c r="AA193" s="78">
        <f t="shared" ca="1" si="35"/>
        <v>79.001930000000002</v>
      </c>
      <c r="AB193" s="2" t="str">
        <f t="shared" si="36"/>
        <v>Externo</v>
      </c>
    </row>
    <row r="194" spans="1:28" ht="15.5" x14ac:dyDescent="0.35">
      <c r="A194" s="1"/>
      <c r="B194" s="67" t="s">
        <v>14</v>
      </c>
      <c r="C194" s="70" t="str">
        <f>VLOOKUP(I:I,'Referencias '!H:I,2,0)</f>
        <v>Cancelamento e Reemissão de Nota Fiscal</v>
      </c>
      <c r="D194" s="129">
        <v>24433061</v>
      </c>
      <c r="E194" s="71">
        <v>0</v>
      </c>
      <c r="F194" s="72">
        <v>2618818169611</v>
      </c>
      <c r="G194" s="72" t="str">
        <f>T194</f>
        <v>SUPER BEAL</v>
      </c>
      <c r="H194" s="72" t="str">
        <f>TRIM(_xlfn.TEXTBEFORE(_xlfn.TEXTAFTER(U194,"CNPJ/CPF:&lt;/strong&gt;"),"&lt;/p&gt;"))</f>
        <v>78.116.670/0011-37</v>
      </c>
      <c r="I194" s="70" t="s">
        <v>360</v>
      </c>
      <c r="J194" s="72"/>
      <c r="K194" s="72" t="s">
        <v>184</v>
      </c>
      <c r="L194" s="70" t="s">
        <v>70</v>
      </c>
      <c r="M194" s="73" t="s">
        <v>238</v>
      </c>
      <c r="N194" s="71" t="s">
        <v>305</v>
      </c>
      <c r="O194" s="74">
        <v>46210</v>
      </c>
      <c r="P194" s="123">
        <v>46218</v>
      </c>
      <c r="Q194" s="75" t="str">
        <f t="shared" si="31"/>
        <v>jul/2026</v>
      </c>
      <c r="R194" s="71" t="s">
        <v>313</v>
      </c>
      <c r="S194" s="71" t="s">
        <v>306</v>
      </c>
      <c r="T194" s="71" t="s">
        <v>787</v>
      </c>
      <c r="U194" s="129" t="s">
        <v>788</v>
      </c>
      <c r="V194" s="71" t="str">
        <f>IFERROR(_xlfn.TEXTBEFORE(_xlfn.TEXTAFTER(U194,"Descrição do problema:&lt;/strong"),"&lt;/p&gt;"),_xlfn.TEXTAFTER(U194,"Descrição do problema:&lt;/strong"))</f>
        <v>&gt; Boa tarde, time! 
Fizemos a Cessão contratual deste cliente para o CNPJ 78.116.670/0005-99. Com isso precisamos cancelar a NF gerada no CNPJ anterior.</v>
      </c>
      <c r="W194" s="76" t="str">
        <f t="shared" si="32"/>
        <v>244330610</v>
      </c>
      <c r="X194" s="77">
        <v>46287</v>
      </c>
      <c r="Y194" s="78" t="str">
        <f t="shared" si="33"/>
        <v>Encerrado</v>
      </c>
      <c r="Z194" s="78">
        <f t="shared" ca="1" si="34"/>
        <v>77</v>
      </c>
      <c r="AA194" s="78" t="str">
        <f t="shared" si="35"/>
        <v/>
      </c>
      <c r="AB194" s="2" t="str">
        <f t="shared" si="36"/>
        <v>Interno</v>
      </c>
    </row>
    <row r="195" spans="1:28" customFormat="1" ht="15.5" x14ac:dyDescent="0.35">
      <c r="A195" s="1"/>
      <c r="B195" s="67" t="s">
        <v>16</v>
      </c>
      <c r="C195" s="70" t="str">
        <f>VLOOKUP(I:I,'Referencias '!H:I,2,0)</f>
        <v>Contratos, Comercial e Cadastro</v>
      </c>
      <c r="D195" s="71">
        <v>24354227</v>
      </c>
      <c r="E195" s="71">
        <v>0</v>
      </c>
      <c r="F195" s="72">
        <v>2618714118937</v>
      </c>
      <c r="G195" s="72" t="str">
        <f>VLOOKUP(H:H,'Referencias '!B:C,2,0)</f>
        <v>APP MESA LTDA</v>
      </c>
      <c r="H195" s="72" t="str">
        <f>TRIM(_xlfn.TEXTBEFORE(_xlfn.TEXTAFTER(U195,"CNPJ/CPF:&lt;/strong&gt;"),"&lt;/p&gt;"))</f>
        <v>59.078.413/0001-31</v>
      </c>
      <c r="I195" s="70" t="s">
        <v>789</v>
      </c>
      <c r="J195" s="72"/>
      <c r="K195" s="72"/>
      <c r="L195" s="70" t="s">
        <v>70</v>
      </c>
      <c r="M195" s="73" t="s">
        <v>238</v>
      </c>
      <c r="N195" s="71" t="s">
        <v>790</v>
      </c>
      <c r="O195" s="74">
        <v>46209</v>
      </c>
      <c r="P195" s="123">
        <v>46218</v>
      </c>
      <c r="Q195" s="75" t="str">
        <f t="shared" si="31"/>
        <v>jul/2026</v>
      </c>
      <c r="R195" s="71" t="s">
        <v>313</v>
      </c>
      <c r="S195" s="71" t="s">
        <v>791</v>
      </c>
      <c r="T195" s="71" t="s">
        <v>792</v>
      </c>
      <c r="U195" s="129" t="s">
        <v>793</v>
      </c>
      <c r="V195" s="71" t="str">
        <f>IFERROR(_xlfn.TEXTBEFORE(_xlfn.TEXTAFTER(U195,"Descrição do problema:&lt;/strong"),"&lt;/p&gt;"),_xlfn.TEXTAFTER(U195,"Descrição do problema:&lt;/strong"))</f>
        <v>&gt; Boa tarde,
Estamos recebendo as faturas (NF e Boleto) em um domínio que vamos desabilitar. O domínio que está sendo enviado é @heybill.com.br
Precisamos que seja alterado para o domínio oficial.
diogo@appmesa.com.br
rafael@appmesa.com.br
Obrigado,</v>
      </c>
      <c r="W195" s="76" t="str">
        <f t="shared" si="32"/>
        <v>243542270</v>
      </c>
      <c r="X195" s="77">
        <v>46240</v>
      </c>
      <c r="Y195" s="78" t="str">
        <f t="shared" si="33"/>
        <v>Encerrado</v>
      </c>
      <c r="Z195" s="78">
        <f t="shared" ca="1" si="34"/>
        <v>31</v>
      </c>
      <c r="AA195" s="78" t="str">
        <f t="shared" si="35"/>
        <v/>
      </c>
      <c r="AB195" s="2" t="str">
        <f t="shared" si="36"/>
        <v>Externo</v>
      </c>
    </row>
    <row r="196" spans="1:28" customFormat="1" ht="15.5" x14ac:dyDescent="0.35">
      <c r="A196" s="1"/>
      <c r="B196" s="67" t="s">
        <v>15</v>
      </c>
      <c r="C196" s="70" t="str">
        <f>VLOOKUP(I:I,'Referencias '!H:I,2,0)</f>
        <v>Contratos, Comercial e Cadastro</v>
      </c>
      <c r="D196" s="71">
        <v>24137862</v>
      </c>
      <c r="E196" s="71">
        <v>0</v>
      </c>
      <c r="F196" s="72">
        <v>2618208979541</v>
      </c>
      <c r="G196" s="72" t="str">
        <f>VLOOKUP(H:H,'Referencias '!B:C,2,0)</f>
        <v>DENTAL S. SEBASTIAO LTDA</v>
      </c>
      <c r="H196" s="72" t="str">
        <f>TRIM(_xlfn.TEXTBEFORE(_xlfn.TEXTAFTER(U196,"CNPJ/CPF:&lt;/strong&gt;"),"&lt;/p&gt;"))</f>
        <v>09.228.091/0001-91</v>
      </c>
      <c r="I196" s="70" t="s">
        <v>355</v>
      </c>
      <c r="J196" s="72"/>
      <c r="K196" s="72"/>
      <c r="L196" s="70" t="s">
        <v>70</v>
      </c>
      <c r="M196" s="73" t="s">
        <v>238</v>
      </c>
      <c r="N196" s="71" t="s">
        <v>794</v>
      </c>
      <c r="O196" s="74">
        <v>46204</v>
      </c>
      <c r="P196" s="123">
        <v>46218</v>
      </c>
      <c r="Q196" s="75" t="str">
        <f t="shared" si="31"/>
        <v>jul/2026</v>
      </c>
      <c r="R196" s="71" t="s">
        <v>313</v>
      </c>
      <c r="S196" s="71" t="s">
        <v>302</v>
      </c>
      <c r="T196" s="71" t="s">
        <v>795</v>
      </c>
      <c r="U196" s="71" t="s">
        <v>796</v>
      </c>
      <c r="V196" s="71" t="str">
        <f>IFERROR(_xlfn.TEXTBEFORE(_xlfn.TEXTAFTER(U196,"Descrição do problema:&lt;/strong"),"&lt;/p&gt;"),_xlfn.TEXTAFTER(U196,"Descrição do problema:&lt;/strong"))</f>
        <v>&gt; Prezados, bom dia. Tudo bem? Segue em anexo, aditivo de congelamento do cliente: 09228091000191 Não podemos emitir notas fiscais até 29/09/2026</v>
      </c>
      <c r="W196" s="76" t="str">
        <f t="shared" si="32"/>
        <v>241378620</v>
      </c>
      <c r="X196" s="77">
        <v>46233</v>
      </c>
      <c r="Y196" s="78" t="str">
        <f t="shared" si="33"/>
        <v>Encerrado</v>
      </c>
      <c r="Z196" s="78">
        <f t="shared" ca="1" si="34"/>
        <v>29</v>
      </c>
      <c r="AA196" s="78" t="str">
        <f t="shared" si="35"/>
        <v/>
      </c>
      <c r="AB196" s="2" t="str">
        <f t="shared" si="36"/>
        <v>Interno</v>
      </c>
    </row>
    <row r="197" spans="1:28" customFormat="1" ht="15.5" x14ac:dyDescent="0.35">
      <c r="A197" s="1"/>
      <c r="B197" s="67" t="s">
        <v>15</v>
      </c>
      <c r="C197" s="70" t="str">
        <f>VLOOKUP(I:I,'Referencias '!H:I,2,0)</f>
        <v>Pagamentos, Boletos e Recebimentos</v>
      </c>
      <c r="D197" s="71">
        <v>24102558</v>
      </c>
      <c r="E197" s="71">
        <v>0</v>
      </c>
      <c r="F197" s="72">
        <v>2618112957235</v>
      </c>
      <c r="G197" s="72" t="str">
        <f>VLOOKUP(H:H,'Referencias '!B:C,2,0)</f>
        <v>FORTALEZA DE SANTA TERESINHA AGRICULTURA E PECUARIA S.A.</v>
      </c>
      <c r="H197" s="72" t="str">
        <f>TRIM(_xlfn.TEXTBEFORE(_xlfn.TEXTAFTER(U197,"CNPJ/CPF:&lt;/strong&gt;"),"&lt;/p&gt;"))</f>
        <v>11.606.543/0002-54</v>
      </c>
      <c r="I197" s="70" t="s">
        <v>312</v>
      </c>
      <c r="J197" s="72"/>
      <c r="K197" s="72"/>
      <c r="L197" s="70" t="s">
        <v>70</v>
      </c>
      <c r="M197" s="73" t="s">
        <v>238</v>
      </c>
      <c r="N197" s="71" t="s">
        <v>797</v>
      </c>
      <c r="O197" s="74">
        <v>46203</v>
      </c>
      <c r="P197" s="123">
        <v>46218</v>
      </c>
      <c r="Q197" s="75" t="str">
        <f t="shared" si="31"/>
        <v>jun/2026</v>
      </c>
      <c r="R197" s="71" t="s">
        <v>313</v>
      </c>
      <c r="S197" s="71" t="s">
        <v>798</v>
      </c>
      <c r="T197" s="71" t="s">
        <v>327</v>
      </c>
      <c r="U197" s="129" t="s">
        <v>799</v>
      </c>
      <c r="V197" s="71" t="str">
        <f>IFERROR(_xlfn.TEXTBEFORE(_xlfn.TEXTAFTER(U197,"Descrição do problema:&lt;/strong"),"&lt;/p&gt;"),_xlfn.TEXTAFTER(U197,"Descrição do problema:&lt;/strong"))</f>
        <v xml:space="preserve">&gt;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v>
      </c>
      <c r="W197" s="76" t="str">
        <f t="shared" si="32"/>
        <v>241025580</v>
      </c>
      <c r="X197" s="77">
        <v>46244</v>
      </c>
      <c r="Y197" s="78" t="str">
        <f t="shared" si="33"/>
        <v>Encerrado</v>
      </c>
      <c r="Z197" s="78">
        <f t="shared" ca="1" si="34"/>
        <v>41</v>
      </c>
      <c r="AA197" s="78" t="str">
        <f t="shared" si="35"/>
        <v/>
      </c>
      <c r="AB197" s="2" t="str">
        <f t="shared" si="36"/>
        <v>Externo</v>
      </c>
    </row>
    <row r="198" spans="1:28" ht="15.5" x14ac:dyDescent="0.35">
      <c r="A198" s="1"/>
      <c r="B198" s="67" t="s">
        <v>17</v>
      </c>
      <c r="C198" s="70" t="str">
        <f>VLOOKUP(I:I,'Referencias '!H:I,2,0)</f>
        <v>Cancelamento e Reemissão de Nota Fiscal</v>
      </c>
      <c r="D198" s="71">
        <v>24643306</v>
      </c>
      <c r="E198" s="71">
        <v>24429946</v>
      </c>
      <c r="F198" s="72">
        <v>2619416306891</v>
      </c>
      <c r="G198" s="72" t="str">
        <f>T198</f>
        <v/>
      </c>
      <c r="H198" s="72"/>
      <c r="I198" s="70" t="s">
        <v>676</v>
      </c>
      <c r="J198" s="72"/>
      <c r="K198" s="72" t="s">
        <v>187</v>
      </c>
      <c r="L198" s="70" t="s">
        <v>5</v>
      </c>
      <c r="M198" s="73" t="s">
        <v>238</v>
      </c>
      <c r="N198" s="71" t="s">
        <v>758</v>
      </c>
      <c r="O198" s="74">
        <v>46216</v>
      </c>
      <c r="P198" s="123">
        <v>46216</v>
      </c>
      <c r="Q198" s="75" t="str">
        <f t="shared" si="31"/>
        <v>jul/2026</v>
      </c>
      <c r="R198" s="71" t="s">
        <v>313</v>
      </c>
      <c r="S198" s="71" t="s">
        <v>327</v>
      </c>
      <c r="T198" s="71" t="s">
        <v>327</v>
      </c>
      <c r="U198" s="129" t="s">
        <v>758</v>
      </c>
      <c r="V198" s="71" t="str">
        <f>U198</f>
        <v>Correção de NF</v>
      </c>
      <c r="W198" s="76" t="str">
        <f t="shared" si="32"/>
        <v>2464330624429946</v>
      </c>
      <c r="X198" s="77"/>
      <c r="Y198" s="78" t="str">
        <f t="shared" si="33"/>
        <v>Aberto</v>
      </c>
      <c r="Z198" s="78">
        <f t="shared" ca="1" si="34"/>
        <v>79</v>
      </c>
      <c r="AA198" s="78">
        <f t="shared" ca="1" si="35"/>
        <v>79.001980000000003</v>
      </c>
      <c r="AB198" s="2" t="str">
        <f t="shared" si="36"/>
        <v>Externo</v>
      </c>
    </row>
    <row r="199" spans="1:28" ht="15.5" x14ac:dyDescent="0.35">
      <c r="A199" s="1"/>
      <c r="B199" s="67" t="s">
        <v>17</v>
      </c>
      <c r="C199" s="70" t="str">
        <f>VLOOKUP(I:I,'Referencias '!H:I,2,0)</f>
        <v>Cobrança e Contestação</v>
      </c>
      <c r="D199" s="71">
        <v>24642439</v>
      </c>
      <c r="E199" s="71">
        <v>24475189</v>
      </c>
      <c r="F199" s="72">
        <v>2619415306333</v>
      </c>
      <c r="G199" s="72" t="str">
        <f>T199</f>
        <v>POUSADA PORTO MARE</v>
      </c>
      <c r="H199" s="72"/>
      <c r="I199" s="70" t="s">
        <v>759</v>
      </c>
      <c r="J199" s="72"/>
      <c r="K199" s="72"/>
      <c r="L199" s="70" t="s">
        <v>5</v>
      </c>
      <c r="M199" s="73" t="s">
        <v>387</v>
      </c>
      <c r="N199" s="71" t="s">
        <v>760</v>
      </c>
      <c r="O199" s="74">
        <v>46216</v>
      </c>
      <c r="P199" s="123">
        <v>46216</v>
      </c>
      <c r="Q199" s="75" t="str">
        <f t="shared" si="31"/>
        <v>jul/2026</v>
      </c>
      <c r="R199" s="71" t="s">
        <v>313</v>
      </c>
      <c r="S199" s="71" t="s">
        <v>302</v>
      </c>
      <c r="T199" s="71" t="s">
        <v>503</v>
      </c>
      <c r="U199" s="129" t="s">
        <v>760</v>
      </c>
      <c r="V199" s="71" t="str">
        <f>U199</f>
        <v>Notas cobradas em duplicidade</v>
      </c>
      <c r="W199" s="76" t="str">
        <f t="shared" si="32"/>
        <v>2464243924475189</v>
      </c>
      <c r="X199" s="77"/>
      <c r="Y199" s="78" t="str">
        <f t="shared" si="33"/>
        <v>Aberto</v>
      </c>
      <c r="Z199" s="78">
        <f t="shared" ca="1" si="34"/>
        <v>79</v>
      </c>
      <c r="AA199" s="78">
        <f t="shared" ca="1" si="35"/>
        <v>79.001990000000006</v>
      </c>
      <c r="AB199" s="2" t="str">
        <f t="shared" si="36"/>
        <v>Interno</v>
      </c>
    </row>
    <row r="200" spans="1:28" ht="15.5" x14ac:dyDescent="0.35">
      <c r="A200" s="1"/>
      <c r="B200" s="67" t="s">
        <v>17</v>
      </c>
      <c r="C200" s="70" t="str">
        <f>VLOOKUP(I:I,'Referencias '!H:I,2,0)</f>
        <v>Cancelamento e Reemissão de Nota Fiscal</v>
      </c>
      <c r="D200" s="71">
        <v>24640504</v>
      </c>
      <c r="E200" s="71">
        <v>24481056</v>
      </c>
      <c r="F200" s="72">
        <v>2619415305171</v>
      </c>
      <c r="G200" s="72" t="str">
        <f>T200</f>
        <v>PAGUE MENOS COMERCIO DE PRODUTOS</v>
      </c>
      <c r="H200" s="72"/>
      <c r="I200" s="70" t="s">
        <v>676</v>
      </c>
      <c r="J200" s="72"/>
      <c r="K200" s="72" t="s">
        <v>677</v>
      </c>
      <c r="L200" s="70" t="s">
        <v>5</v>
      </c>
      <c r="M200" s="73" t="s">
        <v>238</v>
      </c>
      <c r="N200" s="71" t="s">
        <v>754</v>
      </c>
      <c r="O200" s="74">
        <v>46216</v>
      </c>
      <c r="P200" s="123">
        <v>46216</v>
      </c>
      <c r="Q200" s="75" t="str">
        <f t="shared" si="31"/>
        <v>jul/2026</v>
      </c>
      <c r="R200" s="71" t="s">
        <v>313</v>
      </c>
      <c r="S200" s="71" t="s">
        <v>327</v>
      </c>
      <c r="T200" s="71" t="s">
        <v>755</v>
      </c>
      <c r="U200" s="129" t="s">
        <v>754</v>
      </c>
      <c r="V200" s="71" t="str">
        <f>U200</f>
        <v>Substituição de NF</v>
      </c>
      <c r="W200" s="76" t="str">
        <f t="shared" si="32"/>
        <v>2464050424481056</v>
      </c>
      <c r="X200" s="77"/>
      <c r="Y200" s="78" t="str">
        <f t="shared" si="33"/>
        <v>Aberto</v>
      </c>
      <c r="Z200" s="78">
        <f t="shared" ca="1" si="34"/>
        <v>79</v>
      </c>
      <c r="AA200" s="78">
        <f t="shared" ca="1" si="35"/>
        <v>79.001999999999995</v>
      </c>
      <c r="AB200" s="2" t="str">
        <f t="shared" si="36"/>
        <v>Externo</v>
      </c>
    </row>
    <row r="201" spans="1:28" ht="15.5" x14ac:dyDescent="0.35">
      <c r="A201" s="1"/>
      <c r="B201" s="67" t="s">
        <v>17</v>
      </c>
      <c r="C201" s="70" t="str">
        <f>VLOOKUP(I:I,'Referencias '!H:I,2,0)</f>
        <v>Cancelamento e Reemissão de Nota Fiscal</v>
      </c>
      <c r="D201" s="71">
        <v>24638627</v>
      </c>
      <c r="E201" s="71">
        <v>24481840</v>
      </c>
      <c r="F201" s="72">
        <v>2619415303909</v>
      </c>
      <c r="G201" s="72" t="str">
        <f>T201</f>
        <v/>
      </c>
      <c r="H201" s="72"/>
      <c r="I201" s="70" t="s">
        <v>676</v>
      </c>
      <c r="J201" s="72"/>
      <c r="K201" s="72" t="s">
        <v>677</v>
      </c>
      <c r="L201" s="70" t="s">
        <v>5</v>
      </c>
      <c r="M201" s="73" t="s">
        <v>238</v>
      </c>
      <c r="N201" s="71" t="s">
        <v>767</v>
      </c>
      <c r="O201" s="74">
        <v>46216</v>
      </c>
      <c r="P201" s="123">
        <v>46216</v>
      </c>
      <c r="Q201" s="75" t="str">
        <f t="shared" si="31"/>
        <v>jul/2026</v>
      </c>
      <c r="R201" s="71" t="s">
        <v>313</v>
      </c>
      <c r="S201" s="71" t="s">
        <v>327</v>
      </c>
      <c r="T201" s="71" t="s">
        <v>327</v>
      </c>
      <c r="U201" s="129" t="s">
        <v>767</v>
      </c>
      <c r="V201" s="71" t="str">
        <f>U201</f>
        <v>Substituição de nota</v>
      </c>
      <c r="W201" s="76" t="str">
        <f t="shared" si="32"/>
        <v>2463862724481840</v>
      </c>
      <c r="X201" s="77"/>
      <c r="Y201" s="78" t="str">
        <f t="shared" si="33"/>
        <v>Aberto</v>
      </c>
      <c r="Z201" s="78">
        <f t="shared" ca="1" si="34"/>
        <v>79</v>
      </c>
      <c r="AA201" s="78">
        <f t="shared" ca="1" si="35"/>
        <v>79.002009999999999</v>
      </c>
      <c r="AB201" s="2" t="str">
        <f t="shared" si="36"/>
        <v>Externo</v>
      </c>
    </row>
    <row r="202" spans="1:28" ht="15.5" x14ac:dyDescent="0.35">
      <c r="A202" s="1"/>
      <c r="B202" s="67" t="s">
        <v>50</v>
      </c>
      <c r="C202" s="70" t="str">
        <f>VLOOKUP(I:I,'Referencias '!H:I,2,0)</f>
        <v>Pagamentos, Boletos e Recebimentos</v>
      </c>
      <c r="D202" s="71">
        <v>23794591</v>
      </c>
      <c r="E202" s="71">
        <v>0</v>
      </c>
      <c r="F202" s="72">
        <v>2617314761933</v>
      </c>
      <c r="G202" s="72" t="str">
        <f>VLOOKUP(H:H,'Referencias '!B:C,2,0)</f>
        <v>CIA BEAL DE ALIMENTOS</v>
      </c>
      <c r="H202" s="72" t="str">
        <f t="shared" ref="H202:H211" si="40">TRIM(_xlfn.TEXTBEFORE(_xlfn.TEXTAFTER(U202,"CNPJ/CPF:&lt;/strong&gt;"),"&lt;/p&gt;"))</f>
        <v>78.116.670/0005-99</v>
      </c>
      <c r="I202" s="70" t="s">
        <v>809</v>
      </c>
      <c r="J202" s="72"/>
      <c r="K202" s="72"/>
      <c r="L202" s="70" t="s">
        <v>5</v>
      </c>
      <c r="M202" s="73" t="s">
        <v>238</v>
      </c>
      <c r="N202" s="71" t="s">
        <v>810</v>
      </c>
      <c r="O202" s="74">
        <v>46195</v>
      </c>
      <c r="P202" s="123">
        <v>46218</v>
      </c>
      <c r="Q202" s="75" t="str">
        <f t="shared" si="31"/>
        <v>jun/2026</v>
      </c>
      <c r="R202" s="71" t="s">
        <v>313</v>
      </c>
      <c r="S202" s="71" t="s">
        <v>811</v>
      </c>
      <c r="T202" s="71" t="s">
        <v>812</v>
      </c>
      <c r="U202" s="129" t="s">
        <v>813</v>
      </c>
      <c r="V202" s="71" t="str">
        <f t="shared" ref="V202:V211" si="41">IFERROR(_xlfn.TEXTBEFORE(_xlfn.TEXTAFTER(U202,"Descrição do problema:&lt;/strong"),"&lt;/p&gt;"),_xlfn.TEXTAFTER(U202,"Descrição do problema:&lt;/strong"))</f>
        <v>&gt; Minha empresa está mudando a forma de pagamento. 
Preciso que seja alterado de boleto para depósito em conta.
Por gentileza, como devo proceder?</v>
      </c>
      <c r="W202" s="76" t="str">
        <f t="shared" si="32"/>
        <v>237945910</v>
      </c>
      <c r="X202" s="77"/>
      <c r="Y202" s="78" t="str">
        <f t="shared" si="33"/>
        <v>Aberto</v>
      </c>
      <c r="Z202" s="78">
        <f t="shared" ca="1" si="34"/>
        <v>100</v>
      </c>
      <c r="AA202" s="78">
        <f t="shared" ca="1" si="35"/>
        <v>100.00202</v>
      </c>
      <c r="AB202" s="2" t="str">
        <f t="shared" si="36"/>
        <v>Externo</v>
      </c>
    </row>
    <row r="203" spans="1:28" ht="15.5" x14ac:dyDescent="0.35">
      <c r="A203" s="1"/>
      <c r="B203" s="67" t="s">
        <v>14</v>
      </c>
      <c r="C203" s="70" t="str">
        <f>VLOOKUP(I:I,'Referencias '!H:I,2,0)</f>
        <v>Cancelamento e Reemissão de Nota Fiscal</v>
      </c>
      <c r="D203" s="71">
        <v>23788626</v>
      </c>
      <c r="E203" s="71">
        <v>0</v>
      </c>
      <c r="F203" s="72">
        <v>2617313757986</v>
      </c>
      <c r="G203" s="72" t="str">
        <f>VLOOKUP(H:H,'Referencias '!B:C,2,0)</f>
        <v>GOODSTORAGE HOLDING PARTICIPACOES S.A.</v>
      </c>
      <c r="H203" s="72" t="str">
        <f t="shared" si="40"/>
        <v>18.897.459/0001-03</v>
      </c>
      <c r="I203" s="70" t="s">
        <v>323</v>
      </c>
      <c r="J203" s="72"/>
      <c r="K203" s="72"/>
      <c r="L203" s="70" t="s">
        <v>70</v>
      </c>
      <c r="M203" s="73" t="s">
        <v>238</v>
      </c>
      <c r="N203" s="71" t="s">
        <v>274</v>
      </c>
      <c r="O203" s="74">
        <v>46195</v>
      </c>
      <c r="P203" s="123">
        <v>46218</v>
      </c>
      <c r="Q203" s="75" t="str">
        <f t="shared" si="31"/>
        <v>jun/2026</v>
      </c>
      <c r="R203" s="71" t="s">
        <v>313</v>
      </c>
      <c r="S203" s="71" t="s">
        <v>275</v>
      </c>
      <c r="T203" s="71" t="s">
        <v>814</v>
      </c>
      <c r="U203" s="129" t="s">
        <v>815</v>
      </c>
      <c r="V203" s="71" t="str">
        <f t="shared" si="41"/>
        <v>&gt;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v>
      </c>
      <c r="W203" s="76" t="str">
        <f t="shared" si="32"/>
        <v>237886260</v>
      </c>
      <c r="X203" s="77">
        <v>46288</v>
      </c>
      <c r="Y203" s="78" t="str">
        <f t="shared" si="33"/>
        <v>Encerrado</v>
      </c>
      <c r="Z203" s="78">
        <f t="shared" ca="1" si="34"/>
        <v>93</v>
      </c>
      <c r="AA203" s="78" t="str">
        <f t="shared" si="35"/>
        <v/>
      </c>
      <c r="AB203" s="2" t="str">
        <f t="shared" si="36"/>
        <v>Interno</v>
      </c>
    </row>
    <row r="204" spans="1:28" customFormat="1" ht="15.5" x14ac:dyDescent="0.35">
      <c r="A204" s="1"/>
      <c r="B204" s="67" t="s">
        <v>15</v>
      </c>
      <c r="C204" s="70" t="str">
        <f>VLOOKUP(I:I,'Referencias '!H:I,2,0)</f>
        <v>Contratos, Comercial e Cadastro</v>
      </c>
      <c r="D204" s="71">
        <v>23763676</v>
      </c>
      <c r="E204" s="71">
        <v>0</v>
      </c>
      <c r="F204" s="72">
        <v>2617309741839</v>
      </c>
      <c r="G204" s="72" t="str">
        <f>VLOOKUP(H:H,'Referencias '!B:C,2,0)</f>
        <v>ALDO MAIS SERVICOS ADMINISTRATIVOS LTDA</v>
      </c>
      <c r="H204" s="72" t="str">
        <f t="shared" si="40"/>
        <v>35.738.131/0001-55</v>
      </c>
      <c r="I204" s="70" t="s">
        <v>789</v>
      </c>
      <c r="J204" s="72"/>
      <c r="K204" s="72"/>
      <c r="L204" s="70" t="s">
        <v>70</v>
      </c>
      <c r="M204" s="73" t="s">
        <v>238</v>
      </c>
      <c r="N204" s="71" t="s">
        <v>816</v>
      </c>
      <c r="O204" s="74">
        <v>46195</v>
      </c>
      <c r="P204" s="123">
        <v>46218</v>
      </c>
      <c r="Q204" s="75" t="str">
        <f t="shared" si="31"/>
        <v>jun/2026</v>
      </c>
      <c r="R204" s="71" t="s">
        <v>313</v>
      </c>
      <c r="S204" s="71" t="s">
        <v>817</v>
      </c>
      <c r="T204" s="71" t="s">
        <v>818</v>
      </c>
      <c r="U204" s="129" t="s">
        <v>819</v>
      </c>
      <c r="V204" s="71" t="str">
        <f t="shared" si="41"/>
        <v>&gt; Cadastrar o e-mail paulo.cunha@grupoaldo.com.br e danieli.silva@grupoaldo.com.br para receber o e-mail diário de relatório de conciliação.</v>
      </c>
      <c r="W204" s="76" t="str">
        <f t="shared" si="32"/>
        <v>237636760</v>
      </c>
      <c r="X204" s="77">
        <v>46240</v>
      </c>
      <c r="Y204" s="78" t="str">
        <f t="shared" si="33"/>
        <v>Encerrado</v>
      </c>
      <c r="Z204" s="78">
        <f t="shared" ca="1" si="34"/>
        <v>45</v>
      </c>
      <c r="AA204" s="78" t="str">
        <f t="shared" si="35"/>
        <v/>
      </c>
      <c r="AB204" s="2" t="str">
        <f t="shared" si="36"/>
        <v>Externo</v>
      </c>
    </row>
    <row r="205" spans="1:28" ht="15.5" x14ac:dyDescent="0.35">
      <c r="A205" s="1"/>
      <c r="B205" s="67" t="s">
        <v>17</v>
      </c>
      <c r="C205" s="70" t="str">
        <f>VLOOKUP(I:I,'Referencias '!H:I,2,0)</f>
        <v>Cancelamento e Reemissão de Nota Fiscal</v>
      </c>
      <c r="D205" s="71">
        <v>24610762</v>
      </c>
      <c r="E205" s="71">
        <v>0</v>
      </c>
      <c r="F205" s="72">
        <v>2619410286276</v>
      </c>
      <c r="G205" s="72" t="str">
        <f>T205</f>
        <v>FG DROGARIA LTDA</v>
      </c>
      <c r="H205" s="72" t="str">
        <f t="shared" si="40"/>
        <v>03.373.748/0001-28</v>
      </c>
      <c r="I205" s="70" t="s">
        <v>360</v>
      </c>
      <c r="J205" s="72"/>
      <c r="K205" s="72" t="s">
        <v>184</v>
      </c>
      <c r="L205" s="70" t="s">
        <v>5</v>
      </c>
      <c r="M205" s="73" t="s">
        <v>238</v>
      </c>
      <c r="N205" s="71" t="s">
        <v>768</v>
      </c>
      <c r="O205" s="74">
        <v>46216</v>
      </c>
      <c r="P205" s="123">
        <v>46218</v>
      </c>
      <c r="Q205" s="75" t="str">
        <f t="shared" si="31"/>
        <v>jul/2026</v>
      </c>
      <c r="R205" s="71" t="s">
        <v>313</v>
      </c>
      <c r="S205" s="71" t="s">
        <v>302</v>
      </c>
      <c r="T205" s="71" t="s">
        <v>769</v>
      </c>
      <c r="U205" s="129" t="s">
        <v>770</v>
      </c>
      <c r="V205" s="71" t="str">
        <f t="shared" si="41"/>
        <v>&gt; Prezados, por favor cancelar as notas emitidas para o CNPJ.
Em anexo, segue DA para cancelamento da comercial.</v>
      </c>
      <c r="W205" s="76" t="str">
        <f t="shared" si="32"/>
        <v>246107620</v>
      </c>
      <c r="X205" s="77"/>
      <c r="Y205" s="78" t="str">
        <f t="shared" si="33"/>
        <v>Aberto</v>
      </c>
      <c r="Z205" s="78">
        <f t="shared" ca="1" si="34"/>
        <v>79</v>
      </c>
      <c r="AA205" s="78">
        <f t="shared" ca="1" si="35"/>
        <v>79.002049999999997</v>
      </c>
      <c r="AB205" s="2" t="str">
        <f t="shared" si="36"/>
        <v>Interno</v>
      </c>
    </row>
    <row r="206" spans="1:28" ht="15.5" x14ac:dyDescent="0.35">
      <c r="A206" s="1"/>
      <c r="B206" s="67" t="s">
        <v>14</v>
      </c>
      <c r="C206" s="70" t="str">
        <f>VLOOKUP(I:I,'Referencias '!H:I,2,0)</f>
        <v>Cancelamento e Reemissão de Nota Fiscal</v>
      </c>
      <c r="D206" s="71">
        <v>23663601</v>
      </c>
      <c r="E206" s="71">
        <v>0</v>
      </c>
      <c r="F206" s="72">
        <v>2616911676297</v>
      </c>
      <c r="G206" s="72" t="str">
        <f>T206</f>
        <v/>
      </c>
      <c r="H206" s="72" t="str">
        <f t="shared" si="40"/>
        <v>424.759.828-70</v>
      </c>
      <c r="I206" s="70" t="s">
        <v>609</v>
      </c>
      <c r="J206" s="72"/>
      <c r="K206" s="72"/>
      <c r="L206" s="70" t="s">
        <v>70</v>
      </c>
      <c r="M206" s="73" t="s">
        <v>238</v>
      </c>
      <c r="N206" s="71" t="s">
        <v>610</v>
      </c>
      <c r="O206" s="74">
        <v>46191</v>
      </c>
      <c r="P206" s="123">
        <v>46218</v>
      </c>
      <c r="Q206" s="75" t="str">
        <f t="shared" si="31"/>
        <v>jun/2026</v>
      </c>
      <c r="R206" s="71" t="s">
        <v>313</v>
      </c>
      <c r="S206" s="71" t="s">
        <v>611</v>
      </c>
      <c r="T206" s="71" t="s">
        <v>327</v>
      </c>
      <c r="U206" s="129" t="s">
        <v>825</v>
      </c>
      <c r="V206" s="71" t="str">
        <f t="shared" si="41"/>
        <v>&gt; Prezados, bom dia!
No último chamado não tivemos retorno, por gentileza precisamos da substituição das NFS:
NF 110104
NF 109897
NF 112023
NF 112258
NF 114407
Inserir o pedido: C000617754</v>
      </c>
      <c r="W206" s="76" t="str">
        <f t="shared" si="32"/>
        <v>236636010</v>
      </c>
      <c r="X206" s="77">
        <v>46260</v>
      </c>
      <c r="Y206" s="78" t="str">
        <f t="shared" si="33"/>
        <v>Encerrado</v>
      </c>
      <c r="Z206" s="78">
        <f t="shared" ca="1" si="34"/>
        <v>69</v>
      </c>
      <c r="AA206" s="78" t="str">
        <f t="shared" si="35"/>
        <v/>
      </c>
      <c r="AB206" s="2" t="str">
        <f t="shared" si="36"/>
        <v>Externo</v>
      </c>
    </row>
    <row r="207" spans="1:28" customFormat="1" ht="15.5" x14ac:dyDescent="0.35">
      <c r="A207" s="1"/>
      <c r="B207" s="67" t="s">
        <v>19</v>
      </c>
      <c r="C207" s="70" t="str">
        <f>VLOOKUP(I:I,'Referencias '!H:I,2,0)</f>
        <v>Faturamento e Obrigações Fiscais</v>
      </c>
      <c r="D207" s="129">
        <v>23622236</v>
      </c>
      <c r="E207" s="71">
        <v>0</v>
      </c>
      <c r="F207" s="72">
        <v>2616814648438</v>
      </c>
      <c r="G207" s="72" t="str">
        <f>VLOOKUP(H:H,'Referencias '!B:C,2,0)</f>
        <v>METROPOLITAN LIFE SEGUROS E PREVIDENCIA PRIVADA SA</v>
      </c>
      <c r="H207" s="72" t="str">
        <f t="shared" si="40"/>
        <v>02.102.498/0001-29</v>
      </c>
      <c r="I207" s="70" t="s">
        <v>826</v>
      </c>
      <c r="J207" s="72"/>
      <c r="K207" s="72"/>
      <c r="L207" s="70" t="s">
        <v>70</v>
      </c>
      <c r="M207" s="73" t="s">
        <v>238</v>
      </c>
      <c r="N207" s="71" t="s">
        <v>827</v>
      </c>
      <c r="O207" s="74">
        <v>46190</v>
      </c>
      <c r="P207" s="123">
        <v>46218</v>
      </c>
      <c r="Q207" s="75" t="str">
        <f t="shared" si="31"/>
        <v>jun/2026</v>
      </c>
      <c r="R207" s="71" t="s">
        <v>313</v>
      </c>
      <c r="S207" s="71" t="s">
        <v>828</v>
      </c>
      <c r="T207" s="71" t="s">
        <v>327</v>
      </c>
      <c r="U207" s="129" t="s">
        <v>829</v>
      </c>
      <c r="V207" s="71" t="str">
        <f t="shared" si="41"/>
        <v>&gt; Boa tarde,
Gostaria de confirmar como esta hoje o nome de Fatura da Metlife para os ramos Vida e Dental.
cnpj :
02.102.498/0001-29 - Vida
03273825000178 - Odonto</v>
      </c>
      <c r="W207" s="76" t="str">
        <f t="shared" si="32"/>
        <v>236222360</v>
      </c>
      <c r="X207" s="77">
        <v>46245</v>
      </c>
      <c r="Y207" s="78" t="str">
        <f t="shared" si="33"/>
        <v>Encerrado</v>
      </c>
      <c r="Z207" s="78">
        <f t="shared" ca="1" si="34"/>
        <v>55</v>
      </c>
      <c r="AA207" s="78" t="str">
        <f t="shared" si="35"/>
        <v/>
      </c>
      <c r="AB207" s="2" t="str">
        <f t="shared" si="36"/>
        <v>Externo</v>
      </c>
    </row>
    <row r="208" spans="1:28" ht="15.5" x14ac:dyDescent="0.35">
      <c r="A208" s="1"/>
      <c r="B208" s="67" t="s">
        <v>14</v>
      </c>
      <c r="C208" s="70" t="str">
        <f>VLOOKUP(I:I,'Referencias '!H:I,2,0)</f>
        <v>Cancelamento e Reemissão de Nota Fiscal</v>
      </c>
      <c r="D208" s="71">
        <v>23540305</v>
      </c>
      <c r="E208" s="71">
        <v>0</v>
      </c>
      <c r="F208" s="72">
        <v>2616709593884</v>
      </c>
      <c r="G208" s="72" t="str">
        <f>VLOOKUP(H:H,'Referencias '!B:C,2,0)</f>
        <v>RIO POTY BT FITNESS LTDA</v>
      </c>
      <c r="H208" s="72" t="str">
        <f t="shared" si="40"/>
        <v>21.988.733/0001-56</v>
      </c>
      <c r="I208" s="70" t="s">
        <v>323</v>
      </c>
      <c r="J208" s="72"/>
      <c r="K208" s="72"/>
      <c r="L208" s="70" t="s">
        <v>70</v>
      </c>
      <c r="M208" s="73" t="s">
        <v>238</v>
      </c>
      <c r="N208" s="71" t="s">
        <v>830</v>
      </c>
      <c r="O208" s="74">
        <v>46189</v>
      </c>
      <c r="P208" s="123">
        <v>46218</v>
      </c>
      <c r="Q208" s="75" t="str">
        <f t="shared" si="31"/>
        <v>jun/2026</v>
      </c>
      <c r="R208" s="71" t="s">
        <v>313</v>
      </c>
      <c r="S208" s="71" t="s">
        <v>831</v>
      </c>
      <c r="T208" s="71" t="s">
        <v>327</v>
      </c>
      <c r="U208" s="129" t="s">
        <v>832</v>
      </c>
      <c r="V208" s="71" t="str">
        <f t="shared" si="41"/>
        <v>&gt;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v>
      </c>
      <c r="W208" s="76" t="str">
        <f t="shared" si="32"/>
        <v>235403050</v>
      </c>
      <c r="X208" s="121">
        <v>46245</v>
      </c>
      <c r="Y208" s="78" t="str">
        <f t="shared" si="33"/>
        <v>Encerrado</v>
      </c>
      <c r="Z208" s="78">
        <f t="shared" ca="1" si="34"/>
        <v>56</v>
      </c>
      <c r="AA208" s="78" t="str">
        <f t="shared" si="35"/>
        <v/>
      </c>
      <c r="AB208" s="2" t="str">
        <f t="shared" si="36"/>
        <v>Externo</v>
      </c>
    </row>
    <row r="209" spans="1:28" customFormat="1" ht="15.5" x14ac:dyDescent="0.35">
      <c r="A209" s="1"/>
      <c r="B209" s="67" t="s">
        <v>15</v>
      </c>
      <c r="C209" s="70" t="str">
        <f>VLOOKUP(I:I,'Referencias '!H:I,2,0)</f>
        <v>Pagamentos, Boletos e Recebimentos</v>
      </c>
      <c r="D209" s="71">
        <v>23535073</v>
      </c>
      <c r="E209" s="71">
        <v>0</v>
      </c>
      <c r="F209" s="72">
        <v>2616708590389</v>
      </c>
      <c r="G209" s="72" t="str">
        <f>T209</f>
        <v/>
      </c>
      <c r="H209" s="72" t="str">
        <f t="shared" si="40"/>
        <v>073.270.713-77</v>
      </c>
      <c r="I209" s="70" t="s">
        <v>312</v>
      </c>
      <c r="J209" s="72"/>
      <c r="K209" s="72"/>
      <c r="L209" s="70" t="s">
        <v>70</v>
      </c>
      <c r="M209" s="73" t="s">
        <v>238</v>
      </c>
      <c r="N209" s="71" t="s">
        <v>673</v>
      </c>
      <c r="O209" s="74">
        <v>46189</v>
      </c>
      <c r="P209" s="123">
        <v>46218</v>
      </c>
      <c r="Q209" s="75" t="str">
        <f t="shared" si="31"/>
        <v>jun/2026</v>
      </c>
      <c r="R209" s="71" t="s">
        <v>313</v>
      </c>
      <c r="S209" s="71" t="s">
        <v>674</v>
      </c>
      <c r="T209" s="71" t="s">
        <v>327</v>
      </c>
      <c r="U209" s="129" t="s">
        <v>833</v>
      </c>
      <c r="V209" s="71" t="str">
        <f t="shared" si="41"/>
        <v>&gt; Por gentileza nos enviar os boletos referente as notas 0114187 e 0114725 com vencimento prorrogado para o dia 22/06/2026, com isenção de juros e multas.
Pois tivemos um impacto nesse mês e por esse motivos estamos pedindo a isenção.</v>
      </c>
      <c r="W209" s="76" t="str">
        <f t="shared" si="32"/>
        <v>235350730</v>
      </c>
      <c r="X209" s="77">
        <v>46245</v>
      </c>
      <c r="Y209" s="78" t="str">
        <f t="shared" si="33"/>
        <v>Encerrado</v>
      </c>
      <c r="Z209" s="78">
        <f t="shared" ca="1" si="34"/>
        <v>56</v>
      </c>
      <c r="AA209" s="78" t="str">
        <f t="shared" si="35"/>
        <v/>
      </c>
      <c r="AB209" s="2" t="str">
        <f t="shared" si="36"/>
        <v>Externo</v>
      </c>
    </row>
    <row r="210" spans="1:28" customFormat="1" ht="15.5" x14ac:dyDescent="0.35">
      <c r="A210" s="1"/>
      <c r="B210" s="67" t="s">
        <v>17</v>
      </c>
      <c r="C210" s="70" t="str">
        <f>VLOOKUP(I:I,'Referencias '!H:I,2,0)</f>
        <v>Pagamentos, Boletos e Recebimentos</v>
      </c>
      <c r="D210" s="71">
        <v>23487098</v>
      </c>
      <c r="E210" s="71">
        <v>0</v>
      </c>
      <c r="F210" s="72">
        <v>2616610558966</v>
      </c>
      <c r="G210" s="72" t="str">
        <f>VLOOKUP(H:H,'Referencias '!B:C,2,0)</f>
        <v>APP MESA LTDA</v>
      </c>
      <c r="H210" s="72" t="str">
        <f t="shared" si="40"/>
        <v>59.078.413/0001-31</v>
      </c>
      <c r="I210" s="70" t="s">
        <v>834</v>
      </c>
      <c r="J210" s="72"/>
      <c r="K210" s="72"/>
      <c r="L210" s="70" t="s">
        <v>70</v>
      </c>
      <c r="M210" s="73" t="s">
        <v>238</v>
      </c>
      <c r="N210" s="71" t="s">
        <v>790</v>
      </c>
      <c r="O210" s="74">
        <v>46188</v>
      </c>
      <c r="P210" s="123">
        <v>46218</v>
      </c>
      <c r="Q210" s="75" t="str">
        <f t="shared" si="31"/>
        <v>jun/2026</v>
      </c>
      <c r="R210" s="71" t="s">
        <v>313</v>
      </c>
      <c r="S210" s="71" t="s">
        <v>791</v>
      </c>
      <c r="T210" s="71" t="s">
        <v>327</v>
      </c>
      <c r="U210" s="129" t="s">
        <v>835</v>
      </c>
      <c r="V210" s="71" t="str">
        <f t="shared" si="41"/>
        <v>&gt; Olá, bom dia!
Houve alteração no vencimento do nosso boleto sem consentimento e automaticamente perdemos a data de pagamento.
Ao clicar no e-mail do boleto, ele direciona para um link inexistente. Além disso, não conseguimos atualizar o boleto, recebemos mensagem de erro.</v>
      </c>
      <c r="W210" s="76" t="str">
        <f t="shared" si="32"/>
        <v>234870980</v>
      </c>
      <c r="X210" s="77">
        <v>46244</v>
      </c>
      <c r="Y210" s="78" t="str">
        <f t="shared" si="33"/>
        <v>Encerrado</v>
      </c>
      <c r="Z210" s="78">
        <f t="shared" ca="1" si="34"/>
        <v>56</v>
      </c>
      <c r="AA210" s="78" t="str">
        <f t="shared" si="35"/>
        <v/>
      </c>
      <c r="AB210" s="2" t="str">
        <f t="shared" si="36"/>
        <v>Externo</v>
      </c>
    </row>
    <row r="211" spans="1:28" ht="15.5" x14ac:dyDescent="0.35">
      <c r="A211" s="1"/>
      <c r="B211" s="67" t="s">
        <v>14</v>
      </c>
      <c r="C211" s="70" t="str">
        <f>VLOOKUP(I:I,'Referencias '!H:I,2,0)</f>
        <v>Cobrança e Contestação</v>
      </c>
      <c r="D211" s="71">
        <v>23457203</v>
      </c>
      <c r="E211" s="71">
        <v>0</v>
      </c>
      <c r="F211" s="72">
        <v>2616316538121</v>
      </c>
      <c r="G211" s="72" t="str">
        <f>T211</f>
        <v/>
      </c>
      <c r="H211" s="72" t="str">
        <f t="shared" si="40"/>
        <v>00.776.574/2019-92</v>
      </c>
      <c r="I211" s="70" t="s">
        <v>237</v>
      </c>
      <c r="J211" s="72" t="s">
        <v>836</v>
      </c>
      <c r="K211" s="72"/>
      <c r="L211" s="70" t="s">
        <v>70</v>
      </c>
      <c r="M211" s="73" t="s">
        <v>387</v>
      </c>
      <c r="N211" s="71" t="s">
        <v>245</v>
      </c>
      <c r="O211" s="74">
        <v>46185</v>
      </c>
      <c r="P211" s="123">
        <v>46218</v>
      </c>
      <c r="Q211" s="75" t="str">
        <f t="shared" si="31"/>
        <v>jun/2026</v>
      </c>
      <c r="R211" s="71" t="s">
        <v>313</v>
      </c>
      <c r="S211" s="71" t="s">
        <v>246</v>
      </c>
      <c r="T211" s="71" t="s">
        <v>327</v>
      </c>
      <c r="U211" s="129" t="s">
        <v>837</v>
      </c>
      <c r="V211" s="71" t="str">
        <f t="shared" si="41"/>
        <v xml:space="preserve">&gt;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v>
      </c>
      <c r="W211" s="76" t="str">
        <f t="shared" si="32"/>
        <v>234572030</v>
      </c>
      <c r="X211" s="77">
        <v>46258</v>
      </c>
      <c r="Y211" s="78" t="str">
        <f t="shared" si="33"/>
        <v>Encerrado</v>
      </c>
      <c r="Z211" s="78">
        <f t="shared" ca="1" si="34"/>
        <v>73</v>
      </c>
      <c r="AA211" s="78" t="str">
        <f t="shared" si="35"/>
        <v/>
      </c>
      <c r="AB211" s="2" t="str">
        <f t="shared" si="36"/>
        <v>Interno</v>
      </c>
    </row>
    <row r="212" spans="1:28" ht="15.5" x14ac:dyDescent="0.35">
      <c r="A212" s="1"/>
      <c r="B212" s="67" t="s">
        <v>17</v>
      </c>
      <c r="C212" s="70" t="str">
        <f>VLOOKUP(I:I,'Referencias '!H:I,2,0)</f>
        <v>Cobrança e Contestação</v>
      </c>
      <c r="D212" s="71">
        <v>24708880</v>
      </c>
      <c r="E212" s="71">
        <v>23837903</v>
      </c>
      <c r="F212" s="72">
        <v>2619516348796</v>
      </c>
      <c r="G212" s="72" t="str">
        <f>T212</f>
        <v/>
      </c>
      <c r="H212" s="72"/>
      <c r="I212" s="70" t="s">
        <v>287</v>
      </c>
      <c r="J212" s="72"/>
      <c r="K212" s="72" t="s">
        <v>712</v>
      </c>
      <c r="L212" s="70" t="s">
        <v>5</v>
      </c>
      <c r="M212" s="73" t="s">
        <v>238</v>
      </c>
      <c r="N212" s="71" t="s">
        <v>713</v>
      </c>
      <c r="O212" s="74">
        <v>46217</v>
      </c>
      <c r="P212" s="123">
        <v>46217</v>
      </c>
      <c r="Q212" s="75" t="str">
        <f t="shared" ref="Q212:Q275" si="42">TEXT(O212,"mmm/aaaa")</f>
        <v>jul/2026</v>
      </c>
      <c r="R212" s="71" t="s">
        <v>313</v>
      </c>
      <c r="S212" s="71" t="s">
        <v>327</v>
      </c>
      <c r="T212" s="71" t="s">
        <v>327</v>
      </c>
      <c r="U212" s="71" t="s">
        <v>713</v>
      </c>
      <c r="V212" s="71" t="str">
        <f>U212</f>
        <v>Valores indevidos</v>
      </c>
      <c r="W212" s="76" t="str">
        <f t="shared" ref="W212:W275" si="43">_xlfn.CONCAT(D212:E212)</f>
        <v>2470888023837903</v>
      </c>
      <c r="X212" s="77"/>
      <c r="Y212" s="78" t="str">
        <f t="shared" ref="Y212:Y275" si="44">IF(X212="","Aberto","Encerrado")</f>
        <v>Aberto</v>
      </c>
      <c r="Z212" s="78">
        <f t="shared" ref="Z212:Z275" ca="1" si="45">IF(OR(L212="PENDENTE",L212="EM ANDAMENTO",L212="PENDENTE APROVAÇÃO CANCELAMENTO NF"),TODAY()-O212,X212-O212)</f>
        <v>78</v>
      </c>
      <c r="AA212" s="78">
        <f t="shared" ref="AA212:AA275" ca="1" si="46">IF(Y212="Aberto",Z212+ROW()/100000,"")</f>
        <v>78.002120000000005</v>
      </c>
      <c r="AB212" s="2" t="str">
        <f t="shared" ref="AB212:AB275" si="47">IF(ISNUMBER(FIND("@cielo.com.br",S212)),"Interno","Externo")</f>
        <v>Externo</v>
      </c>
    </row>
    <row r="213" spans="1:28" customFormat="1" ht="15.5" x14ac:dyDescent="0.35">
      <c r="A213" s="1"/>
      <c r="B213" s="67" t="s">
        <v>14</v>
      </c>
      <c r="C213" s="70" t="str">
        <f>VLOOKUP(I:I,'Referencias '!H:I,2,0)</f>
        <v>Contratos, Comercial e Cadastro</v>
      </c>
      <c r="D213" s="71">
        <v>23445561</v>
      </c>
      <c r="E213" s="71">
        <v>0</v>
      </c>
      <c r="F213" s="72">
        <v>2616313530814</v>
      </c>
      <c r="G213" s="72" t="str">
        <f>VLOOKUP(H:H,'Referencias '!B:C,2,0)</f>
        <v>AMWAY DO BRASIL LIMITADA</v>
      </c>
      <c r="H213" s="72" t="str">
        <f t="shared" ref="H213:H219" si="48">TRIM(_xlfn.TEXTBEFORE(_xlfn.TEXTAFTER(U213,"CNPJ/CPF:&lt;/strong&gt;"),"&lt;/p&gt;"))</f>
        <v>58.473.398/0001-63</v>
      </c>
      <c r="I213" s="70" t="s">
        <v>682</v>
      </c>
      <c r="J213" s="72"/>
      <c r="K213" s="72"/>
      <c r="L213" s="70" t="s">
        <v>70</v>
      </c>
      <c r="M213" s="73" t="s">
        <v>238</v>
      </c>
      <c r="N213" s="71" t="s">
        <v>842</v>
      </c>
      <c r="O213" s="74">
        <v>46185</v>
      </c>
      <c r="P213" s="123">
        <v>46218</v>
      </c>
      <c r="Q213" s="75" t="str">
        <f t="shared" si="42"/>
        <v>jun/2026</v>
      </c>
      <c r="R213" s="71" t="s">
        <v>313</v>
      </c>
      <c r="S213" s="71" t="s">
        <v>512</v>
      </c>
      <c r="T213" s="71" t="s">
        <v>513</v>
      </c>
      <c r="U213" s="129" t="s">
        <v>843</v>
      </c>
      <c r="V213" s="71" t="str">
        <f t="shared" ref="V213:V247" si="49">IFERROR(_xlfn.TEXTBEFORE(_xlfn.TEXTAFTER(U213,"Descrição do problema:&lt;/strong"),"&lt;/p&gt;"),_xlfn.TEXTAFTER(U213,"Descrição do problema:&lt;/strong"))</f>
        <v>&gt;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v>
      </c>
      <c r="W213" s="76" t="str">
        <f t="shared" si="43"/>
        <v>234455610</v>
      </c>
      <c r="X213" s="77">
        <v>46240</v>
      </c>
      <c r="Y213" s="78" t="str">
        <f t="shared" si="44"/>
        <v>Encerrado</v>
      </c>
      <c r="Z213" s="78">
        <f t="shared" ca="1" si="45"/>
        <v>55</v>
      </c>
      <c r="AA213" s="78" t="str">
        <f t="shared" si="46"/>
        <v/>
      </c>
      <c r="AB213" s="2" t="str">
        <f t="shared" si="47"/>
        <v>Externo</v>
      </c>
    </row>
    <row r="214" spans="1:28" ht="15.5" x14ac:dyDescent="0.35">
      <c r="A214" s="1"/>
      <c r="B214" s="67" t="s">
        <v>14</v>
      </c>
      <c r="C214" s="70" t="str">
        <f>VLOOKUP(I:I,'Referencias '!H:I,2,0)</f>
        <v>Pagamentos, Boletos e Recebimentos</v>
      </c>
      <c r="D214" s="71">
        <v>23441731</v>
      </c>
      <c r="E214" s="71">
        <v>0</v>
      </c>
      <c r="F214" s="72">
        <v>2616312528207</v>
      </c>
      <c r="G214" s="72" t="str">
        <f>VLOOKUP(H:H,'Referencias '!B:C,2,0)</f>
        <v>VENANCIO PRODUTOS FARMACEUTICOS LTDA.</v>
      </c>
      <c r="H214" s="72" t="str">
        <f t="shared" si="48"/>
        <v>00.285.753/0001-90</v>
      </c>
      <c r="I214" s="70" t="s">
        <v>838</v>
      </c>
      <c r="J214" s="72"/>
      <c r="K214" s="72"/>
      <c r="L214" s="70" t="s">
        <v>5</v>
      </c>
      <c r="M214" s="73" t="s">
        <v>238</v>
      </c>
      <c r="N214" s="71" t="s">
        <v>844</v>
      </c>
      <c r="O214" s="74">
        <v>46185</v>
      </c>
      <c r="P214" s="123">
        <v>46218</v>
      </c>
      <c r="Q214" s="75" t="str">
        <f t="shared" si="42"/>
        <v>jun/2026</v>
      </c>
      <c r="R214" s="71" t="s">
        <v>313</v>
      </c>
      <c r="S214" s="71" t="s">
        <v>845</v>
      </c>
      <c r="T214" s="71" t="s">
        <v>327</v>
      </c>
      <c r="U214" s="129" t="s">
        <v>846</v>
      </c>
      <c r="V214" s="71" t="str">
        <f t="shared" si="49"/>
        <v>&gt; Boa tarde,
Solicito prorrogação da nf.115433, para o dia 22/06.
Atenciosamente,
Ana Lopes</v>
      </c>
      <c r="W214" s="76" t="str">
        <f t="shared" si="43"/>
        <v>234417310</v>
      </c>
      <c r="X214" s="77"/>
      <c r="Y214" s="78" t="str">
        <f t="shared" si="44"/>
        <v>Aberto</v>
      </c>
      <c r="Z214" s="78">
        <f t="shared" ca="1" si="45"/>
        <v>110</v>
      </c>
      <c r="AA214" s="78">
        <f t="shared" ca="1" si="46"/>
        <v>110.00214</v>
      </c>
      <c r="AB214" s="2" t="str">
        <f t="shared" si="47"/>
        <v>Externo</v>
      </c>
    </row>
    <row r="215" spans="1:28" ht="15.5" x14ac:dyDescent="0.35">
      <c r="A215" s="1"/>
      <c r="B215" s="67" t="s">
        <v>14</v>
      </c>
      <c r="C215" s="70" t="str">
        <f>VLOOKUP(I:I,'Referencias '!H:I,2,0)</f>
        <v>Cancelamento e Reemissão de Nota Fiscal</v>
      </c>
      <c r="D215" s="71">
        <v>23441424</v>
      </c>
      <c r="E215" s="71">
        <v>0</v>
      </c>
      <c r="F215" s="72">
        <v>2616312528001</v>
      </c>
      <c r="G215" s="72" t="str">
        <f>T215</f>
        <v>AMERICANAS SAEM RECUPERACAO JUDICIAL</v>
      </c>
      <c r="H215" s="72" t="str">
        <f t="shared" si="48"/>
        <v>00.776.574/2019-92</v>
      </c>
      <c r="I215" s="70" t="s">
        <v>143</v>
      </c>
      <c r="J215" s="72"/>
      <c r="K215" s="72"/>
      <c r="L215" s="70" t="s">
        <v>70</v>
      </c>
      <c r="M215" s="73" t="s">
        <v>387</v>
      </c>
      <c r="N215" s="71" t="s">
        <v>847</v>
      </c>
      <c r="O215" s="74">
        <v>46185</v>
      </c>
      <c r="P215" s="123">
        <v>46218</v>
      </c>
      <c r="Q215" s="75" t="str">
        <f t="shared" si="42"/>
        <v>jun/2026</v>
      </c>
      <c r="R215" s="71" t="s">
        <v>313</v>
      </c>
      <c r="S215" s="71" t="s">
        <v>302</v>
      </c>
      <c r="T215" s="71" t="s">
        <v>848</v>
      </c>
      <c r="U215" s="129" t="s">
        <v>849</v>
      </c>
      <c r="V215" s="71" t="str">
        <f t="shared" si="49"/>
        <v>&gt; Prezados, boa tarde. Por favor realizar a substituição das notas dos clientes, acabou de finalizar o aditivo de cessão de CNPJ. Segue em anexo.</v>
      </c>
      <c r="W215" s="76" t="str">
        <f t="shared" si="43"/>
        <v>234414240</v>
      </c>
      <c r="X215" s="77">
        <f>P215</f>
        <v>46218</v>
      </c>
      <c r="Y215" s="78" t="str">
        <f t="shared" si="44"/>
        <v>Encerrado</v>
      </c>
      <c r="Z215" s="78">
        <f t="shared" ca="1" si="45"/>
        <v>33</v>
      </c>
      <c r="AA215" s="78" t="str">
        <f t="shared" si="46"/>
        <v/>
      </c>
      <c r="AB215" s="2" t="str">
        <f t="shared" si="47"/>
        <v>Interno</v>
      </c>
    </row>
    <row r="216" spans="1:28" ht="15.5" x14ac:dyDescent="0.35">
      <c r="A216" s="1"/>
      <c r="B216" s="67" t="s">
        <v>14</v>
      </c>
      <c r="C216" s="70" t="str">
        <f>VLOOKUP(I:I,'Referencias '!H:I,2,0)</f>
        <v>Cancelamento e Reemissão de Nota Fiscal</v>
      </c>
      <c r="D216" s="71">
        <v>23438056</v>
      </c>
      <c r="E216" s="71">
        <v>0</v>
      </c>
      <c r="F216" s="72">
        <v>2616312525846</v>
      </c>
      <c r="G216" s="72" t="str">
        <f>T216</f>
        <v/>
      </c>
      <c r="H216" s="72" t="str">
        <f t="shared" si="48"/>
        <v>057.479.637-16</v>
      </c>
      <c r="I216" s="70" t="s">
        <v>850</v>
      </c>
      <c r="J216" s="72"/>
      <c r="K216" s="72"/>
      <c r="L216" s="70" t="s">
        <v>5</v>
      </c>
      <c r="M216" s="73" t="s">
        <v>238</v>
      </c>
      <c r="N216" s="71" t="s">
        <v>851</v>
      </c>
      <c r="O216" s="74">
        <v>46185</v>
      </c>
      <c r="P216" s="123">
        <v>46218</v>
      </c>
      <c r="Q216" s="75" t="str">
        <f t="shared" si="42"/>
        <v>jun/2026</v>
      </c>
      <c r="R216" s="71" t="s">
        <v>313</v>
      </c>
      <c r="S216" s="71" t="s">
        <v>852</v>
      </c>
      <c r="T216" s="71" t="s">
        <v>327</v>
      </c>
      <c r="U216" s="129" t="s">
        <v>853</v>
      </c>
      <c r="V216" s="71" t="str">
        <f t="shared" si="49"/>
        <v>&gt;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v>
      </c>
      <c r="W216" s="76" t="str">
        <f t="shared" si="43"/>
        <v>234380560</v>
      </c>
      <c r="X216" s="77"/>
      <c r="Y216" s="78" t="str">
        <f t="shared" si="44"/>
        <v>Aberto</v>
      </c>
      <c r="Z216" s="78">
        <f t="shared" ca="1" si="45"/>
        <v>110</v>
      </c>
      <c r="AA216" s="78">
        <f t="shared" ca="1" si="46"/>
        <v>110.00216</v>
      </c>
      <c r="AB216" s="2" t="str">
        <f t="shared" si="47"/>
        <v>Externo</v>
      </c>
    </row>
    <row r="217" spans="1:28" ht="15.5" x14ac:dyDescent="0.35">
      <c r="A217" s="1"/>
      <c r="B217" s="67" t="s">
        <v>50</v>
      </c>
      <c r="C217" s="70" t="str">
        <f>VLOOKUP(I:I,'Referencias '!H:I,2,0)</f>
        <v>Contratos, Comercial e Cadastro</v>
      </c>
      <c r="D217" s="71">
        <v>23419942</v>
      </c>
      <c r="E217" s="71">
        <v>0</v>
      </c>
      <c r="F217" s="72">
        <v>2616307514024</v>
      </c>
      <c r="G217" s="72" t="str">
        <f>VLOOKUP(H:H,'Referencias '!B:C,2,0)</f>
        <v>GUEDES &amp; PAIXAO LTDA</v>
      </c>
      <c r="H217" s="72" t="str">
        <f t="shared" si="48"/>
        <v>16.928.871/0036-30</v>
      </c>
      <c r="I217" s="70" t="s">
        <v>854</v>
      </c>
      <c r="J217" s="72"/>
      <c r="K217" s="72"/>
      <c r="L217" s="70" t="s">
        <v>70</v>
      </c>
      <c r="M217" s="73" t="s">
        <v>238</v>
      </c>
      <c r="N217" s="71" t="s">
        <v>855</v>
      </c>
      <c r="O217" s="74">
        <v>46185</v>
      </c>
      <c r="P217" s="123">
        <v>46218</v>
      </c>
      <c r="Q217" s="75" t="str">
        <f t="shared" si="42"/>
        <v>jun/2026</v>
      </c>
      <c r="R217" s="71" t="s">
        <v>313</v>
      </c>
      <c r="S217" s="71" t="s">
        <v>856</v>
      </c>
      <c r="T217" s="71" t="s">
        <v>363</v>
      </c>
      <c r="U217" s="129" t="s">
        <v>857</v>
      </c>
      <c r="V217" s="71" t="str">
        <f t="shared" si="49"/>
        <v>&gt;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v>
      </c>
      <c r="W217" s="76" t="str">
        <f t="shared" si="43"/>
        <v>234199420</v>
      </c>
      <c r="X217" s="77">
        <v>46267</v>
      </c>
      <c r="Y217" s="78" t="str">
        <f t="shared" si="44"/>
        <v>Encerrado</v>
      </c>
      <c r="Z217" s="78">
        <f t="shared" ca="1" si="45"/>
        <v>82</v>
      </c>
      <c r="AA217" s="78" t="str">
        <f t="shared" si="46"/>
        <v/>
      </c>
      <c r="AB217" s="2" t="str">
        <f t="shared" si="47"/>
        <v>Externo</v>
      </c>
    </row>
    <row r="218" spans="1:28" ht="15.5" x14ac:dyDescent="0.35">
      <c r="A218" s="1"/>
      <c r="B218" s="67" t="s">
        <v>14</v>
      </c>
      <c r="C218" s="70" t="str">
        <f>VLOOKUP(I:I,'Referencias '!H:I,2,0)</f>
        <v>Cobrança e Contestação</v>
      </c>
      <c r="D218" s="71">
        <v>23405230</v>
      </c>
      <c r="E218" s="71">
        <v>0</v>
      </c>
      <c r="F218" s="72">
        <v>2616216504812</v>
      </c>
      <c r="G218" s="72" t="str">
        <f>VLOOKUP(H:H,'Referencias '!B:C,2,0)</f>
        <v>CENCOSUD BRASIL COMERCIAL LTDA.</v>
      </c>
      <c r="H218" s="72" t="str">
        <f t="shared" si="48"/>
        <v>39.346.861/0350-38</v>
      </c>
      <c r="I218" s="70" t="s">
        <v>237</v>
      </c>
      <c r="J218" s="72"/>
      <c r="K218" s="72"/>
      <c r="L218" s="70" t="s">
        <v>70</v>
      </c>
      <c r="M218" s="73" t="s">
        <v>238</v>
      </c>
      <c r="N218" s="71" t="s">
        <v>305</v>
      </c>
      <c r="O218" s="74">
        <v>46184</v>
      </c>
      <c r="P218" s="123">
        <v>46218</v>
      </c>
      <c r="Q218" s="75" t="str">
        <f t="shared" si="42"/>
        <v>jun/2026</v>
      </c>
      <c r="R218" s="71" t="s">
        <v>313</v>
      </c>
      <c r="S218" s="71" t="s">
        <v>306</v>
      </c>
      <c r="T218" s="71" t="s">
        <v>736</v>
      </c>
      <c r="U218" s="129" t="s">
        <v>858</v>
      </c>
      <c r="V218" s="71" t="str">
        <f t="shared" si="49"/>
        <v>&gt;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v>
      </c>
      <c r="W218" s="76" t="str">
        <f t="shared" si="43"/>
        <v>234052300</v>
      </c>
      <c r="X218" s="77">
        <v>46275</v>
      </c>
      <c r="Y218" s="78" t="str">
        <f t="shared" si="44"/>
        <v>Encerrado</v>
      </c>
      <c r="Z218" s="78">
        <f t="shared" ca="1" si="45"/>
        <v>91</v>
      </c>
      <c r="AA218" s="78" t="str">
        <f t="shared" si="46"/>
        <v/>
      </c>
      <c r="AB218" s="2" t="str">
        <f t="shared" si="47"/>
        <v>Interno</v>
      </c>
    </row>
    <row r="219" spans="1:28" customFormat="1" ht="15.5" x14ac:dyDescent="0.35">
      <c r="A219" s="1"/>
      <c r="B219" s="67" t="s">
        <v>14</v>
      </c>
      <c r="C219" s="70" t="str">
        <f>VLOOKUP(I:I,'Referencias '!H:I,2,0)</f>
        <v>Contratos, Comercial e Cadastro</v>
      </c>
      <c r="D219" s="71">
        <v>23403160</v>
      </c>
      <c r="E219" s="71">
        <v>0</v>
      </c>
      <c r="F219" s="72">
        <v>2616215503456</v>
      </c>
      <c r="G219" s="72" t="str">
        <f>VLOOKUP(H:H,'Referencias '!B:C,2,0)</f>
        <v>WHITE MARTINS GASES INDUSTRIAIS LTDA</v>
      </c>
      <c r="H219" s="72" t="str">
        <f t="shared" si="48"/>
        <v>35.820.448/0001-36</v>
      </c>
      <c r="I219" s="70" t="s">
        <v>355</v>
      </c>
      <c r="J219" s="72"/>
      <c r="K219" s="72"/>
      <c r="L219" s="70" t="s">
        <v>70</v>
      </c>
      <c r="M219" s="73" t="s">
        <v>238</v>
      </c>
      <c r="N219" s="71" t="s">
        <v>245</v>
      </c>
      <c r="O219" s="74">
        <v>46184</v>
      </c>
      <c r="P219" s="123">
        <v>46218</v>
      </c>
      <c r="Q219" s="75" t="str">
        <f t="shared" si="42"/>
        <v>jun/2026</v>
      </c>
      <c r="R219" s="71" t="s">
        <v>313</v>
      </c>
      <c r="S219" s="71" t="s">
        <v>246</v>
      </c>
      <c r="T219" s="71" t="s">
        <v>293</v>
      </c>
      <c r="U219" s="71" t="s">
        <v>859</v>
      </c>
      <c r="V219" s="71" t="str">
        <f t="shared" si="49"/>
        <v>&gt; Vou enviar o anexo o congelamento de contrato por 2 meses do cliente White Martins - junho e julho. 
as cobranças voltam em agosto</v>
      </c>
      <c r="W219" s="76" t="str">
        <f t="shared" si="43"/>
        <v>234031600</v>
      </c>
      <c r="X219" s="77">
        <v>46240</v>
      </c>
      <c r="Y219" s="78" t="str">
        <f t="shared" si="44"/>
        <v>Encerrado</v>
      </c>
      <c r="Z219" s="78">
        <f t="shared" ca="1" si="45"/>
        <v>56</v>
      </c>
      <c r="AA219" s="78" t="str">
        <f t="shared" si="46"/>
        <v/>
      </c>
      <c r="AB219" s="2" t="str">
        <f t="shared" si="47"/>
        <v>Interno</v>
      </c>
    </row>
    <row r="220" spans="1:28" customFormat="1" ht="15.5" x14ac:dyDescent="0.35">
      <c r="A220" s="1"/>
      <c r="B220" s="67" t="s">
        <v>15</v>
      </c>
      <c r="C220" s="70" t="str">
        <f>VLOOKUP(I:I,'Referencias '!H:I,2,0)</f>
        <v>Faturamento e Obrigações Fiscais</v>
      </c>
      <c r="D220" s="71">
        <v>23402960</v>
      </c>
      <c r="E220" s="71">
        <v>0</v>
      </c>
      <c r="F220" s="72">
        <v>2616215503322</v>
      </c>
      <c r="G220" s="72" t="str">
        <f>T220</f>
        <v>DROGARIA MINAS BRASIL</v>
      </c>
      <c r="H220" s="72"/>
      <c r="I220" s="70" t="s">
        <v>860</v>
      </c>
      <c r="J220" s="72"/>
      <c r="K220" s="72"/>
      <c r="L220" s="70" t="s">
        <v>70</v>
      </c>
      <c r="M220" s="73" t="s">
        <v>238</v>
      </c>
      <c r="N220" s="71" t="s">
        <v>861</v>
      </c>
      <c r="O220" s="74">
        <v>46184</v>
      </c>
      <c r="P220" s="123">
        <v>46218</v>
      </c>
      <c r="Q220" s="75" t="str">
        <f t="shared" si="42"/>
        <v>jun/2026</v>
      </c>
      <c r="R220" s="71" t="s">
        <v>313</v>
      </c>
      <c r="S220" s="71" t="s">
        <v>862</v>
      </c>
      <c r="T220" s="71" t="s">
        <v>363</v>
      </c>
      <c r="U220" s="129" t="s">
        <v>863</v>
      </c>
      <c r="V220" s="71" t="str">
        <f t="shared" si="49"/>
        <v>&gt; Anteriormente, recebíamos essas notas fiscais de forma automática, porém identificamos que não recebemos a documentação referente ao boleto com vencimento em 10/06/2026, no valor de R$ 2.397,96, vinculado ao CNPJ 16.928.871/0036-30.
Poderia, por gentileza, encaminhar essa nota fiscal</v>
      </c>
      <c r="W220" s="76" t="str">
        <f t="shared" si="43"/>
        <v>234029600</v>
      </c>
      <c r="X220" s="77">
        <v>46245</v>
      </c>
      <c r="Y220" s="78" t="str">
        <f t="shared" si="44"/>
        <v>Encerrado</v>
      </c>
      <c r="Z220" s="78">
        <f t="shared" ca="1" si="45"/>
        <v>61</v>
      </c>
      <c r="AA220" s="78" t="str">
        <f t="shared" si="46"/>
        <v/>
      </c>
      <c r="AB220" s="2" t="str">
        <f t="shared" si="47"/>
        <v>Interno</v>
      </c>
    </row>
    <row r="221" spans="1:28" customFormat="1" ht="15.5" x14ac:dyDescent="0.35">
      <c r="A221" s="1"/>
      <c r="B221" s="67" t="s">
        <v>14</v>
      </c>
      <c r="C221" s="70" t="str">
        <f>VLOOKUP(I:I,'Referencias '!H:I,2,0)</f>
        <v>Cancelamento e Reemissão de Nota Fiscal</v>
      </c>
      <c r="D221" s="71">
        <v>23401430</v>
      </c>
      <c r="E221" s="71">
        <v>0</v>
      </c>
      <c r="F221" s="72">
        <v>2616215502404</v>
      </c>
      <c r="G221" s="72" t="str">
        <f>T221</f>
        <v/>
      </c>
      <c r="H221" s="72" t="str">
        <f t="shared" ref="H221:H242" si="50">TRIM(_xlfn.TEXTBEFORE(_xlfn.TEXTAFTER(U221,"CNPJ/CPF:&lt;/strong&gt;"),"&lt;/p&gt;"))</f>
        <v>07.061.124/0003-98</v>
      </c>
      <c r="I221" s="70" t="s">
        <v>143</v>
      </c>
      <c r="J221" s="72"/>
      <c r="K221" s="72"/>
      <c r="L221" s="70" t="s">
        <v>70</v>
      </c>
      <c r="M221" s="73" t="s">
        <v>238</v>
      </c>
      <c r="N221" s="71" t="s">
        <v>274</v>
      </c>
      <c r="O221" s="74">
        <v>46184</v>
      </c>
      <c r="P221" s="123">
        <v>46218</v>
      </c>
      <c r="Q221" s="75" t="str">
        <f t="shared" si="42"/>
        <v>jun/2026</v>
      </c>
      <c r="R221" s="71" t="s">
        <v>313</v>
      </c>
      <c r="S221" s="71" t="s">
        <v>275</v>
      </c>
      <c r="T221" s="71" t="s">
        <v>327</v>
      </c>
      <c r="U221" s="129" t="s">
        <v>864</v>
      </c>
      <c r="V221" s="71" t="str">
        <f t="shared" si="49"/>
        <v>&gt; O cliente Camaqua precisa realizar a cessão de CNPJ. O termo de cessão foi assinado, e preciso que as cobranças emitidas anteriormente sejam canceladas e reemitidas no novo CNPJ.
CNPJ antigo: 07.061.124/0003-98
CNPJ novo: 07.061.124/0001-26
Obrigada!</v>
      </c>
      <c r="W221" s="76" t="str">
        <f t="shared" si="43"/>
        <v>234014300</v>
      </c>
      <c r="X221" s="77">
        <v>46241</v>
      </c>
      <c r="Y221" s="78" t="str">
        <f t="shared" si="44"/>
        <v>Encerrado</v>
      </c>
      <c r="Z221" s="78">
        <f t="shared" ca="1" si="45"/>
        <v>57</v>
      </c>
      <c r="AA221" s="78" t="str">
        <f t="shared" si="46"/>
        <v/>
      </c>
      <c r="AB221" s="2" t="str">
        <f t="shared" si="47"/>
        <v>Interno</v>
      </c>
    </row>
    <row r="222" spans="1:28" ht="15.5" x14ac:dyDescent="0.35">
      <c r="A222" s="1"/>
      <c r="B222" s="67" t="s">
        <v>17</v>
      </c>
      <c r="C222" s="70" t="str">
        <f>VLOOKUP(I:I,'Referencias '!H:I,2,0)</f>
        <v>Cancelamento e Reemissão de Nota Fiscal</v>
      </c>
      <c r="D222" s="71">
        <v>24744497</v>
      </c>
      <c r="E222" s="71">
        <v>0</v>
      </c>
      <c r="F222" s="72">
        <v>2619612372077</v>
      </c>
      <c r="G222" s="72" t="str">
        <f>VLOOKUP(H:H,'Referencias '!B:C,2,0)</f>
        <v>HOLI4U LTDA</v>
      </c>
      <c r="H222" s="72" t="str">
        <f t="shared" si="50"/>
        <v>60.219.112/0001-60</v>
      </c>
      <c r="I222" s="70" t="s">
        <v>676</v>
      </c>
      <c r="J222" s="72"/>
      <c r="K222" s="72" t="s">
        <v>677</v>
      </c>
      <c r="L222" s="70" t="s">
        <v>5</v>
      </c>
      <c r="M222" s="73" t="s">
        <v>238</v>
      </c>
      <c r="N222" s="71" t="s">
        <v>678</v>
      </c>
      <c r="O222" s="74">
        <v>46218</v>
      </c>
      <c r="P222" s="123">
        <v>46219</v>
      </c>
      <c r="Q222" s="75" t="str">
        <f t="shared" si="42"/>
        <v>jul/2026</v>
      </c>
      <c r="R222" s="71" t="s">
        <v>313</v>
      </c>
      <c r="S222" s="71" t="s">
        <v>679</v>
      </c>
      <c r="T222" s="71" t="s">
        <v>680</v>
      </c>
      <c r="U222" s="71" t="s">
        <v>681</v>
      </c>
      <c r="V222" s="71" t="str">
        <f t="shared" si="49"/>
        <v>&gt; Precisamos de uma correção na nota fiscal emitida, enviei msg no email do financeiro e não recebemos retorno.
Poderiam retornar o contato (11)97618-3646</v>
      </c>
      <c r="W222" s="76" t="str">
        <f t="shared" si="43"/>
        <v>247444970</v>
      </c>
      <c r="X222" s="77"/>
      <c r="Y222" s="78" t="str">
        <f t="shared" si="44"/>
        <v>Aberto</v>
      </c>
      <c r="Z222" s="78">
        <f t="shared" ca="1" si="45"/>
        <v>77</v>
      </c>
      <c r="AA222" s="78">
        <f t="shared" ca="1" si="46"/>
        <v>77.002219999999994</v>
      </c>
      <c r="AB222" s="2" t="str">
        <f t="shared" si="47"/>
        <v>Externo</v>
      </c>
    </row>
    <row r="223" spans="1:28" ht="15.5" x14ac:dyDescent="0.35">
      <c r="A223" s="1"/>
      <c r="B223" s="67" t="s">
        <v>17</v>
      </c>
      <c r="C223" s="70" t="str">
        <f>VLOOKUP(I:I,'Referencias '!H:I,2,0)</f>
        <v>Cancelamento e Reemissão de Nota Fiscal</v>
      </c>
      <c r="D223" s="71">
        <v>24738012</v>
      </c>
      <c r="E223" s="71">
        <v>0</v>
      </c>
      <c r="F223" s="72">
        <v>2619611368035</v>
      </c>
      <c r="G223" s="72" t="str">
        <f>VLOOKUP(H:H,'Referencias '!B:C,2,0)</f>
        <v>SUPERMERCADO HORTIFRUTI VILA DAS FRUTAS LTDA</v>
      </c>
      <c r="H223" s="72" t="str">
        <f t="shared" si="50"/>
        <v>16.774.414/0001-08</v>
      </c>
      <c r="I223" s="70" t="s">
        <v>360</v>
      </c>
      <c r="J223" s="72"/>
      <c r="K223" s="72" t="s">
        <v>184</v>
      </c>
      <c r="L223" s="70" t="s">
        <v>5</v>
      </c>
      <c r="M223" s="73" t="s">
        <v>238</v>
      </c>
      <c r="N223" s="71" t="s">
        <v>689</v>
      </c>
      <c r="O223" s="74">
        <v>46218</v>
      </c>
      <c r="P223" s="123">
        <v>46219</v>
      </c>
      <c r="Q223" s="75" t="str">
        <f t="shared" si="42"/>
        <v>jul/2026</v>
      </c>
      <c r="R223" s="71" t="s">
        <v>313</v>
      </c>
      <c r="S223" s="71" t="s">
        <v>302</v>
      </c>
      <c r="T223" s="71" t="s">
        <v>327</v>
      </c>
      <c r="U223" s="71" t="s">
        <v>690</v>
      </c>
      <c r="V223" s="71" t="str">
        <f t="shared" si="49"/>
        <v>&gt;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v>
      </c>
      <c r="W223" s="76" t="str">
        <f t="shared" si="43"/>
        <v>247380120</v>
      </c>
      <c r="X223" s="77"/>
      <c r="Y223" s="78" t="str">
        <f t="shared" si="44"/>
        <v>Aberto</v>
      </c>
      <c r="Z223" s="78">
        <f t="shared" ca="1" si="45"/>
        <v>77</v>
      </c>
      <c r="AA223" s="78">
        <f t="shared" ca="1" si="46"/>
        <v>77.002229999999997</v>
      </c>
      <c r="AB223" s="2" t="str">
        <f t="shared" si="47"/>
        <v>Interno</v>
      </c>
    </row>
    <row r="224" spans="1:28" customFormat="1" ht="15.5" x14ac:dyDescent="0.35">
      <c r="A224" s="1"/>
      <c r="B224" s="67" t="s">
        <v>14</v>
      </c>
      <c r="C224" s="70" t="str">
        <f>VLOOKUP(I:I,'Referencias '!H:I,2,0)</f>
        <v>Pagamentos, Boletos e Recebimentos</v>
      </c>
      <c r="D224" s="71">
        <v>23357234</v>
      </c>
      <c r="E224" s="71">
        <v>0</v>
      </c>
      <c r="F224" s="72">
        <v>2616118473784</v>
      </c>
      <c r="G224" s="72" t="str">
        <f>VLOOKUP(H:H,'Referencias '!B:C,2,0)</f>
        <v>PAYAMIGO BRASIL MEIOS DE PAGAMENTO LTDA</v>
      </c>
      <c r="H224" s="72" t="str">
        <f t="shared" si="50"/>
        <v>26.183.032/0001-63</v>
      </c>
      <c r="I224" s="70" t="s">
        <v>871</v>
      </c>
      <c r="J224" s="72"/>
      <c r="K224" s="72"/>
      <c r="L224" s="70" t="s">
        <v>70</v>
      </c>
      <c r="M224" s="73" t="s">
        <v>238</v>
      </c>
      <c r="N224" s="71" t="s">
        <v>872</v>
      </c>
      <c r="O224" s="74">
        <v>46183</v>
      </c>
      <c r="P224" s="123">
        <v>46218</v>
      </c>
      <c r="Q224" s="75" t="str">
        <f t="shared" si="42"/>
        <v>jun/2026</v>
      </c>
      <c r="R224" s="71" t="s">
        <v>313</v>
      </c>
      <c r="S224" s="71" t="s">
        <v>873</v>
      </c>
      <c r="T224" s="71" t="s">
        <v>327</v>
      </c>
      <c r="U224" s="129" t="s">
        <v>874</v>
      </c>
      <c r="V224" s="71" t="str">
        <f t="shared" si="49"/>
        <v>&gt; solicitamos a mudança das credenciais bancarias para deposito dos recebiveis de cartao
Banco Santander
ag 4251 cc 13.007246-3</v>
      </c>
      <c r="W224" s="76" t="str">
        <f t="shared" si="43"/>
        <v>233572340</v>
      </c>
      <c r="X224" s="121">
        <v>46241</v>
      </c>
      <c r="Y224" s="78" t="str">
        <f t="shared" si="44"/>
        <v>Encerrado</v>
      </c>
      <c r="Z224" s="78">
        <f t="shared" ca="1" si="45"/>
        <v>58</v>
      </c>
      <c r="AA224" s="78" t="str">
        <f t="shared" si="46"/>
        <v/>
      </c>
      <c r="AB224" s="2" t="str">
        <f t="shared" si="47"/>
        <v>Externo</v>
      </c>
    </row>
    <row r="225" spans="1:28" customFormat="1" ht="15.5" x14ac:dyDescent="0.35">
      <c r="A225" s="1"/>
      <c r="B225" s="67" t="s">
        <v>16</v>
      </c>
      <c r="C225" s="70" t="str">
        <f>VLOOKUP(I:I,'Referencias '!H:I,2,0)</f>
        <v>Contratos, Comercial e Cadastro</v>
      </c>
      <c r="D225" s="71">
        <v>23343714</v>
      </c>
      <c r="E225" s="71">
        <v>0</v>
      </c>
      <c r="F225" s="72">
        <v>2616115465482</v>
      </c>
      <c r="G225" s="72" t="str">
        <f>T225</f>
        <v/>
      </c>
      <c r="H225" s="72" t="str">
        <f t="shared" si="50"/>
        <v>22.301.988/0001-61</v>
      </c>
      <c r="I225" s="70" t="s">
        <v>789</v>
      </c>
      <c r="J225" s="72"/>
      <c r="K225" s="72"/>
      <c r="L225" s="70" t="s">
        <v>70</v>
      </c>
      <c r="M225" s="73" t="s">
        <v>238</v>
      </c>
      <c r="N225" s="71" t="s">
        <v>875</v>
      </c>
      <c r="O225" s="74">
        <v>46183</v>
      </c>
      <c r="P225" s="123">
        <v>46218</v>
      </c>
      <c r="Q225" s="75" t="str">
        <f t="shared" si="42"/>
        <v>jun/2026</v>
      </c>
      <c r="R225" s="71" t="s">
        <v>313</v>
      </c>
      <c r="S225" s="71" t="s">
        <v>876</v>
      </c>
      <c r="T225" s="71" t="s">
        <v>327</v>
      </c>
      <c r="U225" s="129" t="s">
        <v>877</v>
      </c>
      <c r="V225" s="71" t="str">
        <f t="shared" si="49"/>
        <v>&gt; O email com o boleto e avisos de vencimento esta vindo para o meu e-mail mas sou analista TI. O responsável é o Guerra Rodrigo Humberto, BR &amp;lt;rodrigo.guerra@prometeon.com&amp;gt;</v>
      </c>
      <c r="W225" s="76" t="str">
        <f t="shared" si="43"/>
        <v>233437140</v>
      </c>
      <c r="X225" s="77">
        <v>46240</v>
      </c>
      <c r="Y225" s="78" t="str">
        <f t="shared" si="44"/>
        <v>Encerrado</v>
      </c>
      <c r="Z225" s="78">
        <f t="shared" ca="1" si="45"/>
        <v>57</v>
      </c>
      <c r="AA225" s="78" t="str">
        <f t="shared" si="46"/>
        <v/>
      </c>
      <c r="AB225" s="2" t="str">
        <f t="shared" si="47"/>
        <v>Externo</v>
      </c>
    </row>
    <row r="226" spans="1:28" ht="15.5" x14ac:dyDescent="0.35">
      <c r="A226" s="1"/>
      <c r="B226" s="67" t="s">
        <v>15</v>
      </c>
      <c r="C226" s="70" t="str">
        <f>VLOOKUP(I:I,'Referencias '!H:I,2,0)</f>
        <v>Atendimento Administrativo e Suporte</v>
      </c>
      <c r="D226" s="71">
        <v>23306536</v>
      </c>
      <c r="E226" s="71">
        <v>0</v>
      </c>
      <c r="F226" s="72">
        <v>2616109441135</v>
      </c>
      <c r="G226" s="72" t="str">
        <f>T226</f>
        <v>PARQUE DO CARACOL</v>
      </c>
      <c r="H226" s="72" t="str">
        <f t="shared" si="50"/>
        <v>14.625.224/0001-01</v>
      </c>
      <c r="I226" s="70" t="s">
        <v>878</v>
      </c>
      <c r="J226" s="72"/>
      <c r="K226" s="72"/>
      <c r="L226" s="70" t="s">
        <v>70</v>
      </c>
      <c r="M226" s="73" t="s">
        <v>238</v>
      </c>
      <c r="N226" s="71" t="s">
        <v>879</v>
      </c>
      <c r="O226" s="74">
        <v>46183</v>
      </c>
      <c r="P226" s="123">
        <v>46218</v>
      </c>
      <c r="Q226" s="75" t="str">
        <f t="shared" si="42"/>
        <v>jun/2026</v>
      </c>
      <c r="R226" s="71" t="s">
        <v>313</v>
      </c>
      <c r="S226" s="71" t="s">
        <v>880</v>
      </c>
      <c r="T226" s="71" t="s">
        <v>881</v>
      </c>
      <c r="U226" s="129" t="s">
        <v>882</v>
      </c>
      <c r="V226" s="71" t="str">
        <f t="shared" si="49"/>
        <v>&gt; Prezados, 
Solicito o envio das notas fiscais emitidas em junho/26 para pagamento. Até o momento não recebemos os documentos. 
Tomador do Serviço  
NOVO CARACOL E TAINHAS S.A. 
48.255.552/0001-77</v>
      </c>
      <c r="W226" s="76" t="str">
        <f t="shared" si="43"/>
        <v>233065360</v>
      </c>
      <c r="X226" s="77">
        <v>46245</v>
      </c>
      <c r="Y226" s="78" t="str">
        <f t="shared" si="44"/>
        <v>Encerrado</v>
      </c>
      <c r="Z226" s="78">
        <f t="shared" ca="1" si="45"/>
        <v>62</v>
      </c>
      <c r="AA226" s="78" t="str">
        <f t="shared" si="46"/>
        <v/>
      </c>
      <c r="AB226" s="2" t="str">
        <f t="shared" si="47"/>
        <v>Externo</v>
      </c>
    </row>
    <row r="227" spans="1:28" ht="15.5" x14ac:dyDescent="0.35">
      <c r="A227" s="1"/>
      <c r="B227" s="67" t="s">
        <v>17</v>
      </c>
      <c r="C227" s="70" t="str">
        <f>VLOOKUP(I:I,'Referencias '!H:I,2,0)</f>
        <v>Cancelamento e Reemissão de Nota Fiscal</v>
      </c>
      <c r="D227" s="129">
        <v>24820605</v>
      </c>
      <c r="E227" s="71">
        <v>0</v>
      </c>
      <c r="F227" s="72">
        <v>2619715420945</v>
      </c>
      <c r="G227" s="72" t="str">
        <f>VLOOKUP(H:H,'Referencias '!B:C,2,0)</f>
        <v>FRUITFY INTERMEDIACOES E PAGAMENTOS LTDA</v>
      </c>
      <c r="H227" s="72" t="str">
        <f t="shared" si="50"/>
        <v>57.315.333/0001-27</v>
      </c>
      <c r="I227" s="70" t="s">
        <v>360</v>
      </c>
      <c r="J227" s="72"/>
      <c r="K227" s="72" t="s">
        <v>184</v>
      </c>
      <c r="L227" s="70" t="s">
        <v>213</v>
      </c>
      <c r="M227" s="73" t="s">
        <v>238</v>
      </c>
      <c r="N227" s="71" t="s">
        <v>667</v>
      </c>
      <c r="O227" s="74">
        <v>46219</v>
      </c>
      <c r="P227" s="123">
        <v>46219</v>
      </c>
      <c r="Q227" s="75" t="str">
        <f t="shared" si="42"/>
        <v>jul/2026</v>
      </c>
      <c r="R227" s="71" t="s">
        <v>313</v>
      </c>
      <c r="S227" s="71" t="s">
        <v>302</v>
      </c>
      <c r="T227" s="71" t="s">
        <v>668</v>
      </c>
      <c r="U227" s="71" t="s">
        <v>669</v>
      </c>
      <c r="V227" s="71" t="str">
        <f t="shared" si="49"/>
        <v>&gt; Prezados, por favor cancelar as notas emitidas para o cliente e já cancelar também as notas de multa contratual que vamos emitir. Já possuo o DA da comercial (Eliandra). Em anexo DA.</v>
      </c>
      <c r="W227" s="76" t="str">
        <f t="shared" si="43"/>
        <v>248206050</v>
      </c>
      <c r="X227" s="77"/>
      <c r="Y227" s="78" t="str">
        <f t="shared" si="44"/>
        <v>Aberto</v>
      </c>
      <c r="Z227" s="78">
        <f t="shared" ca="1" si="45"/>
        <v>76</v>
      </c>
      <c r="AA227" s="78">
        <f t="shared" ca="1" si="46"/>
        <v>76.002269999999996</v>
      </c>
      <c r="AB227" s="2" t="str">
        <f t="shared" si="47"/>
        <v>Interno</v>
      </c>
    </row>
    <row r="228" spans="1:28" ht="15.5" x14ac:dyDescent="0.35">
      <c r="A228" s="1"/>
      <c r="B228" s="67" t="s">
        <v>16</v>
      </c>
      <c r="C228" s="70" t="str">
        <f>VLOOKUP(I:I,'Referencias '!H:I,2,0)</f>
        <v>Pagamentos, Boletos e Recebimentos</v>
      </c>
      <c r="D228" s="71">
        <v>23060590</v>
      </c>
      <c r="E228" s="71">
        <v>0</v>
      </c>
      <c r="F228" s="72">
        <v>2615410276736</v>
      </c>
      <c r="G228" s="72" t="str">
        <f>T228</f>
        <v>MADEIRANIT MATERIAIS PARA CONSTRUCAO LTDA</v>
      </c>
      <c r="H228" s="72" t="str">
        <f t="shared" si="50"/>
        <v>22.655.614/0005-78</v>
      </c>
      <c r="I228" s="70" t="s">
        <v>885</v>
      </c>
      <c r="J228" s="72"/>
      <c r="K228" s="72"/>
      <c r="L228" s="70" t="s">
        <v>5</v>
      </c>
      <c r="M228" s="73" t="s">
        <v>238</v>
      </c>
      <c r="N228" s="71" t="s">
        <v>886</v>
      </c>
      <c r="O228" s="74">
        <v>46176</v>
      </c>
      <c r="P228" s="123">
        <v>46218</v>
      </c>
      <c r="Q228" s="75" t="str">
        <f t="shared" si="42"/>
        <v>jun/2026</v>
      </c>
      <c r="R228" s="71" t="s">
        <v>313</v>
      </c>
      <c r="S228" s="71" t="s">
        <v>887</v>
      </c>
      <c r="T228" s="71" t="s">
        <v>888</v>
      </c>
      <c r="U228" s="129" t="s">
        <v>889</v>
      </c>
      <c r="V228" s="71" t="str">
        <f t="shared" si="49"/>
        <v>&gt; Está constando bloqueio por inadimplência, gostaríamos de saber o motivo e o que ocorreu.
Vamos precisar iniciar novamente o uso, entretanto queremos entender o que motivou esse bloqueio e como resolver</v>
      </c>
      <c r="W228" s="76" t="str">
        <f t="shared" si="43"/>
        <v>230605900</v>
      </c>
      <c r="X228" s="77"/>
      <c r="Y228" s="78" t="str">
        <f t="shared" si="44"/>
        <v>Aberto</v>
      </c>
      <c r="Z228" s="78">
        <f t="shared" ca="1" si="45"/>
        <v>119</v>
      </c>
      <c r="AA228" s="78">
        <f t="shared" ca="1" si="46"/>
        <v>119.00228</v>
      </c>
      <c r="AB228" s="2" t="str">
        <f t="shared" si="47"/>
        <v>Externo</v>
      </c>
    </row>
    <row r="229" spans="1:28" ht="15.5" x14ac:dyDescent="0.35">
      <c r="A229" s="1"/>
      <c r="B229" s="67" t="s">
        <v>17</v>
      </c>
      <c r="C229" s="70" t="str">
        <f>VLOOKUP(I:I,'Referencias '!H:I,2,0)</f>
        <v>Cobrança e Contestação</v>
      </c>
      <c r="D229" s="129">
        <v>22927989</v>
      </c>
      <c r="E229" s="71">
        <v>0</v>
      </c>
      <c r="F229" s="72">
        <v>2614916186114</v>
      </c>
      <c r="G229" s="72" t="str">
        <f>VLOOKUP(H:H,'Referencias '!B:C,2,0)</f>
        <v>RIQUENA NETO AR CONDICIONADO LTDA</v>
      </c>
      <c r="H229" s="72" t="str">
        <f t="shared" si="50"/>
        <v>08.382.929/0001-34</v>
      </c>
      <c r="I229" s="70" t="s">
        <v>287</v>
      </c>
      <c r="J229" s="72"/>
      <c r="K229" s="72"/>
      <c r="L229" s="70" t="s">
        <v>70</v>
      </c>
      <c r="M229" s="73" t="s">
        <v>238</v>
      </c>
      <c r="N229" s="71" t="s">
        <v>890</v>
      </c>
      <c r="O229" s="74">
        <v>46171</v>
      </c>
      <c r="P229" s="123">
        <v>46218</v>
      </c>
      <c r="Q229" s="75" t="str">
        <f t="shared" si="42"/>
        <v>mai/2026</v>
      </c>
      <c r="R229" s="71" t="s">
        <v>313</v>
      </c>
      <c r="S229" s="71" t="s">
        <v>891</v>
      </c>
      <c r="T229" s="71" t="s">
        <v>327</v>
      </c>
      <c r="U229" s="129" t="s">
        <v>892</v>
      </c>
      <c r="V229" s="71" t="str">
        <f t="shared" si="49"/>
        <v>&gt; Boa tarde!
Recebi a NF 0114908 informando ter 4280 transações, ao extrair o relatório dentro do portal, identifiquei apenas 4262.
Poderiam verificar essa divergência?</v>
      </c>
      <c r="W229" s="76" t="str">
        <f t="shared" si="43"/>
        <v>229279890</v>
      </c>
      <c r="X229" s="77">
        <v>46269</v>
      </c>
      <c r="Y229" s="78" t="str">
        <f t="shared" si="44"/>
        <v>Encerrado</v>
      </c>
      <c r="Z229" s="78">
        <f t="shared" ca="1" si="45"/>
        <v>98</v>
      </c>
      <c r="AA229" s="78" t="str">
        <f t="shared" si="46"/>
        <v/>
      </c>
      <c r="AB229" s="2" t="str">
        <f t="shared" si="47"/>
        <v>Externo</v>
      </c>
    </row>
    <row r="230" spans="1:28" customFormat="1" ht="15.5" x14ac:dyDescent="0.35">
      <c r="A230" s="1"/>
      <c r="B230" s="67" t="s">
        <v>14</v>
      </c>
      <c r="C230" s="70" t="str">
        <f>VLOOKUP(I:I,'Referencias '!H:I,2,0)</f>
        <v>Cancelamento e Reemissão de Nota Fiscal</v>
      </c>
      <c r="D230" s="71">
        <v>22906012</v>
      </c>
      <c r="E230" s="71">
        <v>0</v>
      </c>
      <c r="F230" s="72">
        <v>2614911171796</v>
      </c>
      <c r="G230" s="72" t="str">
        <f>VLOOKUP(H:H,'Referencias '!B:C,2,0)</f>
        <v>INOVE ONLINE LTDA</v>
      </c>
      <c r="H230" s="72" t="str">
        <f t="shared" si="50"/>
        <v>59.515.022/0001-37</v>
      </c>
      <c r="I230" s="70" t="s">
        <v>323</v>
      </c>
      <c r="J230" s="72"/>
      <c r="K230" s="72"/>
      <c r="L230" s="70" t="s">
        <v>70</v>
      </c>
      <c r="M230" s="73" t="s">
        <v>238</v>
      </c>
      <c r="N230" s="71" t="s">
        <v>893</v>
      </c>
      <c r="O230" s="74">
        <v>46171</v>
      </c>
      <c r="P230" s="123">
        <v>46217</v>
      </c>
      <c r="Q230" s="75" t="str">
        <f t="shared" si="42"/>
        <v>mai/2026</v>
      </c>
      <c r="R230" s="71" t="s">
        <v>313</v>
      </c>
      <c r="S230" s="71" t="s">
        <v>302</v>
      </c>
      <c r="T230" s="71" t="s">
        <v>327</v>
      </c>
      <c r="U230" s="129" t="s">
        <v>894</v>
      </c>
      <c r="V230" s="71" t="str">
        <f t="shared" si="49"/>
        <v>&gt; Por favor, seguir com o cancelamento da nota emitida em 28/05/2025, referente ao produto 3DS, gerente abriu solicitação e o contrato foi cancelado em 11/05/2026, com de acordo também para não cobrar multa.
Chamado:21782532</v>
      </c>
      <c r="W230" s="76" t="str">
        <f t="shared" si="43"/>
        <v>229060120</v>
      </c>
      <c r="X230" s="77">
        <v>46217</v>
      </c>
      <c r="Y230" s="78" t="str">
        <f t="shared" si="44"/>
        <v>Encerrado</v>
      </c>
      <c r="Z230" s="78">
        <f t="shared" ca="1" si="45"/>
        <v>46</v>
      </c>
      <c r="AA230" s="78" t="str">
        <f t="shared" si="46"/>
        <v/>
      </c>
      <c r="AB230" s="2" t="str">
        <f t="shared" si="47"/>
        <v>Interno</v>
      </c>
    </row>
    <row r="231" spans="1:28" ht="15.5" x14ac:dyDescent="0.35">
      <c r="A231" s="1"/>
      <c r="B231" s="67" t="s">
        <v>14</v>
      </c>
      <c r="C231" s="70" t="str">
        <f>VLOOKUP(I:I,'Referencias '!H:I,2,0)</f>
        <v>Cancelamento e Reemissão de Nota Fiscal</v>
      </c>
      <c r="D231" s="71">
        <v>22902586</v>
      </c>
      <c r="E231" s="71">
        <v>0</v>
      </c>
      <c r="F231" s="72">
        <v>2614911169550</v>
      </c>
      <c r="G231" s="72" t="str">
        <f>VLOOKUP(H:H,'Referencias '!B:C,2,0)</f>
        <v>99 TECNOLOGIA LTDA</v>
      </c>
      <c r="H231" s="72" t="str">
        <f t="shared" si="50"/>
        <v>18.033.552/0001-61</v>
      </c>
      <c r="I231" s="70" t="s">
        <v>895</v>
      </c>
      <c r="J231" s="72"/>
      <c r="K231" s="72"/>
      <c r="L231" s="70" t="s">
        <v>70</v>
      </c>
      <c r="M231" s="73" t="s">
        <v>238</v>
      </c>
      <c r="N231" s="71" t="s">
        <v>896</v>
      </c>
      <c r="O231" s="74">
        <v>46171</v>
      </c>
      <c r="P231" s="123">
        <v>46217</v>
      </c>
      <c r="Q231" s="75" t="str">
        <f t="shared" si="42"/>
        <v>mai/2026</v>
      </c>
      <c r="R231" s="71" t="s">
        <v>313</v>
      </c>
      <c r="S231" s="71" t="s">
        <v>897</v>
      </c>
      <c r="T231" s="71" t="s">
        <v>898</v>
      </c>
      <c r="U231" s="129" t="s">
        <v>899</v>
      </c>
      <c r="V231" s="71" t="str">
        <f t="shared" si="49"/>
        <v>&gt; Pessoal, bom dia. Tudo bem?
Por gentileza, substituir a nota:104908
NR DA PO:  POI202605270076, QUE PRECISA constar na nota.</v>
      </c>
      <c r="W231" s="76" t="str">
        <f t="shared" si="43"/>
        <v>229025860</v>
      </c>
      <c r="X231" s="77">
        <v>46258</v>
      </c>
      <c r="Y231" s="78" t="str">
        <f t="shared" si="44"/>
        <v>Encerrado</v>
      </c>
      <c r="Z231" s="78">
        <f t="shared" ca="1" si="45"/>
        <v>87</v>
      </c>
      <c r="AA231" s="78" t="str">
        <f t="shared" si="46"/>
        <v/>
      </c>
      <c r="AB231" s="2" t="str">
        <f t="shared" si="47"/>
        <v>Externo</v>
      </c>
    </row>
    <row r="232" spans="1:28" customFormat="1" ht="15.5" x14ac:dyDescent="0.35">
      <c r="A232" s="1"/>
      <c r="B232" s="67" t="s">
        <v>17</v>
      </c>
      <c r="C232" s="70" t="str">
        <f>VLOOKUP(I:I,'Referencias '!H:I,2,0)</f>
        <v>Cancelamento e Reemissão de Nota Fiscal</v>
      </c>
      <c r="D232" s="71">
        <v>22899316</v>
      </c>
      <c r="E232" s="71">
        <v>0</v>
      </c>
      <c r="F232" s="72">
        <v>2614910167401</v>
      </c>
      <c r="G232" s="72" t="str">
        <f>VLOOKUP(H:H,'Referencias '!B:C,2,0)</f>
        <v>SONDA SUPERMERCADOS EXPORTACAO E IMPORTACAO S.A.</v>
      </c>
      <c r="H232" s="72" t="str">
        <f t="shared" si="50"/>
        <v>01.937.635/0029-83</v>
      </c>
      <c r="I232" s="70" t="s">
        <v>323</v>
      </c>
      <c r="J232" s="72"/>
      <c r="K232" s="72"/>
      <c r="L232" s="70" t="s">
        <v>70</v>
      </c>
      <c r="M232" s="73" t="s">
        <v>387</v>
      </c>
      <c r="N232" s="71" t="s">
        <v>900</v>
      </c>
      <c r="O232" s="74">
        <v>46171</v>
      </c>
      <c r="P232" s="123">
        <v>46217</v>
      </c>
      <c r="Q232" s="75" t="str">
        <f t="shared" si="42"/>
        <v>mai/2026</v>
      </c>
      <c r="R232" s="71" t="s">
        <v>313</v>
      </c>
      <c r="S232" s="71" t="s">
        <v>901</v>
      </c>
      <c r="T232" s="71" t="s">
        <v>327</v>
      </c>
      <c r="U232" s="71" t="s">
        <v>902</v>
      </c>
      <c r="V232" s="71" t="str">
        <f t="shared" si="49"/>
        <v>&gt; Estamos em processo de fechamento financeiro e houve a emissão da nota de vocês antecipadamente.
Preciso do cancelamento deste documento e emissão da nova nota a partir do dia 01.</v>
      </c>
      <c r="W232" s="76" t="str">
        <f t="shared" si="43"/>
        <v>228993160</v>
      </c>
      <c r="X232" s="77">
        <v>46217</v>
      </c>
      <c r="Y232" s="78" t="str">
        <f t="shared" si="44"/>
        <v>Encerrado</v>
      </c>
      <c r="Z232" s="78">
        <f t="shared" ca="1" si="45"/>
        <v>46</v>
      </c>
      <c r="AA232" s="78" t="str">
        <f t="shared" si="46"/>
        <v/>
      </c>
      <c r="AB232" s="2" t="str">
        <f t="shared" si="47"/>
        <v>Externo</v>
      </c>
    </row>
    <row r="233" spans="1:28" ht="15.5" x14ac:dyDescent="0.35">
      <c r="A233" s="1"/>
      <c r="B233" s="67" t="s">
        <v>14</v>
      </c>
      <c r="C233" s="70" t="str">
        <f>VLOOKUP(I:I,'Referencias '!H:I,2,0)</f>
        <v>Cancelamento e Reemissão de Nota Fiscal</v>
      </c>
      <c r="D233" s="71">
        <v>22891770</v>
      </c>
      <c r="E233" s="71">
        <v>0</v>
      </c>
      <c r="F233" s="72">
        <v>2614908162289</v>
      </c>
      <c r="G233" s="72" t="str">
        <f>VLOOKUP(H:H,'Referencias '!B:C,2,0)</f>
        <v>PAGUE MENOS COMERCIO DE PRODUTOS ALIMENTICIOS LTDA</v>
      </c>
      <c r="H233" s="72" t="str">
        <f t="shared" si="50"/>
        <v>60.494.416/0033-12</v>
      </c>
      <c r="I233" s="70" t="s">
        <v>323</v>
      </c>
      <c r="J233" s="72"/>
      <c r="K233" s="72"/>
      <c r="L233" s="70" t="s">
        <v>70</v>
      </c>
      <c r="M233" s="73" t="s">
        <v>387</v>
      </c>
      <c r="N233" s="71" t="s">
        <v>549</v>
      </c>
      <c r="O233" s="74">
        <v>46171</v>
      </c>
      <c r="P233" s="123">
        <v>46217</v>
      </c>
      <c r="Q233" s="75" t="str">
        <f t="shared" si="42"/>
        <v>mai/2026</v>
      </c>
      <c r="R233" s="71" t="s">
        <v>313</v>
      </c>
      <c r="S233" s="71" t="s">
        <v>550</v>
      </c>
      <c r="T233" s="71" t="s">
        <v>327</v>
      </c>
      <c r="U233" s="71" t="s">
        <v>903</v>
      </c>
      <c r="V233" s="71" t="str">
        <f t="shared" si="49"/>
        <v>&gt; Bom dia,
Nossa data de corte é dia 20, então as notas fiscais precisam ser emitidas até essa data para conseguirmos lançar dentro do mesmo mês.
Nesse caso, seria possível cancelar a nota fiscal 115225, emitida em 26/05?</v>
      </c>
      <c r="W233" s="76" t="str">
        <f t="shared" si="43"/>
        <v>228917700</v>
      </c>
      <c r="X233" s="77">
        <f>P233</f>
        <v>46217</v>
      </c>
      <c r="Y233" s="78" t="str">
        <f t="shared" si="44"/>
        <v>Encerrado</v>
      </c>
      <c r="Z233" s="78">
        <f t="shared" ca="1" si="45"/>
        <v>46</v>
      </c>
      <c r="AA233" s="78" t="str">
        <f t="shared" si="46"/>
        <v/>
      </c>
      <c r="AB233" s="2" t="str">
        <f t="shared" si="47"/>
        <v>Externo</v>
      </c>
    </row>
    <row r="234" spans="1:28" ht="15.5" x14ac:dyDescent="0.35">
      <c r="A234" s="1"/>
      <c r="B234" s="67" t="s">
        <v>16</v>
      </c>
      <c r="C234" s="70" t="str">
        <f>VLOOKUP(I:I,'Referencias '!H:I,2,0)</f>
        <v>Contratos, Comercial e Cadastro</v>
      </c>
      <c r="D234" s="71">
        <v>22888561</v>
      </c>
      <c r="E234" s="71">
        <v>0</v>
      </c>
      <c r="F234" s="72">
        <v>2614818160038</v>
      </c>
      <c r="G234" s="72" t="str">
        <f>T234</f>
        <v/>
      </c>
      <c r="H234" s="72" t="str">
        <f t="shared" si="50"/>
        <v>108.031.826-78</v>
      </c>
      <c r="I234" s="70" t="s">
        <v>904</v>
      </c>
      <c r="J234" s="72"/>
      <c r="K234" s="72"/>
      <c r="L234" s="70" t="s">
        <v>70</v>
      </c>
      <c r="M234" s="73" t="s">
        <v>238</v>
      </c>
      <c r="N234" s="71" t="s">
        <v>905</v>
      </c>
      <c r="O234" s="74">
        <v>46170</v>
      </c>
      <c r="P234" s="123">
        <v>46218</v>
      </c>
      <c r="Q234" s="75" t="str">
        <f t="shared" si="42"/>
        <v>mai/2026</v>
      </c>
      <c r="R234" s="71" t="s">
        <v>313</v>
      </c>
      <c r="S234" s="71" t="s">
        <v>906</v>
      </c>
      <c r="T234" s="71" t="s">
        <v>327</v>
      </c>
      <c r="U234" s="129" t="s">
        <v>907</v>
      </c>
      <c r="V234" s="71" t="str">
        <f t="shared" si="49"/>
        <v>&gt; Boa tarde, tudo bom?
Sou desenvolvedor Senior do time financeiro da Onfly, e preciso levantar informaçoes sobre as taxas que a Onfly paga no gateway da Braspag.
Taxa fixa e percentual, pois estamos montando um painel com essa informaçoes.
Desde ja agradeço!</v>
      </c>
      <c r="W234" s="76" t="str">
        <f t="shared" si="43"/>
        <v>228885610</v>
      </c>
      <c r="X234" s="77">
        <v>46259</v>
      </c>
      <c r="Y234" s="78" t="str">
        <f t="shared" si="44"/>
        <v>Encerrado</v>
      </c>
      <c r="Z234" s="78">
        <f t="shared" ca="1" si="45"/>
        <v>89</v>
      </c>
      <c r="AA234" s="78" t="str">
        <f t="shared" si="46"/>
        <v/>
      </c>
      <c r="AB234" s="2" t="str">
        <f t="shared" si="47"/>
        <v>Externo</v>
      </c>
    </row>
    <row r="235" spans="1:28" customFormat="1" ht="15.5" x14ac:dyDescent="0.35">
      <c r="A235" s="1"/>
      <c r="B235" s="67" t="s">
        <v>15</v>
      </c>
      <c r="C235" s="70" t="str">
        <f>VLOOKUP(I:I,'Referencias '!H:I,2,0)</f>
        <v>Contratos, Comercial e Cadastro</v>
      </c>
      <c r="D235" s="71">
        <v>22886625</v>
      </c>
      <c r="E235" s="71">
        <v>0</v>
      </c>
      <c r="F235" s="72">
        <v>2614817158985</v>
      </c>
      <c r="G235" s="72" t="str">
        <f>VLOOKUP(H:H,'Referencias '!B:C,2,0)</f>
        <v>ENGEPECAS EQUIPAMENTOS LTDA.</v>
      </c>
      <c r="H235" s="72" t="str">
        <f t="shared" si="50"/>
        <v>05.063.653/0013-77</v>
      </c>
      <c r="I235" s="70" t="s">
        <v>789</v>
      </c>
      <c r="J235" s="72"/>
      <c r="K235" s="72"/>
      <c r="L235" s="70" t="s">
        <v>70</v>
      </c>
      <c r="M235" s="73" t="s">
        <v>238</v>
      </c>
      <c r="N235" s="71" t="s">
        <v>908</v>
      </c>
      <c r="O235" s="74">
        <v>46170</v>
      </c>
      <c r="P235" s="123">
        <v>46218</v>
      </c>
      <c r="Q235" s="75" t="str">
        <f t="shared" si="42"/>
        <v>mai/2026</v>
      </c>
      <c r="R235" s="71" t="s">
        <v>313</v>
      </c>
      <c r="S235" s="71" t="s">
        <v>909</v>
      </c>
      <c r="T235" s="71" t="s">
        <v>327</v>
      </c>
      <c r="U235" s="129" t="s">
        <v>910</v>
      </c>
      <c r="V235" s="71" t="str">
        <f t="shared" si="49"/>
        <v>&gt; Boa tarde,
Gostaria de adicionar mais um e-mail de recebimento de boletos, segue a baixo.  
ecommerce3@engepecas.com.br</v>
      </c>
      <c r="W235" s="76" t="str">
        <f t="shared" si="43"/>
        <v>228866250</v>
      </c>
      <c r="X235" s="77">
        <v>46240</v>
      </c>
      <c r="Y235" s="78" t="str">
        <f t="shared" si="44"/>
        <v>Encerrado</v>
      </c>
      <c r="Z235" s="78">
        <f t="shared" ca="1" si="45"/>
        <v>70</v>
      </c>
      <c r="AA235" s="78" t="str">
        <f t="shared" si="46"/>
        <v/>
      </c>
      <c r="AB235" s="2" t="str">
        <f t="shared" si="47"/>
        <v>Externo</v>
      </c>
    </row>
    <row r="236" spans="1:28" customFormat="1" ht="15.5" x14ac:dyDescent="0.35">
      <c r="A236" s="1"/>
      <c r="B236" s="67" t="s">
        <v>17</v>
      </c>
      <c r="C236" s="70" t="str">
        <f>VLOOKUP(I:I,'Referencias '!H:I,2,0)</f>
        <v>Cancelamento e Reemissão de Nota Fiscal</v>
      </c>
      <c r="D236" s="71">
        <v>22884811</v>
      </c>
      <c r="E236" s="71">
        <v>0</v>
      </c>
      <c r="F236" s="72">
        <v>2614817157845</v>
      </c>
      <c r="G236" s="72" t="str">
        <f>VLOOKUP(H:H,'Referencias '!B:C,2,0)</f>
        <v>BEMOL SERVICOS FINANCEIROS LTDA.</v>
      </c>
      <c r="H236" s="72" t="str">
        <f t="shared" si="50"/>
        <v>35.410.271/0001-08</v>
      </c>
      <c r="I236" s="70" t="s">
        <v>323</v>
      </c>
      <c r="J236" s="72" t="s">
        <v>911</v>
      </c>
      <c r="K236" s="72"/>
      <c r="L236" s="70" t="s">
        <v>70</v>
      </c>
      <c r="M236" s="73" t="s">
        <v>387</v>
      </c>
      <c r="N236" s="71" t="s">
        <v>912</v>
      </c>
      <c r="O236" s="74">
        <v>46170</v>
      </c>
      <c r="P236" s="123">
        <v>46218</v>
      </c>
      <c r="Q236" s="75" t="str">
        <f t="shared" si="42"/>
        <v>mai/2026</v>
      </c>
      <c r="R236" s="71" t="s">
        <v>313</v>
      </c>
      <c r="S236" s="71" t="s">
        <v>913</v>
      </c>
      <c r="T236" s="71" t="s">
        <v>914</v>
      </c>
      <c r="U236" s="71" t="s">
        <v>915</v>
      </c>
      <c r="V236" s="71" t="str">
        <f t="shared" si="49"/>
        <v>&gt;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v>
      </c>
      <c r="W236" s="76" t="str">
        <f t="shared" si="43"/>
        <v>228848110</v>
      </c>
      <c r="X236" s="77">
        <v>46218</v>
      </c>
      <c r="Y236" s="78" t="str">
        <f t="shared" si="44"/>
        <v>Encerrado</v>
      </c>
      <c r="Z236" s="78">
        <f t="shared" ca="1" si="45"/>
        <v>48</v>
      </c>
      <c r="AA236" s="78" t="str">
        <f t="shared" si="46"/>
        <v/>
      </c>
      <c r="AB236" s="2" t="str">
        <f t="shared" si="47"/>
        <v>Externo</v>
      </c>
    </row>
    <row r="237" spans="1:28" customFormat="1" ht="15.5" x14ac:dyDescent="0.35">
      <c r="A237" s="1"/>
      <c r="B237" s="67" t="s">
        <v>14</v>
      </c>
      <c r="C237" s="70" t="str">
        <f>VLOOKUP(I:I,'Referencias '!H:I,2,0)</f>
        <v>Contratos, Comercial e Cadastro</v>
      </c>
      <c r="D237" s="71">
        <v>22884282</v>
      </c>
      <c r="E237" s="71">
        <v>0</v>
      </c>
      <c r="F237" s="72">
        <v>2614817157508</v>
      </c>
      <c r="G237" s="72" t="str">
        <f>T237</f>
        <v/>
      </c>
      <c r="H237" s="72" t="str">
        <f t="shared" si="50"/>
        <v>340.720.088-93</v>
      </c>
      <c r="I237" s="70" t="s">
        <v>916</v>
      </c>
      <c r="J237" s="72"/>
      <c r="K237" s="72"/>
      <c r="L237" s="70" t="s">
        <v>70</v>
      </c>
      <c r="M237" s="73" t="s">
        <v>238</v>
      </c>
      <c r="N237" s="71" t="s">
        <v>917</v>
      </c>
      <c r="O237" s="74">
        <v>46170</v>
      </c>
      <c r="P237" s="123">
        <v>46218</v>
      </c>
      <c r="Q237" s="75" t="str">
        <f t="shared" si="42"/>
        <v>mai/2026</v>
      </c>
      <c r="R237" s="71" t="s">
        <v>313</v>
      </c>
      <c r="S237" s="71" t="s">
        <v>918</v>
      </c>
      <c r="T237" s="71" t="s">
        <v>327</v>
      </c>
      <c r="U237" s="129" t="s">
        <v>919</v>
      </c>
      <c r="V237" s="71" t="str">
        <f t="shared" si="49"/>
        <v xml:space="preserve">&gt;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v>
      </c>
      <c r="W237" s="76" t="str">
        <f t="shared" si="43"/>
        <v>228842820</v>
      </c>
      <c r="X237" s="77">
        <v>46241</v>
      </c>
      <c r="Y237" s="78" t="str">
        <f t="shared" si="44"/>
        <v>Encerrado</v>
      </c>
      <c r="Z237" s="78">
        <f t="shared" ca="1" si="45"/>
        <v>71</v>
      </c>
      <c r="AA237" s="78" t="str">
        <f t="shared" si="46"/>
        <v/>
      </c>
      <c r="AB237" s="2" t="str">
        <f t="shared" si="47"/>
        <v>Externo</v>
      </c>
    </row>
    <row r="238" spans="1:28" ht="15.5" x14ac:dyDescent="0.35">
      <c r="A238" s="1"/>
      <c r="B238" s="67" t="s">
        <v>50</v>
      </c>
      <c r="C238" s="70" t="str">
        <f>VLOOKUP(I:I,'Referencias '!H:I,2,0)</f>
        <v>Pagamentos, Boletos e Recebimentos</v>
      </c>
      <c r="D238" s="71">
        <v>22878539</v>
      </c>
      <c r="E238" s="71">
        <v>0</v>
      </c>
      <c r="F238" s="72">
        <v>2614816153717</v>
      </c>
      <c r="G238" s="72" t="str">
        <f>VLOOKUP(H:H,'Referencias '!B:C,2,0)</f>
        <v>PANDURATA ALIMENTOS LTDA</v>
      </c>
      <c r="H238" s="72" t="str">
        <f t="shared" si="50"/>
        <v>70.940.994/0001-01</v>
      </c>
      <c r="I238" s="70" t="s">
        <v>838</v>
      </c>
      <c r="J238" s="72"/>
      <c r="K238" s="72"/>
      <c r="L238" s="70" t="s">
        <v>70</v>
      </c>
      <c r="M238" s="73" t="s">
        <v>387</v>
      </c>
      <c r="N238" s="71" t="s">
        <v>920</v>
      </c>
      <c r="O238" s="74">
        <v>46170</v>
      </c>
      <c r="P238" s="123">
        <v>46217</v>
      </c>
      <c r="Q238" s="75" t="str">
        <f t="shared" si="42"/>
        <v>mai/2026</v>
      </c>
      <c r="R238" s="71" t="s">
        <v>313</v>
      </c>
      <c r="S238" s="71" t="s">
        <v>921</v>
      </c>
      <c r="T238" s="71" t="s">
        <v>327</v>
      </c>
      <c r="U238" s="129" t="s">
        <v>922</v>
      </c>
      <c r="V238" s="71" t="str">
        <f t="shared" si="49"/>
        <v>&gt; Boa tarde, pessoal! Tudo bem?
As regras de emissão de boleto são sempre até dia 10 do mês, e é necessário ter o vencimento de 45 dias.
Conseguem nos ajudar, por favor?
Obrigado!</v>
      </c>
      <c r="W238" s="76" t="str">
        <f t="shared" si="43"/>
        <v>228785390</v>
      </c>
      <c r="X238" s="77">
        <v>46283</v>
      </c>
      <c r="Y238" s="78" t="str">
        <f t="shared" si="44"/>
        <v>Encerrado</v>
      </c>
      <c r="Z238" s="78">
        <f t="shared" ca="1" si="45"/>
        <v>113</v>
      </c>
      <c r="AA238" s="78" t="str">
        <f t="shared" si="46"/>
        <v/>
      </c>
      <c r="AB238" s="2" t="str">
        <f t="shared" si="47"/>
        <v>Externo</v>
      </c>
    </row>
    <row r="239" spans="1:28" ht="15.5" x14ac:dyDescent="0.35">
      <c r="A239" s="1"/>
      <c r="B239" s="67" t="s">
        <v>17</v>
      </c>
      <c r="C239" s="70" t="str">
        <f>VLOOKUP(I:I,'Referencias '!H:I,2,0)</f>
        <v>Cobrança e Contestação</v>
      </c>
      <c r="D239" s="129">
        <v>22877934</v>
      </c>
      <c r="E239" s="71">
        <v>0</v>
      </c>
      <c r="F239" s="72">
        <v>2614816153291</v>
      </c>
      <c r="G239" s="72" t="str">
        <f>T239</f>
        <v>13A INFORMATICA E MATE</v>
      </c>
      <c r="H239" s="72" t="str">
        <f t="shared" si="50"/>
        <v>13.328.409/0001-83</v>
      </c>
      <c r="I239" s="70" t="s">
        <v>287</v>
      </c>
      <c r="J239" s="72"/>
      <c r="K239" s="72"/>
      <c r="L239" s="70" t="s">
        <v>70</v>
      </c>
      <c r="M239" s="73" t="s">
        <v>238</v>
      </c>
      <c r="N239" s="71" t="s">
        <v>923</v>
      </c>
      <c r="O239" s="74">
        <v>46170</v>
      </c>
      <c r="P239" s="123">
        <v>46218</v>
      </c>
      <c r="Q239" s="75" t="str">
        <f t="shared" si="42"/>
        <v>mai/2026</v>
      </c>
      <c r="R239" s="71" t="s">
        <v>313</v>
      </c>
      <c r="S239" s="71" t="s">
        <v>924</v>
      </c>
      <c r="T239" s="71" t="s">
        <v>925</v>
      </c>
      <c r="U239" s="129" t="s">
        <v>926</v>
      </c>
      <c r="V239" s="71" t="str">
        <f t="shared" si="49"/>
        <v>&gt; O cancelamento total dos serviços vinculados com Braspag foi feito em 14/05/2026, mas recebi o boleto referente ao mês completo.</v>
      </c>
      <c r="W239" s="76" t="str">
        <f t="shared" si="43"/>
        <v>228779340</v>
      </c>
      <c r="X239" s="77">
        <v>46273</v>
      </c>
      <c r="Y239" s="78" t="str">
        <f t="shared" si="44"/>
        <v>Encerrado</v>
      </c>
      <c r="Z239" s="78">
        <f t="shared" ca="1" si="45"/>
        <v>103</v>
      </c>
      <c r="AA239" s="78" t="str">
        <f t="shared" si="46"/>
        <v/>
      </c>
      <c r="AB239" s="2" t="str">
        <f t="shared" si="47"/>
        <v>Externo</v>
      </c>
    </row>
    <row r="240" spans="1:28" customFormat="1" ht="15.5" x14ac:dyDescent="0.35">
      <c r="A240" s="1"/>
      <c r="B240" s="67" t="s">
        <v>17</v>
      </c>
      <c r="C240" s="70" t="str">
        <f>VLOOKUP(I:I,'Referencias '!H:I,2,0)</f>
        <v>Pagamentos, Boletos e Recebimentos</v>
      </c>
      <c r="D240" s="71">
        <v>22831321</v>
      </c>
      <c r="E240" s="71">
        <v>0</v>
      </c>
      <c r="F240" s="72">
        <v>2614717122471</v>
      </c>
      <c r="G240" s="72" t="str">
        <f>VLOOKUP(H:H,'Referencias '!B:C,2,0)</f>
        <v>GM COMERCIO DE CONFECCOES LTDA</v>
      </c>
      <c r="H240" s="72" t="str">
        <f t="shared" si="50"/>
        <v>62.090.265/0001-85</v>
      </c>
      <c r="I240" s="70" t="s">
        <v>834</v>
      </c>
      <c r="J240" s="72"/>
      <c r="K240" s="72"/>
      <c r="L240" s="70" t="s">
        <v>70</v>
      </c>
      <c r="M240" s="73" t="s">
        <v>238</v>
      </c>
      <c r="N240" s="71" t="s">
        <v>927</v>
      </c>
      <c r="O240" s="74">
        <v>46169</v>
      </c>
      <c r="P240" s="123">
        <v>46217</v>
      </c>
      <c r="Q240" s="75" t="str">
        <f t="shared" si="42"/>
        <v>mai/2026</v>
      </c>
      <c r="R240" s="71" t="s">
        <v>313</v>
      </c>
      <c r="S240" s="71" t="s">
        <v>928</v>
      </c>
      <c r="T240" s="71" t="s">
        <v>327</v>
      </c>
      <c r="U240" s="129" t="s">
        <v>929</v>
      </c>
      <c r="V240" s="71" t="str">
        <f t="shared" si="49"/>
        <v>&gt; Consegue nos encaminhar o boleto/fatura que vence no mês de maio?</v>
      </c>
      <c r="W240" s="76" t="str">
        <f t="shared" si="43"/>
        <v>228313210</v>
      </c>
      <c r="X240" s="77">
        <v>46244</v>
      </c>
      <c r="Y240" s="78" t="str">
        <f t="shared" si="44"/>
        <v>Encerrado</v>
      </c>
      <c r="Z240" s="78">
        <f t="shared" ca="1" si="45"/>
        <v>75</v>
      </c>
      <c r="AA240" s="78" t="str">
        <f t="shared" si="46"/>
        <v/>
      </c>
      <c r="AB240" s="2" t="str">
        <f t="shared" si="47"/>
        <v>Externo</v>
      </c>
    </row>
    <row r="241" spans="1:28" ht="15.5" x14ac:dyDescent="0.35">
      <c r="A241" s="1"/>
      <c r="B241" s="67" t="s">
        <v>16</v>
      </c>
      <c r="C241" s="70" t="str">
        <f>VLOOKUP(I:I,'Referencias '!H:I,2,0)</f>
        <v>Pagamentos, Boletos e Recebimentos</v>
      </c>
      <c r="D241" s="71">
        <v>22819696</v>
      </c>
      <c r="E241" s="71">
        <v>0</v>
      </c>
      <c r="F241" s="72">
        <v>2614714114917</v>
      </c>
      <c r="G241" s="72" t="str">
        <f>T241</f>
        <v/>
      </c>
      <c r="H241" s="72" t="str">
        <f t="shared" si="50"/>
        <v>56.002.183/0001-39</v>
      </c>
      <c r="I241" s="70" t="s">
        <v>871</v>
      </c>
      <c r="J241" s="72"/>
      <c r="K241" s="72"/>
      <c r="L241" s="70" t="s">
        <v>5</v>
      </c>
      <c r="M241" s="73" t="s">
        <v>238</v>
      </c>
      <c r="N241" s="71" t="s">
        <v>930</v>
      </c>
      <c r="O241" s="74">
        <v>46169</v>
      </c>
      <c r="P241" s="123">
        <v>46218</v>
      </c>
      <c r="Q241" s="75" t="str">
        <f t="shared" si="42"/>
        <v>mai/2026</v>
      </c>
      <c r="R241" s="71" t="s">
        <v>313</v>
      </c>
      <c r="S241" s="71" t="s">
        <v>931</v>
      </c>
      <c r="T241" s="71" t="s">
        <v>327</v>
      </c>
      <c r="U241" s="129" t="s">
        <v>932</v>
      </c>
      <c r="V241" s="71" t="str">
        <f t="shared" si="49"/>
        <v>&gt; trocar a conta bancaria de recebimento de sellers e repasse ainda não feito, estão atrasados.</v>
      </c>
      <c r="W241" s="76" t="str">
        <f t="shared" si="43"/>
        <v>228196960</v>
      </c>
      <c r="X241" s="77"/>
      <c r="Y241" s="78" t="str">
        <f t="shared" si="44"/>
        <v>Aberto</v>
      </c>
      <c r="Z241" s="78">
        <f t="shared" ca="1" si="45"/>
        <v>126</v>
      </c>
      <c r="AA241" s="78">
        <f t="shared" ca="1" si="46"/>
        <v>126.00241</v>
      </c>
      <c r="AB241" s="2" t="str">
        <f t="shared" si="47"/>
        <v>Externo</v>
      </c>
    </row>
    <row r="242" spans="1:28" customFormat="1" ht="15.5" x14ac:dyDescent="0.35">
      <c r="A242" s="1"/>
      <c r="B242" s="67" t="s">
        <v>14</v>
      </c>
      <c r="C242" s="70" t="str">
        <f>VLOOKUP(I:I,'Referencias '!H:I,2,0)</f>
        <v>Cancelamento e Reemissão de Nota Fiscal</v>
      </c>
      <c r="D242" s="71">
        <v>22722766</v>
      </c>
      <c r="E242" s="71">
        <v>0</v>
      </c>
      <c r="F242" s="72">
        <v>2614516051755</v>
      </c>
      <c r="G242" s="72" t="str">
        <f>VLOOKUP(H:H,'Referencias '!B:C,2,0)</f>
        <v>PAGUE MENOS COMERCIO DE PRODUTOS ALIMENTICIOS LTDA</v>
      </c>
      <c r="H242" s="72" t="str">
        <f t="shared" si="50"/>
        <v>60.494.416/0033-12</v>
      </c>
      <c r="I242" s="70" t="s">
        <v>323</v>
      </c>
      <c r="J242" s="72"/>
      <c r="K242" s="72"/>
      <c r="L242" s="70" t="s">
        <v>70</v>
      </c>
      <c r="M242" s="73" t="s">
        <v>387</v>
      </c>
      <c r="N242" s="71" t="s">
        <v>933</v>
      </c>
      <c r="O242" s="74">
        <v>46167</v>
      </c>
      <c r="P242" s="123">
        <v>46217</v>
      </c>
      <c r="Q242" s="75" t="str">
        <f t="shared" si="42"/>
        <v>mai/2026</v>
      </c>
      <c r="R242" s="71" t="s">
        <v>313</v>
      </c>
      <c r="S242" s="71" t="s">
        <v>550</v>
      </c>
      <c r="T242" s="71" t="s">
        <v>327</v>
      </c>
      <c r="U242" s="71" t="s">
        <v>934</v>
      </c>
      <c r="V242" s="71" t="str">
        <f t="shared" si="49"/>
        <v>&gt;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v>
      </c>
      <c r="W242" s="76" t="str">
        <f t="shared" si="43"/>
        <v>227227660</v>
      </c>
      <c r="X242" s="77">
        <v>46234</v>
      </c>
      <c r="Y242" s="78" t="str">
        <f t="shared" si="44"/>
        <v>Encerrado</v>
      </c>
      <c r="Z242" s="78">
        <f t="shared" ca="1" si="45"/>
        <v>67</v>
      </c>
      <c r="AA242" s="78" t="str">
        <f t="shared" si="46"/>
        <v/>
      </c>
      <c r="AB242" s="2" t="str">
        <f t="shared" si="47"/>
        <v>Externo</v>
      </c>
    </row>
    <row r="243" spans="1:28" ht="15.5" x14ac:dyDescent="0.35">
      <c r="A243" s="1"/>
      <c r="B243" s="67" t="s">
        <v>14</v>
      </c>
      <c r="C243" s="70" t="str">
        <f>VLOOKUP(I:I,'Referencias '!H:I,2,0)</f>
        <v>Contratos, Comercial e Cadastro</v>
      </c>
      <c r="D243" s="71">
        <v>22696395</v>
      </c>
      <c r="E243" s="71">
        <v>0</v>
      </c>
      <c r="F243" s="72">
        <v>2614511034778</v>
      </c>
      <c r="G243" s="72" t="str">
        <f>T243</f>
        <v/>
      </c>
      <c r="H243" s="72"/>
      <c r="I243" s="70" t="s">
        <v>682</v>
      </c>
      <c r="J243" s="72"/>
      <c r="K243" s="72"/>
      <c r="L243" s="70" t="s">
        <v>70</v>
      </c>
      <c r="M243" s="73" t="s">
        <v>238</v>
      </c>
      <c r="N243" s="71" t="s">
        <v>935</v>
      </c>
      <c r="O243" s="74">
        <v>46167</v>
      </c>
      <c r="P243" s="123">
        <v>46217</v>
      </c>
      <c r="Q243" s="75" t="str">
        <f t="shared" si="42"/>
        <v>mai/2026</v>
      </c>
      <c r="R243" s="71" t="s">
        <v>313</v>
      </c>
      <c r="S243" s="71" t="s">
        <v>393</v>
      </c>
      <c r="T243" s="71" t="s">
        <v>327</v>
      </c>
      <c r="U243" s="129" t="s">
        <v>936</v>
      </c>
      <c r="V243" s="71" t="str">
        <f t="shared" si="49"/>
        <v>&gt;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v>
      </c>
      <c r="W243" s="76" t="str">
        <f t="shared" si="43"/>
        <v>226963950</v>
      </c>
      <c r="X243" s="77">
        <v>46273</v>
      </c>
      <c r="Y243" s="78" t="str">
        <f t="shared" si="44"/>
        <v>Encerrado</v>
      </c>
      <c r="Z243" s="78">
        <f t="shared" ca="1" si="45"/>
        <v>106</v>
      </c>
      <c r="AA243" s="78" t="str">
        <f t="shared" si="46"/>
        <v/>
      </c>
      <c r="AB243" s="2" t="str">
        <f t="shared" si="47"/>
        <v>Interno</v>
      </c>
    </row>
    <row r="244" spans="1:28" customFormat="1" ht="15.5" x14ac:dyDescent="0.35">
      <c r="A244" s="1"/>
      <c r="B244" s="67" t="s">
        <v>15</v>
      </c>
      <c r="C244" s="70" t="str">
        <f>VLOOKUP(I:I,'Referencias '!H:I,2,0)</f>
        <v>Pagamentos, Boletos e Recebimentos</v>
      </c>
      <c r="D244" s="71">
        <v>22692172</v>
      </c>
      <c r="E244" s="71">
        <v>0</v>
      </c>
      <c r="F244" s="72">
        <v>2614510031891</v>
      </c>
      <c r="G244" s="72" t="str">
        <f>VLOOKUP(H:H,'Referencias '!B:C,2,0)</f>
        <v>CIA CAMINHO AEREO PAO DE ACUCAR</v>
      </c>
      <c r="H244" s="72" t="str">
        <f>TRIM(_xlfn.TEXTBEFORE(_xlfn.TEXTAFTER(U244,"CNPJ/CPF:&lt;/strong&gt;"),"&lt;/p&gt;"))</f>
        <v>33.229.410/0001-68</v>
      </c>
      <c r="I244" s="70" t="s">
        <v>834</v>
      </c>
      <c r="J244" s="72"/>
      <c r="K244" s="72"/>
      <c r="L244" s="70" t="s">
        <v>70</v>
      </c>
      <c r="M244" s="73" t="s">
        <v>238</v>
      </c>
      <c r="N244" s="71" t="s">
        <v>879</v>
      </c>
      <c r="O244" s="74">
        <v>46167</v>
      </c>
      <c r="P244" s="123">
        <v>46216</v>
      </c>
      <c r="Q244" s="75" t="str">
        <f t="shared" si="42"/>
        <v>mai/2026</v>
      </c>
      <c r="R244" s="71" t="s">
        <v>313</v>
      </c>
      <c r="S244" s="71" t="s">
        <v>880</v>
      </c>
      <c r="T244" s="71" t="s">
        <v>937</v>
      </c>
      <c r="U244" s="129" t="s">
        <v>938</v>
      </c>
      <c r="V244" s="71" t="str">
        <f t="shared" si="49"/>
        <v>&gt; Solicito boleto atualizado para amanhã 26.05 para regularização da NF 98857 que temos em aberto.</v>
      </c>
      <c r="W244" s="76" t="str">
        <f t="shared" si="43"/>
        <v>226921720</v>
      </c>
      <c r="X244" s="77">
        <v>46245</v>
      </c>
      <c r="Y244" s="78" t="str">
        <f t="shared" si="44"/>
        <v>Encerrado</v>
      </c>
      <c r="Z244" s="78">
        <f t="shared" ca="1" si="45"/>
        <v>78</v>
      </c>
      <c r="AA244" s="78" t="str">
        <f t="shared" si="46"/>
        <v/>
      </c>
      <c r="AB244" s="2" t="str">
        <f t="shared" si="47"/>
        <v>Externo</v>
      </c>
    </row>
    <row r="245" spans="1:28" ht="15.5" x14ac:dyDescent="0.35">
      <c r="A245" s="1"/>
      <c r="B245" s="67" t="s">
        <v>14</v>
      </c>
      <c r="C245" s="70" t="str">
        <f>VLOOKUP(I:I,'Referencias '!H:I,2,0)</f>
        <v>Atendimento Administrativo e Suporte</v>
      </c>
      <c r="D245" s="129">
        <v>22682610</v>
      </c>
      <c r="E245" s="71">
        <v>0</v>
      </c>
      <c r="F245" s="72">
        <v>2614508025411</v>
      </c>
      <c r="G245" s="72" t="str">
        <f>T245</f>
        <v>MARIA EDUARDA FERNANDES DE MORAI</v>
      </c>
      <c r="H245" s="72" t="str">
        <f>TRIM(_xlfn.TEXTBEFORE(_xlfn.TEXTAFTER(U245,"CNPJ/CPF:&lt;/strong&gt;"),"&lt;/p&gt;"))</f>
        <v>707.538.874-60</v>
      </c>
      <c r="I245" s="70" t="s">
        <v>939</v>
      </c>
      <c r="J245" s="72"/>
      <c r="K245" s="72"/>
      <c r="L245" s="70" t="s">
        <v>5</v>
      </c>
      <c r="M245" s="73" t="s">
        <v>238</v>
      </c>
      <c r="N245" s="71" t="s">
        <v>940</v>
      </c>
      <c r="O245" s="74">
        <v>46167</v>
      </c>
      <c r="P245" s="123">
        <v>46219</v>
      </c>
      <c r="Q245" s="75" t="str">
        <f t="shared" si="42"/>
        <v>mai/2026</v>
      </c>
      <c r="R245" s="71" t="s">
        <v>313</v>
      </c>
      <c r="S245" s="71" t="s">
        <v>941</v>
      </c>
      <c r="T245" s="71" t="s">
        <v>942</v>
      </c>
      <c r="U245" s="129" t="s">
        <v>943</v>
      </c>
      <c r="V245" s="71" t="str">
        <f t="shared" si="49"/>
        <v>&gt; paguei uma dívida existente , e ainda não saiu do Serasa</v>
      </c>
      <c r="W245" s="76" t="str">
        <f t="shared" si="43"/>
        <v>226826100</v>
      </c>
      <c r="X245" s="77"/>
      <c r="Y245" s="78" t="str">
        <f t="shared" si="44"/>
        <v>Aberto</v>
      </c>
      <c r="Z245" s="78">
        <f t="shared" ca="1" si="45"/>
        <v>128</v>
      </c>
      <c r="AA245" s="78">
        <f t="shared" ca="1" si="46"/>
        <v>128.00245000000001</v>
      </c>
      <c r="AB245" s="2" t="str">
        <f t="shared" si="47"/>
        <v>Externo</v>
      </c>
    </row>
    <row r="246" spans="1:28" ht="15.5" x14ac:dyDescent="0.35">
      <c r="A246" s="1"/>
      <c r="B246" s="67" t="s">
        <v>17</v>
      </c>
      <c r="C246" s="70" t="str">
        <f>VLOOKUP(I:I,'Referencias '!H:I,2,0)</f>
        <v>Cobrança e Contestação</v>
      </c>
      <c r="D246" s="129">
        <v>22677747</v>
      </c>
      <c r="E246" s="71">
        <v>0</v>
      </c>
      <c r="F246" s="72">
        <v>2614312021526</v>
      </c>
      <c r="G246" s="72" t="str">
        <f>T246</f>
        <v/>
      </c>
      <c r="H246" s="72" t="str">
        <f>TRIM(_xlfn.TEXTBEFORE(_xlfn.TEXTAFTER(U246,"CNPJ/CPF:&lt;/strong&gt;"),"&lt;/p&gt;"))</f>
        <v>57.535.099/0001-43</v>
      </c>
      <c r="I246" s="70" t="s">
        <v>287</v>
      </c>
      <c r="J246" s="72"/>
      <c r="K246" s="72"/>
      <c r="L246" s="70" t="s">
        <v>70</v>
      </c>
      <c r="M246" s="73" t="s">
        <v>238</v>
      </c>
      <c r="N246" s="71" t="s">
        <v>944</v>
      </c>
      <c r="O246" s="74">
        <v>46165</v>
      </c>
      <c r="P246" s="123">
        <v>46217</v>
      </c>
      <c r="Q246" s="75" t="str">
        <f t="shared" si="42"/>
        <v>mai/2026</v>
      </c>
      <c r="R246" s="71" t="s">
        <v>313</v>
      </c>
      <c r="S246" s="71" t="s">
        <v>945</v>
      </c>
      <c r="T246" s="71" t="s">
        <v>327</v>
      </c>
      <c r="U246" s="129" t="s">
        <v>946</v>
      </c>
      <c r="V246" s="71" t="str">
        <f t="shared" si="49"/>
        <v>&gt; COBRANÇAS DE MENSALIDADES INDEVIDAS
JA FOI RELATADO TODA A SITUAÇÃO VIA E-MAIL, VIA WHATSAPP, MAS ATÉ O MOMONTE NÃO TEVE SOLUÇÃO.</v>
      </c>
      <c r="W246" s="76" t="str">
        <f t="shared" si="43"/>
        <v>226777470</v>
      </c>
      <c r="X246" s="77">
        <v>46273</v>
      </c>
      <c r="Y246" s="78" t="str">
        <f t="shared" si="44"/>
        <v>Encerrado</v>
      </c>
      <c r="Z246" s="78">
        <f t="shared" ca="1" si="45"/>
        <v>108</v>
      </c>
      <c r="AA246" s="78" t="str">
        <f t="shared" si="46"/>
        <v/>
      </c>
      <c r="AB246" s="2" t="str">
        <f t="shared" si="47"/>
        <v>Externo</v>
      </c>
    </row>
    <row r="247" spans="1:28" ht="15.5" x14ac:dyDescent="0.35">
      <c r="A247" s="1"/>
      <c r="B247" s="67" t="s">
        <v>16</v>
      </c>
      <c r="C247" s="70" t="str">
        <f>VLOOKUP(I:I,'Referencias '!H:I,2,0)</f>
        <v>Atendimento Administrativo e Suporte</v>
      </c>
      <c r="D247" s="129">
        <v>22447668</v>
      </c>
      <c r="E247" s="71">
        <v>0</v>
      </c>
      <c r="F247" s="72">
        <v>2613813866530</v>
      </c>
      <c r="G247" s="72" t="str">
        <f>T247</f>
        <v>ATP S A</v>
      </c>
      <c r="H247" s="72" t="str">
        <f>TRIM(_xlfn.TEXTBEFORE(_xlfn.TEXTAFTER(U247,"CNPJ/CPF:&lt;/strong&gt;"),"&lt;/p&gt;"))</f>
        <v>38.059.846/0001-70</v>
      </c>
      <c r="I247" s="70" t="s">
        <v>507</v>
      </c>
      <c r="J247" s="72"/>
      <c r="K247" s="72"/>
      <c r="L247" s="70" t="s">
        <v>70</v>
      </c>
      <c r="M247" s="73" t="s">
        <v>238</v>
      </c>
      <c r="N247" s="71" t="s">
        <v>947</v>
      </c>
      <c r="O247" s="74">
        <v>46160</v>
      </c>
      <c r="P247" s="123">
        <v>46216</v>
      </c>
      <c r="Q247" s="75" t="str">
        <f t="shared" si="42"/>
        <v>mai/2026</v>
      </c>
      <c r="R247" s="71" t="s">
        <v>313</v>
      </c>
      <c r="S247" s="71" t="s">
        <v>948</v>
      </c>
      <c r="T247" s="71" t="s">
        <v>949</v>
      </c>
      <c r="U247" s="129" t="s">
        <v>950</v>
      </c>
      <c r="V247" s="71" t="str">
        <f t="shared" si="49"/>
        <v>&gt; Por favor, emitir uma carta de quitação para me CNPJ 38.059.846/0001-70. Quitei a negociação no dia 14/05/2026.</v>
      </c>
      <c r="W247" s="76" t="str">
        <f t="shared" si="43"/>
        <v>224476680</v>
      </c>
      <c r="X247" s="77">
        <v>46267</v>
      </c>
      <c r="Y247" s="78" t="str">
        <f t="shared" si="44"/>
        <v>Encerrado</v>
      </c>
      <c r="Z247" s="78">
        <f t="shared" ca="1" si="45"/>
        <v>107</v>
      </c>
      <c r="AA247" s="78" t="str">
        <f t="shared" si="46"/>
        <v/>
      </c>
      <c r="AB247" s="2" t="str">
        <f t="shared" si="47"/>
        <v>Externo</v>
      </c>
    </row>
    <row r="248" spans="1:28" ht="15.5" x14ac:dyDescent="0.35">
      <c r="A248" s="1"/>
      <c r="B248" s="67" t="s">
        <v>16</v>
      </c>
      <c r="C248" s="70" t="str">
        <f>VLOOKUP(I:I,'Referencias '!H:I,2,0)</f>
        <v>Cancelamento e Reemissão de Nota Fiscal</v>
      </c>
      <c r="D248" s="71">
        <v>25085849</v>
      </c>
      <c r="E248" s="71">
        <v>22457206</v>
      </c>
      <c r="F248" s="72">
        <v>2620409593623</v>
      </c>
      <c r="G248" s="72" t="s">
        <v>951</v>
      </c>
      <c r="H248" s="72" t="s">
        <v>952</v>
      </c>
      <c r="I248" s="70" t="s">
        <v>676</v>
      </c>
      <c r="J248" s="72"/>
      <c r="K248" s="72" t="s">
        <v>677</v>
      </c>
      <c r="L248" s="70" t="s">
        <v>5</v>
      </c>
      <c r="M248" s="73" t="s">
        <v>238</v>
      </c>
      <c r="N248" s="71" t="s">
        <v>953</v>
      </c>
      <c r="O248" s="74">
        <v>46226</v>
      </c>
      <c r="P248" s="123">
        <v>46226</v>
      </c>
      <c r="Q248" s="75" t="str">
        <f t="shared" si="42"/>
        <v>jul/2026</v>
      </c>
      <c r="R248" s="71" t="s">
        <v>313</v>
      </c>
      <c r="S248" s="71" t="s">
        <v>327</v>
      </c>
      <c r="T248" s="71" t="s">
        <v>327</v>
      </c>
      <c r="U248" s="129" t="s">
        <v>954</v>
      </c>
      <c r="V248" s="71" t="str">
        <f>U248</f>
        <v xml:space="preserve">Outros </v>
      </c>
      <c r="W248" s="76" t="str">
        <f t="shared" si="43"/>
        <v>2508584922457206</v>
      </c>
      <c r="X248" s="77"/>
      <c r="Y248" s="78" t="str">
        <f t="shared" si="44"/>
        <v>Aberto</v>
      </c>
      <c r="Z248" s="78">
        <f t="shared" ca="1" si="45"/>
        <v>69</v>
      </c>
      <c r="AA248" s="78">
        <f t="shared" ca="1" si="46"/>
        <v>69.002480000000006</v>
      </c>
      <c r="AB248" s="2" t="str">
        <f t="shared" si="47"/>
        <v>Externo</v>
      </c>
    </row>
    <row r="249" spans="1:28" ht="15.5" x14ac:dyDescent="0.35">
      <c r="A249" s="1"/>
      <c r="B249" s="67" t="s">
        <v>14</v>
      </c>
      <c r="C249" s="70" t="str">
        <f>VLOOKUP(I:I,'Referencias '!H:I,2,0)</f>
        <v>Pagamentos, Boletos e Recebimentos</v>
      </c>
      <c r="D249" s="71">
        <v>25067405</v>
      </c>
      <c r="E249" s="71">
        <v>0</v>
      </c>
      <c r="F249" s="72">
        <v>2620316581441</v>
      </c>
      <c r="G249" s="72" t="str">
        <f>VLOOKUP(H:H,'Referencias '!B:C,2,0)</f>
        <v>MADEIRAMADEIRA COMERCIO ELETRONICO S/A</v>
      </c>
      <c r="H249" s="72" t="str">
        <f>TRIM(_xlfn.TEXTBEFORE(_xlfn.TEXTAFTER(U249,"CNPJ/CPF:&lt;/strong&gt;"),"&lt;/p&gt;"))</f>
        <v>10.490.181/0001-35</v>
      </c>
      <c r="I249" s="70" t="s">
        <v>719</v>
      </c>
      <c r="J249" s="72" t="s">
        <v>955</v>
      </c>
      <c r="K249" s="72"/>
      <c r="L249" s="70" t="s">
        <v>70</v>
      </c>
      <c r="M249" s="73" t="s">
        <v>387</v>
      </c>
      <c r="N249" s="71" t="s">
        <v>305</v>
      </c>
      <c r="O249" s="74">
        <v>46225</v>
      </c>
      <c r="P249" s="123">
        <v>46225</v>
      </c>
      <c r="Q249" s="75" t="str">
        <f t="shared" si="42"/>
        <v>jul/2026</v>
      </c>
      <c r="R249" s="71" t="s">
        <v>313</v>
      </c>
      <c r="S249" s="71" t="s">
        <v>306</v>
      </c>
      <c r="T249" s="71" t="s">
        <v>327</v>
      </c>
      <c r="U249" s="129" t="s">
        <v>956</v>
      </c>
      <c r="V249" s="71" t="str">
        <f>IFERROR(_xlfn.TEXTBEFORE(_xlfn.TEXTAFTER(U249,"Descrição do problema:&lt;/strong"),"&lt;/p&gt;"),_xlfn.TEXTAFTER(U249,"Descrição do problema:&lt;/strong"))</f>
        <v>&gt;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v>
      </c>
      <c r="W249" s="76" t="str">
        <f t="shared" si="43"/>
        <v>250674050</v>
      </c>
      <c r="X249" s="77">
        <v>46248</v>
      </c>
      <c r="Y249" s="78" t="str">
        <f t="shared" si="44"/>
        <v>Encerrado</v>
      </c>
      <c r="Z249" s="78">
        <f t="shared" ca="1" si="45"/>
        <v>23</v>
      </c>
      <c r="AA249" s="78" t="str">
        <f t="shared" si="46"/>
        <v/>
      </c>
      <c r="AB249" s="2" t="str">
        <f t="shared" si="47"/>
        <v>Interno</v>
      </c>
    </row>
    <row r="250" spans="1:28" ht="15.5" x14ac:dyDescent="0.35">
      <c r="A250" s="1"/>
      <c r="B250" s="67" t="s">
        <v>16</v>
      </c>
      <c r="C250" s="70" t="str">
        <f>VLOOKUP(I:I,'Referencias '!H:I,2,0)</f>
        <v>Cancelamento e Reemissão de Nota Fiscal</v>
      </c>
      <c r="D250" s="71">
        <v>25065394</v>
      </c>
      <c r="E250" s="71">
        <v>22801322</v>
      </c>
      <c r="F250" s="72">
        <v>2620316580073</v>
      </c>
      <c r="G250" s="72" t="str">
        <f>VLOOKUP(H:H,'Referencias '!B:C,2,0)</f>
        <v>CORIS BRASIL TURISMO VIAGENS E ASSISTENCIA INTERNACIONAL LTDA</v>
      </c>
      <c r="H250" s="126" t="s">
        <v>957</v>
      </c>
      <c r="I250" s="70" t="s">
        <v>360</v>
      </c>
      <c r="J250" s="72"/>
      <c r="K250" s="72" t="s">
        <v>184</v>
      </c>
      <c r="L250" s="70" t="s">
        <v>5</v>
      </c>
      <c r="M250" s="73" t="s">
        <v>238</v>
      </c>
      <c r="N250" s="71" t="s">
        <v>958</v>
      </c>
      <c r="O250" s="74">
        <v>46225</v>
      </c>
      <c r="P250" s="123">
        <v>46225</v>
      </c>
      <c r="Q250" s="75" t="str">
        <f t="shared" si="42"/>
        <v>jul/2026</v>
      </c>
      <c r="R250" s="71" t="s">
        <v>313</v>
      </c>
      <c r="S250" s="71" t="s">
        <v>320</v>
      </c>
      <c r="T250" s="71" t="s">
        <v>327</v>
      </c>
      <c r="U250" s="129" t="s">
        <v>954</v>
      </c>
      <c r="V250" s="71" t="str">
        <f>U250</f>
        <v xml:space="preserve">Outros </v>
      </c>
      <c r="W250" s="76" t="str">
        <f t="shared" si="43"/>
        <v>2506539422801322</v>
      </c>
      <c r="X250" s="77"/>
      <c r="Y250" s="78" t="str">
        <f t="shared" si="44"/>
        <v>Aberto</v>
      </c>
      <c r="Z250" s="78">
        <f t="shared" ca="1" si="45"/>
        <v>70</v>
      </c>
      <c r="AA250" s="78">
        <f t="shared" ca="1" si="46"/>
        <v>70.002499999999998</v>
      </c>
      <c r="AB250" s="2" t="str">
        <f t="shared" si="47"/>
        <v>Interno</v>
      </c>
    </row>
    <row r="251" spans="1:28" ht="15.5" x14ac:dyDescent="0.35">
      <c r="A251" s="1"/>
      <c r="B251" s="67" t="s">
        <v>17</v>
      </c>
      <c r="C251" s="70" t="str">
        <f>VLOOKUP(I:I,'Referencias '!H:I,2,0)</f>
        <v>Cancelamento e Reemissão de Nota Fiscal</v>
      </c>
      <c r="D251" s="71">
        <v>25001569</v>
      </c>
      <c r="E251" s="71">
        <v>0</v>
      </c>
      <c r="F251" s="72">
        <v>2620215538552</v>
      </c>
      <c r="G251" s="72" t="str">
        <f>VLOOKUP(H:H,'Referencias '!B:C,2,0)</f>
        <v>BERTOLINI S/A</v>
      </c>
      <c r="H251" s="72" t="str">
        <f t="shared" ref="H251:H259" si="51">TRIM(_xlfn.TEXTBEFORE(_xlfn.TEXTAFTER(U251,"CNPJ/CPF:&lt;/strong&gt;"),"&lt;/p&gt;"))</f>
        <v>87.556.650/0015-00</v>
      </c>
      <c r="I251" s="70" t="s">
        <v>652</v>
      </c>
      <c r="J251" s="72"/>
      <c r="K251" s="72"/>
      <c r="L251" s="70" t="s">
        <v>5</v>
      </c>
      <c r="M251" s="73" t="s">
        <v>238</v>
      </c>
      <c r="N251" s="71" t="s">
        <v>959</v>
      </c>
      <c r="O251" s="74">
        <v>46224</v>
      </c>
      <c r="P251" s="123">
        <v>46224</v>
      </c>
      <c r="Q251" s="75" t="str">
        <f t="shared" si="42"/>
        <v>jul/2026</v>
      </c>
      <c r="R251" s="71" t="s">
        <v>313</v>
      </c>
      <c r="S251" s="71" t="s">
        <v>960</v>
      </c>
      <c r="T251" s="71" t="s">
        <v>327</v>
      </c>
      <c r="U251" s="129" t="s">
        <v>961</v>
      </c>
      <c r="V251" s="71" t="str">
        <f t="shared" ref="V251:V270" si="52">IFERROR(_xlfn.TEXTBEFORE(_xlfn.TEXTAFTER(U251,"Descrição do problema:&lt;/strong"),"&lt;/p&gt;"),_xlfn.TEXTAFTER(U251,"Descrição do problema:&lt;/strong"))</f>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v>
      </c>
      <c r="W251" s="76" t="str">
        <f t="shared" si="43"/>
        <v>250015690</v>
      </c>
      <c r="X251" s="77"/>
      <c r="Y251" s="78" t="str">
        <f t="shared" si="44"/>
        <v>Aberto</v>
      </c>
      <c r="Z251" s="78">
        <f t="shared" ca="1" si="45"/>
        <v>71</v>
      </c>
      <c r="AA251" s="78">
        <f t="shared" ca="1" si="46"/>
        <v>71.002510000000001</v>
      </c>
      <c r="AB251" s="2" t="str">
        <f t="shared" si="47"/>
        <v>Externo</v>
      </c>
    </row>
    <row r="252" spans="1:28" customFormat="1" ht="15.5" x14ac:dyDescent="0.35">
      <c r="A252" s="1"/>
      <c r="B252" s="67" t="s">
        <v>14</v>
      </c>
      <c r="C252" s="70" t="str">
        <f>VLOOKUP(I:I,'Referencias '!H:I,2,0)</f>
        <v>Contratos, Comercial e Cadastro</v>
      </c>
      <c r="D252" s="71">
        <v>25000127</v>
      </c>
      <c r="E252" s="71">
        <v>0</v>
      </c>
      <c r="F252" s="72">
        <v>2620215537614</v>
      </c>
      <c r="G252" s="72" t="str">
        <f>VLOOKUP(H:H,'Referencias '!B:C,2,0)</f>
        <v>BRF S.A.</v>
      </c>
      <c r="H252" s="72" t="str">
        <f t="shared" si="51"/>
        <v>01.838.723/0001-27</v>
      </c>
      <c r="I252" s="70" t="s">
        <v>682</v>
      </c>
      <c r="J252" s="72"/>
      <c r="K252" s="72"/>
      <c r="L252" s="70" t="s">
        <v>70</v>
      </c>
      <c r="M252" s="73" t="s">
        <v>238</v>
      </c>
      <c r="N252" s="71" t="s">
        <v>962</v>
      </c>
      <c r="O252" s="74">
        <v>46224</v>
      </c>
      <c r="P252" s="123">
        <v>46225</v>
      </c>
      <c r="Q252" s="75" t="str">
        <f t="shared" si="42"/>
        <v>jul/2026</v>
      </c>
      <c r="R252" s="71" t="s">
        <v>313</v>
      </c>
      <c r="S252" s="71" t="s">
        <v>703</v>
      </c>
      <c r="T252" s="71" t="s">
        <v>370</v>
      </c>
      <c r="U252" s="129" t="s">
        <v>963</v>
      </c>
      <c r="V252" s="71" t="str">
        <f t="shared" si="52"/>
        <v>&gt; Favor alterar o destinatário de envio das notas fiscais de 3DS para tairine.peixoto@mbrf.com</v>
      </c>
      <c r="W252" s="76" t="str">
        <f t="shared" si="43"/>
        <v>250001270</v>
      </c>
      <c r="X252" s="77">
        <v>46240</v>
      </c>
      <c r="Y252" s="78" t="str">
        <f t="shared" si="44"/>
        <v>Encerrado</v>
      </c>
      <c r="Z252" s="78">
        <f t="shared" ca="1" si="45"/>
        <v>16</v>
      </c>
      <c r="AA252" s="78" t="str">
        <f t="shared" si="46"/>
        <v/>
      </c>
      <c r="AB252" s="2" t="str">
        <f t="shared" si="47"/>
        <v>Externo</v>
      </c>
    </row>
    <row r="253" spans="1:28" ht="15.5" x14ac:dyDescent="0.35">
      <c r="A253" s="1"/>
      <c r="B253" s="67" t="s">
        <v>17</v>
      </c>
      <c r="C253" s="70" t="str">
        <f>VLOOKUP(I:I,'Referencias '!H:I,2,0)</f>
        <v>Pagamentos, Boletos e Recebimentos</v>
      </c>
      <c r="D253" s="71">
        <v>24967125</v>
      </c>
      <c r="E253" s="71">
        <v>0</v>
      </c>
      <c r="F253" s="72">
        <v>2620209516381</v>
      </c>
      <c r="G253" s="72" t="str">
        <f>VLOOKUP(H:H,'Referencias '!B:C,2,0)</f>
        <v>MINERVA S.A.</v>
      </c>
      <c r="H253" s="72" t="str">
        <f t="shared" si="51"/>
        <v>67.620.377/0001-14</v>
      </c>
      <c r="I253" s="70" t="s">
        <v>719</v>
      </c>
      <c r="J253" s="72"/>
      <c r="K253" s="72"/>
      <c r="L253" s="70" t="s">
        <v>5</v>
      </c>
      <c r="M253" s="73" t="s">
        <v>238</v>
      </c>
      <c r="N253" s="71" t="s">
        <v>964</v>
      </c>
      <c r="O253" s="74">
        <v>46224</v>
      </c>
      <c r="P253" s="123">
        <v>46224</v>
      </c>
      <c r="Q253" s="75" t="str">
        <f t="shared" si="42"/>
        <v>jul/2026</v>
      </c>
      <c r="R253" s="71" t="s">
        <v>313</v>
      </c>
      <c r="S253" s="71" t="s">
        <v>965</v>
      </c>
      <c r="T253" s="71" t="s">
        <v>327</v>
      </c>
      <c r="U253" s="129" t="s">
        <v>966</v>
      </c>
      <c r="V253" s="71" t="str">
        <f t="shared" si="52"/>
        <v>&gt; Bom dia, 
Solicito o aumento no prazo para pagamento que temos hoje, podem ver a possibilidade de 60 dias após a emissao da NF? Lembrando que os pagamentos da Minerva sempre ocorrem as quartas feiras.</v>
      </c>
      <c r="W253" s="76" t="str">
        <f t="shared" si="43"/>
        <v>249671250</v>
      </c>
      <c r="X253" s="77"/>
      <c r="Y253" s="78" t="str">
        <f t="shared" si="44"/>
        <v>Aberto</v>
      </c>
      <c r="Z253" s="78">
        <f t="shared" ca="1" si="45"/>
        <v>71</v>
      </c>
      <c r="AA253" s="78">
        <f t="shared" ca="1" si="46"/>
        <v>71.002529999999993</v>
      </c>
      <c r="AB253" s="2" t="str">
        <f t="shared" si="47"/>
        <v>Externo</v>
      </c>
    </row>
    <row r="254" spans="1:28" ht="15.5" x14ac:dyDescent="0.35">
      <c r="A254" s="1"/>
      <c r="B254" s="67" t="s">
        <v>17</v>
      </c>
      <c r="C254" s="70" t="str">
        <f>VLOOKUP(I:I,'Referencias '!H:I,2,0)</f>
        <v>Cancelamento e Reemissão de Nota Fiscal</v>
      </c>
      <c r="D254" s="71">
        <v>24965285</v>
      </c>
      <c r="E254" s="71">
        <v>0</v>
      </c>
      <c r="F254" s="72">
        <v>2620209515150</v>
      </c>
      <c r="G254" s="72" t="str">
        <f>VLOOKUP(H:H,'Referencias '!B:C,2,0)</f>
        <v>VIDA FARMACIAS COLINA SORRISO COMERCIO DE MEDICAMENTOS LTDA</v>
      </c>
      <c r="H254" s="72" t="str">
        <f t="shared" si="51"/>
        <v>07.750.733/0001-92</v>
      </c>
      <c r="I254" s="70" t="s">
        <v>360</v>
      </c>
      <c r="J254" s="72"/>
      <c r="K254" s="72" t="s">
        <v>184</v>
      </c>
      <c r="L254" s="70" t="s">
        <v>5</v>
      </c>
      <c r="M254" s="73" t="s">
        <v>238</v>
      </c>
      <c r="N254" s="71" t="s">
        <v>319</v>
      </c>
      <c r="O254" s="74">
        <v>46224</v>
      </c>
      <c r="P254" s="123">
        <v>46224</v>
      </c>
      <c r="Q254" s="75" t="str">
        <f t="shared" si="42"/>
        <v>jul/2026</v>
      </c>
      <c r="R254" s="71" t="s">
        <v>313</v>
      </c>
      <c r="S254" s="71" t="s">
        <v>320</v>
      </c>
      <c r="T254" s="71" t="s">
        <v>327</v>
      </c>
      <c r="U254" s="129" t="s">
        <v>967</v>
      </c>
      <c r="V254" s="71" t="str">
        <f t="shared" si="52"/>
        <v>&gt; Segue o DA para o cancelamento dos produtos e das  notas.
CANCELAMENTO# 00001826</v>
      </c>
      <c r="W254" s="76" t="str">
        <f t="shared" si="43"/>
        <v>249652850</v>
      </c>
      <c r="X254" s="77"/>
      <c r="Y254" s="78" t="str">
        <f t="shared" si="44"/>
        <v>Aberto</v>
      </c>
      <c r="Z254" s="78">
        <f t="shared" ca="1" si="45"/>
        <v>71</v>
      </c>
      <c r="AA254" s="78">
        <f t="shared" ca="1" si="46"/>
        <v>71.002539999999996</v>
      </c>
      <c r="AB254" s="2" t="str">
        <f t="shared" si="47"/>
        <v>Interno</v>
      </c>
    </row>
    <row r="255" spans="1:28" ht="15.5" x14ac:dyDescent="0.35">
      <c r="A255" s="1"/>
      <c r="B255" s="67" t="s">
        <v>17</v>
      </c>
      <c r="C255" s="70" t="str">
        <f>VLOOKUP(I:I,'Referencias '!H:I,2,0)</f>
        <v>Cancelamento e Reemissão de Nota Fiscal</v>
      </c>
      <c r="D255" s="71">
        <v>24962733</v>
      </c>
      <c r="E255" s="71">
        <v>0</v>
      </c>
      <c r="F255" s="72">
        <v>2620208513329</v>
      </c>
      <c r="G255" s="72" t="str">
        <f>T255</f>
        <v/>
      </c>
      <c r="H255" s="72" t="str">
        <f t="shared" si="51"/>
        <v>20.061.438/0001-97</v>
      </c>
      <c r="I255" s="70" t="s">
        <v>360</v>
      </c>
      <c r="J255" s="72"/>
      <c r="K255" s="72" t="s">
        <v>184</v>
      </c>
      <c r="L255" s="70" t="s">
        <v>5</v>
      </c>
      <c r="M255" s="73" t="s">
        <v>238</v>
      </c>
      <c r="N255" s="71" t="s">
        <v>968</v>
      </c>
      <c r="O255" s="74">
        <v>46224</v>
      </c>
      <c r="P255" s="123">
        <v>46224</v>
      </c>
      <c r="Q255" s="75" t="str">
        <f t="shared" si="42"/>
        <v>jul/2026</v>
      </c>
      <c r="R255" s="71" t="s">
        <v>313</v>
      </c>
      <c r="S255" s="71" t="s">
        <v>302</v>
      </c>
      <c r="T255" s="71" t="s">
        <v>327</v>
      </c>
      <c r="U255" s="129" t="s">
        <v>969</v>
      </c>
      <c r="V255" s="71" t="str">
        <f t="shared" si="52"/>
        <v>&gt; Prezados, bom dia. Favor cancelar todas as notas do CNPJ.
Da comercial em anexo.</v>
      </c>
      <c r="W255" s="76" t="str">
        <f t="shared" si="43"/>
        <v>249627330</v>
      </c>
      <c r="X255" s="77"/>
      <c r="Y255" s="78" t="str">
        <f t="shared" si="44"/>
        <v>Aberto</v>
      </c>
      <c r="Z255" s="78">
        <f t="shared" ca="1" si="45"/>
        <v>71</v>
      </c>
      <c r="AA255" s="78">
        <f t="shared" ca="1" si="46"/>
        <v>71.002549999999999</v>
      </c>
      <c r="AB255" s="2" t="str">
        <f t="shared" si="47"/>
        <v>Interno</v>
      </c>
    </row>
    <row r="256" spans="1:28" ht="15.5" x14ac:dyDescent="0.35">
      <c r="A256" s="1"/>
      <c r="B256" s="67" t="s">
        <v>17</v>
      </c>
      <c r="C256" s="70" t="str">
        <f>VLOOKUP(I:I,'Referencias '!H:I,2,0)</f>
        <v>Cancelamento e Reemissão de Nota Fiscal</v>
      </c>
      <c r="D256" s="71">
        <v>24962638</v>
      </c>
      <c r="E256" s="71">
        <v>0</v>
      </c>
      <c r="F256" s="72">
        <v>2620208513261</v>
      </c>
      <c r="G256" s="72" t="str">
        <f>VLOOKUP(H:H,'Referencias '!B:C,2,0)</f>
        <v>VIDA FARMACIAS COLINA SORRISO COMERCIO DE MEDICAMENTOS LTDA</v>
      </c>
      <c r="H256" s="72" t="str">
        <f t="shared" si="51"/>
        <v>07.750.733/0001-92</v>
      </c>
      <c r="I256" s="70" t="s">
        <v>360</v>
      </c>
      <c r="J256" s="72"/>
      <c r="K256" s="72" t="s">
        <v>184</v>
      </c>
      <c r="L256" s="70" t="s">
        <v>5</v>
      </c>
      <c r="M256" s="73" t="s">
        <v>238</v>
      </c>
      <c r="N256" s="71" t="s">
        <v>970</v>
      </c>
      <c r="O256" s="74">
        <v>46224</v>
      </c>
      <c r="P256" s="123">
        <v>46224</v>
      </c>
      <c r="Q256" s="75" t="str">
        <f t="shared" si="42"/>
        <v>jul/2026</v>
      </c>
      <c r="R256" s="71" t="s">
        <v>313</v>
      </c>
      <c r="S256" s="71" t="s">
        <v>302</v>
      </c>
      <c r="T256" s="71" t="s">
        <v>327</v>
      </c>
      <c r="U256" s="129" t="s">
        <v>971</v>
      </c>
      <c r="V256" s="71" t="str">
        <f t="shared" si="52"/>
        <v>&gt; Prezados, bom dia. Por favor cancelar todas as notas do CNPJ. 
Em anexo DA da comercial.</v>
      </c>
      <c r="W256" s="76" t="str">
        <f t="shared" si="43"/>
        <v>249626380</v>
      </c>
      <c r="X256" s="77"/>
      <c r="Y256" s="78" t="str">
        <f t="shared" si="44"/>
        <v>Aberto</v>
      </c>
      <c r="Z256" s="78">
        <f t="shared" ca="1" si="45"/>
        <v>71</v>
      </c>
      <c r="AA256" s="78">
        <f t="shared" ca="1" si="46"/>
        <v>71.002560000000003</v>
      </c>
      <c r="AB256" s="2" t="str">
        <f t="shared" si="47"/>
        <v>Interno</v>
      </c>
    </row>
    <row r="257" spans="1:28" ht="15.5" x14ac:dyDescent="0.35">
      <c r="A257" s="1"/>
      <c r="B257" s="67" t="s">
        <v>17</v>
      </c>
      <c r="C257" s="70" t="str">
        <f>VLOOKUP(I:I,'Referencias '!H:I,2,0)</f>
        <v>Cobrança e Contestação</v>
      </c>
      <c r="D257" s="129">
        <v>24930082</v>
      </c>
      <c r="E257" s="71">
        <v>0</v>
      </c>
      <c r="F257" s="72">
        <v>2620113492394</v>
      </c>
      <c r="G257" s="72" t="str">
        <f>T257</f>
        <v/>
      </c>
      <c r="H257" s="72" t="str">
        <f t="shared" si="51"/>
        <v>14.933.258/0001-55</v>
      </c>
      <c r="I257" s="70" t="s">
        <v>287</v>
      </c>
      <c r="J257" s="72"/>
      <c r="K257" s="72"/>
      <c r="L257" s="70" t="s">
        <v>70</v>
      </c>
      <c r="M257" s="73" t="s">
        <v>238</v>
      </c>
      <c r="N257" s="71" t="s">
        <v>972</v>
      </c>
      <c r="O257" s="74">
        <v>46223</v>
      </c>
      <c r="P257" s="123">
        <v>46223</v>
      </c>
      <c r="Q257" s="75" t="str">
        <f t="shared" si="42"/>
        <v>jul/2026</v>
      </c>
      <c r="R257" s="71" t="s">
        <v>313</v>
      </c>
      <c r="S257" s="71" t="s">
        <v>973</v>
      </c>
      <c r="T257" s="71" t="s">
        <v>327</v>
      </c>
      <c r="U257" s="129" t="s">
        <v>974</v>
      </c>
      <c r="V257" s="71" t="str">
        <f t="shared" si="52"/>
        <v>&gt; Esta sendo cobrado em minha conta empresarial no cnpj 14.933.258/0001-55 BANCO SANTANDER ag 3808 cc 13-001999-7 um valor de R$ 39,17 mensal. Eu não tenho nenhum vinculo com a CIELO há muito anos e por que estão retirando de minha conta ?</v>
      </c>
      <c r="W257" s="76" t="str">
        <f t="shared" si="43"/>
        <v>249300820</v>
      </c>
      <c r="X257" s="77">
        <v>46273</v>
      </c>
      <c r="Y257" s="78" t="str">
        <f t="shared" si="44"/>
        <v>Encerrado</v>
      </c>
      <c r="Z257" s="78">
        <f t="shared" ca="1" si="45"/>
        <v>50</v>
      </c>
      <c r="AA257" s="78" t="str">
        <f t="shared" si="46"/>
        <v/>
      </c>
      <c r="AB257" s="2" t="str">
        <f t="shared" si="47"/>
        <v>Externo</v>
      </c>
    </row>
    <row r="258" spans="1:28" ht="15.5" x14ac:dyDescent="0.35">
      <c r="A258" s="1"/>
      <c r="B258" s="67" t="s">
        <v>17</v>
      </c>
      <c r="C258" s="70" t="str">
        <f>VLOOKUP(I:I,'Referencias '!H:I,2,0)</f>
        <v>Cancelamento e Reemissão de Nota Fiscal</v>
      </c>
      <c r="D258" s="71">
        <v>24912277</v>
      </c>
      <c r="E258" s="71">
        <v>0</v>
      </c>
      <c r="F258" s="72">
        <v>2620110481154</v>
      </c>
      <c r="G258" s="72" t="str">
        <f>VLOOKUP(H:H,'Referencias '!B:C,2,0)</f>
        <v>GIORDANI TURISMO LTDA</v>
      </c>
      <c r="H258" s="72" t="str">
        <f t="shared" si="51"/>
        <v>94.929.734/0001-01</v>
      </c>
      <c r="I258" s="70" t="s">
        <v>360</v>
      </c>
      <c r="J258" s="72"/>
      <c r="K258" s="72" t="s">
        <v>187</v>
      </c>
      <c r="L258" s="70" t="s">
        <v>70</v>
      </c>
      <c r="M258" s="73" t="s">
        <v>387</v>
      </c>
      <c r="N258" s="71" t="s">
        <v>975</v>
      </c>
      <c r="O258" s="74">
        <v>46223</v>
      </c>
      <c r="P258" s="123">
        <v>46223</v>
      </c>
      <c r="Q258" s="75" t="str">
        <f t="shared" si="42"/>
        <v>jul/2026</v>
      </c>
      <c r="R258" s="71" t="s">
        <v>313</v>
      </c>
      <c r="S258" s="71" t="s">
        <v>302</v>
      </c>
      <c r="T258" s="71" t="s">
        <v>327</v>
      </c>
      <c r="U258" s="129" t="s">
        <v>976</v>
      </c>
      <c r="V258" s="71" t="str">
        <f t="shared" si="52"/>
        <v>&gt; Pessoal, bom dia.  Tudo bem? 
Por favor cancelar a nota fiscal 0118088, emitimos de forma duplicada, a NF correta é a NF 0118002.</v>
      </c>
      <c r="W258" s="76" t="str">
        <f t="shared" si="43"/>
        <v>249122770</v>
      </c>
      <c r="X258" s="77">
        <v>46254</v>
      </c>
      <c r="Y258" s="78" t="str">
        <f t="shared" si="44"/>
        <v>Encerrado</v>
      </c>
      <c r="Z258" s="78">
        <f t="shared" ca="1" si="45"/>
        <v>31</v>
      </c>
      <c r="AA258" s="78" t="str">
        <f t="shared" si="46"/>
        <v/>
      </c>
      <c r="AB258" s="2" t="str">
        <f t="shared" si="47"/>
        <v>Interno</v>
      </c>
    </row>
    <row r="259" spans="1:28" ht="15.5" x14ac:dyDescent="0.35">
      <c r="A259" s="1"/>
      <c r="B259" s="67" t="s">
        <v>14</v>
      </c>
      <c r="C259" s="70" t="str">
        <f>VLOOKUP(I:I,'Referencias '!H:I,2,0)</f>
        <v>Cobrança e Contestação</v>
      </c>
      <c r="D259" s="71">
        <v>24873432</v>
      </c>
      <c r="E259" s="71">
        <v>0</v>
      </c>
      <c r="F259" s="72">
        <v>2619814455032</v>
      </c>
      <c r="G259" s="72" t="str">
        <f>VLOOKUP(H:H,'Referencias '!B:C,2,0)</f>
        <v>GIORDANI TURISMO LTDA</v>
      </c>
      <c r="H259" s="72" t="str">
        <f t="shared" si="51"/>
        <v>94.929.734/0001-01</v>
      </c>
      <c r="I259" s="70" t="s">
        <v>287</v>
      </c>
      <c r="J259" s="72"/>
      <c r="K259" s="72"/>
      <c r="L259" s="70" t="s">
        <v>5</v>
      </c>
      <c r="M259" s="73" t="s">
        <v>238</v>
      </c>
      <c r="N259" s="71" t="s">
        <v>977</v>
      </c>
      <c r="O259" s="74">
        <v>46220</v>
      </c>
      <c r="P259" s="123">
        <v>46220</v>
      </c>
      <c r="Q259" s="75" t="str">
        <f t="shared" si="42"/>
        <v>jul/2026</v>
      </c>
      <c r="R259" s="71" t="s">
        <v>313</v>
      </c>
      <c r="S259" s="71" t="s">
        <v>978</v>
      </c>
      <c r="T259" s="71" t="s">
        <v>327</v>
      </c>
      <c r="U259" s="129" t="s">
        <v>979</v>
      </c>
      <c r="V259" s="71" t="str">
        <f t="shared" si="52"/>
        <v>&gt; Recebemos a nf 118088 juntamente com o boleto. Mas esta nf é indevida.
A nf correta é a 118002.
Solicito a anulação da nf 118088 e bem como a baixa do boleto de valor R$5.881,43.</v>
      </c>
      <c r="W259" s="76" t="str">
        <f t="shared" si="43"/>
        <v>248734320</v>
      </c>
      <c r="X259" s="77"/>
      <c r="Y259" s="78" t="str">
        <f t="shared" si="44"/>
        <v>Aberto</v>
      </c>
      <c r="Z259" s="78">
        <f t="shared" ca="1" si="45"/>
        <v>75</v>
      </c>
      <c r="AA259" s="78">
        <f t="shared" ca="1" si="46"/>
        <v>75.002589999999998</v>
      </c>
      <c r="AB259" s="2" t="str">
        <f t="shared" si="47"/>
        <v>Externo</v>
      </c>
    </row>
    <row r="260" spans="1:28" ht="15.5" x14ac:dyDescent="0.35">
      <c r="A260" s="1"/>
      <c r="B260" s="67" t="s">
        <v>14</v>
      </c>
      <c r="C260" s="70" t="str">
        <f>VLOOKUP(I:I,'Referencias '!H:I,2,0)</f>
        <v>Atendimento Administrativo e Suporte</v>
      </c>
      <c r="D260" s="71">
        <v>24208444</v>
      </c>
      <c r="E260" s="71">
        <v>0</v>
      </c>
      <c r="F260" s="72">
        <v>2618310025090</v>
      </c>
      <c r="G260" s="72" t="str">
        <f>T260</f>
        <v>KOCH SUPERMERCADOS</v>
      </c>
      <c r="H260" s="72"/>
      <c r="I260" s="70" t="s">
        <v>481</v>
      </c>
      <c r="J260" s="72"/>
      <c r="K260" s="72"/>
      <c r="L260" s="70" t="s">
        <v>213</v>
      </c>
      <c r="M260" s="73" t="s">
        <v>238</v>
      </c>
      <c r="N260" s="71" t="s">
        <v>980</v>
      </c>
      <c r="O260" s="74">
        <v>46205</v>
      </c>
      <c r="P260" s="123">
        <v>46223</v>
      </c>
      <c r="Q260" s="75" t="str">
        <f t="shared" si="42"/>
        <v>jul/2026</v>
      </c>
      <c r="R260" s="71" t="s">
        <v>313</v>
      </c>
      <c r="S260" s="71" t="s">
        <v>981</v>
      </c>
      <c r="T260" s="71" t="s">
        <v>982</v>
      </c>
      <c r="U260" s="129" t="s">
        <v>983</v>
      </c>
      <c r="V260" s="71" t="str">
        <f t="shared" si="52"/>
        <v>&gt;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v>
      </c>
      <c r="W260" s="76" t="str">
        <f t="shared" si="43"/>
        <v>242084440</v>
      </c>
      <c r="X260" s="77"/>
      <c r="Y260" s="78" t="str">
        <f t="shared" si="44"/>
        <v>Aberto</v>
      </c>
      <c r="Z260" s="78">
        <f t="shared" ca="1" si="45"/>
        <v>90</v>
      </c>
      <c r="AA260" s="78">
        <f t="shared" ca="1" si="46"/>
        <v>90.002600000000001</v>
      </c>
      <c r="AB260" s="2" t="str">
        <f t="shared" si="47"/>
        <v>Externo</v>
      </c>
    </row>
    <row r="261" spans="1:28" ht="15.5" x14ac:dyDescent="0.35">
      <c r="A261" s="1"/>
      <c r="B261" s="67" t="s">
        <v>17</v>
      </c>
      <c r="C261" s="70" t="str">
        <f>VLOOKUP(I:I,'Referencias '!H:I,2,0)</f>
        <v>Cobrança e Contestação</v>
      </c>
      <c r="D261" s="129">
        <v>23032472</v>
      </c>
      <c r="E261" s="71">
        <v>0</v>
      </c>
      <c r="F261" s="72">
        <v>2615315258153</v>
      </c>
      <c r="G261" s="72" t="str">
        <f>T261</f>
        <v/>
      </c>
      <c r="H261" s="72" t="str">
        <f>TRIM(_xlfn.TEXTBEFORE(_xlfn.TEXTAFTER(U261,"CNPJ/CPF:&lt;/strong&gt;"),"&lt;/p&gt;"))</f>
        <v>37.030.090/0001-73</v>
      </c>
      <c r="I261" s="70" t="s">
        <v>287</v>
      </c>
      <c r="J261" s="72"/>
      <c r="K261" s="72"/>
      <c r="L261" s="70" t="s">
        <v>70</v>
      </c>
      <c r="M261" s="73" t="s">
        <v>238</v>
      </c>
      <c r="N261" s="71" t="s">
        <v>580</v>
      </c>
      <c r="O261" s="74">
        <v>46175</v>
      </c>
      <c r="P261" s="123">
        <v>46223</v>
      </c>
      <c r="Q261" s="75" t="str">
        <f t="shared" si="42"/>
        <v>jun/2026</v>
      </c>
      <c r="R261" s="71" t="s">
        <v>313</v>
      </c>
      <c r="S261" s="71" t="s">
        <v>440</v>
      </c>
      <c r="T261" s="71" t="s">
        <v>327</v>
      </c>
      <c r="U261" s="129" t="s">
        <v>984</v>
      </c>
      <c r="V261" s="71" t="str">
        <f t="shared" si="52"/>
        <v>&gt;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v>
      </c>
      <c r="W261" s="76" t="str">
        <f t="shared" si="43"/>
        <v>230324720</v>
      </c>
      <c r="X261" s="77">
        <f>P261</f>
        <v>46223</v>
      </c>
      <c r="Y261" s="78" t="str">
        <f t="shared" si="44"/>
        <v>Encerrado</v>
      </c>
      <c r="Z261" s="78">
        <f t="shared" ca="1" si="45"/>
        <v>48</v>
      </c>
      <c r="AA261" s="78" t="str">
        <f t="shared" si="46"/>
        <v/>
      </c>
      <c r="AB261" s="2" t="str">
        <f t="shared" si="47"/>
        <v>Interno</v>
      </c>
    </row>
    <row r="262" spans="1:28" ht="15.5" x14ac:dyDescent="0.35">
      <c r="A262" s="1"/>
      <c r="B262" s="67" t="s">
        <v>14</v>
      </c>
      <c r="C262" s="70" t="str">
        <f>VLOOKUP(I:I,'Referencias '!H:I,2,0)</f>
        <v>Cancelamento e Reemissão de Nota Fiscal</v>
      </c>
      <c r="D262" s="71">
        <v>22599187</v>
      </c>
      <c r="E262" s="71">
        <v>0</v>
      </c>
      <c r="F262" s="72">
        <v>2614112968781</v>
      </c>
      <c r="G262" s="72" t="str">
        <f>VLOOKUP(H:H,'Referencias '!B:C,2,0)</f>
        <v>METALURGICA MOR SA</v>
      </c>
      <c r="H262" s="72" t="str">
        <f>TRIM(_xlfn.TEXTBEFORE(_xlfn.TEXTAFTER(U262,"CNPJ/CPF:&lt;/strong&gt;"),"&lt;/p&gt;"))</f>
        <v>95.422.218/0001-40</v>
      </c>
      <c r="I262" s="70" t="s">
        <v>143</v>
      </c>
      <c r="J262" s="72"/>
      <c r="K262" s="72"/>
      <c r="L262" s="70" t="s">
        <v>5</v>
      </c>
      <c r="M262" s="73" t="s">
        <v>238</v>
      </c>
      <c r="N262" s="71" t="s">
        <v>319</v>
      </c>
      <c r="O262" s="74">
        <v>46163</v>
      </c>
      <c r="P262" s="123">
        <v>46225</v>
      </c>
      <c r="Q262" s="75" t="str">
        <f t="shared" si="42"/>
        <v>mai/2026</v>
      </c>
      <c r="R262" s="71" t="s">
        <v>313</v>
      </c>
      <c r="S262" s="71" t="s">
        <v>320</v>
      </c>
      <c r="T262" s="71" t="s">
        <v>985</v>
      </c>
      <c r="U262" s="129" t="s">
        <v>986</v>
      </c>
      <c r="V262" s="71" t="str">
        <f t="shared" si="52"/>
        <v>&gt; Bom dia, Time!
Segue o DA para cancelamento das notas referentes aos meses de setembro e outubro de 2025 e emissão do boleto com tempo hábil para pagamento referente ao mês de agosto/2025.</v>
      </c>
      <c r="W262" s="76" t="str">
        <f t="shared" si="43"/>
        <v>225991870</v>
      </c>
      <c r="X262" s="77"/>
      <c r="Y262" s="78" t="str">
        <f t="shared" si="44"/>
        <v>Aberto</v>
      </c>
      <c r="Z262" s="78">
        <f t="shared" ca="1" si="45"/>
        <v>132</v>
      </c>
      <c r="AA262" s="78">
        <f t="shared" ca="1" si="46"/>
        <v>132.00262000000001</v>
      </c>
      <c r="AB262" s="2" t="str">
        <f t="shared" si="47"/>
        <v>Interno</v>
      </c>
    </row>
    <row r="263" spans="1:28" customFormat="1" ht="15.5" x14ac:dyDescent="0.35">
      <c r="A263" s="1"/>
      <c r="B263" s="67" t="s">
        <v>14</v>
      </c>
      <c r="C263" s="70" t="str">
        <f>VLOOKUP(I:I,'Referencias '!H:I,2,0)</f>
        <v>Contratos, Comercial e Cadastro</v>
      </c>
      <c r="D263" s="71">
        <v>22571428</v>
      </c>
      <c r="E263" s="71">
        <v>0</v>
      </c>
      <c r="F263" s="72">
        <v>2614017949937</v>
      </c>
      <c r="G263" s="72" t="str">
        <f>T263</f>
        <v>ION DISTRIBUIDORA</v>
      </c>
      <c r="H263" s="72" t="str">
        <f>TRIM(_xlfn.TEXTBEFORE(_xlfn.TEXTAFTER(U263,"CNPJ/CPF:&lt;/strong&gt;"),"&lt;/p&gt;"))</f>
        <v>58.364.521/0001-08</v>
      </c>
      <c r="I263" s="70" t="s">
        <v>253</v>
      </c>
      <c r="J263" s="72"/>
      <c r="K263" s="72"/>
      <c r="L263" s="70" t="s">
        <v>70</v>
      </c>
      <c r="M263" s="73" t="s">
        <v>238</v>
      </c>
      <c r="N263" s="71" t="s">
        <v>274</v>
      </c>
      <c r="O263" s="74">
        <v>46162</v>
      </c>
      <c r="P263" s="123">
        <v>46225</v>
      </c>
      <c r="Q263" s="75" t="str">
        <f t="shared" si="42"/>
        <v>mai/2026</v>
      </c>
      <c r="R263" s="71" t="s">
        <v>313</v>
      </c>
      <c r="S263" s="71" t="s">
        <v>275</v>
      </c>
      <c r="T263" s="71" t="s">
        <v>987</v>
      </c>
      <c r="U263" s="71" t="s">
        <v>988</v>
      </c>
      <c r="V263" s="71" t="str">
        <f t="shared" si="52"/>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v>
      </c>
      <c r="W263" s="76" t="str">
        <f t="shared" si="43"/>
        <v>225714280</v>
      </c>
      <c r="X263" s="77">
        <v>46232</v>
      </c>
      <c r="Y263" s="78" t="str">
        <f t="shared" si="44"/>
        <v>Encerrado</v>
      </c>
      <c r="Z263" s="78">
        <f t="shared" ca="1" si="45"/>
        <v>70</v>
      </c>
      <c r="AA263" s="78" t="str">
        <f t="shared" si="46"/>
        <v/>
      </c>
      <c r="AB263" s="2" t="str">
        <f t="shared" si="47"/>
        <v>Interno</v>
      </c>
    </row>
    <row r="264" spans="1:28" ht="15.5" x14ac:dyDescent="0.35">
      <c r="A264" s="1"/>
      <c r="B264" s="67" t="s">
        <v>16</v>
      </c>
      <c r="C264" s="70" t="str">
        <f>VLOOKUP(I:I,'Referencias '!H:I,2,0)</f>
        <v>Atendimento Administrativo e Suporte</v>
      </c>
      <c r="D264" s="71">
        <v>22536738</v>
      </c>
      <c r="E264" s="71">
        <v>0</v>
      </c>
      <c r="F264" s="72">
        <v>2614010926918</v>
      </c>
      <c r="G264" s="72" t="str">
        <f>VLOOKUP(H:H,'Referencias '!B:C,2,0)</f>
        <v>FITEX INDUSTRIAL DE MODA LTDA</v>
      </c>
      <c r="H264" s="72" t="str">
        <f>TRIM(_xlfn.TEXTBEFORE(_xlfn.TEXTAFTER(U264,"CNPJ/CPF:&lt;/strong&gt;"),"&lt;/p&gt;"))</f>
        <v>54.795.314/0001-57</v>
      </c>
      <c r="I264" s="70" t="s">
        <v>989</v>
      </c>
      <c r="J264" s="72"/>
      <c r="K264" s="72"/>
      <c r="L264" s="70" t="s">
        <v>5</v>
      </c>
      <c r="M264" s="73" t="s">
        <v>238</v>
      </c>
      <c r="N264" s="71" t="s">
        <v>990</v>
      </c>
      <c r="O264" s="74">
        <v>46162</v>
      </c>
      <c r="P264" s="123">
        <v>46223</v>
      </c>
      <c r="Q264" s="75" t="str">
        <f t="shared" si="42"/>
        <v>mai/2026</v>
      </c>
      <c r="R264" s="71" t="s">
        <v>313</v>
      </c>
      <c r="S264" s="71" t="s">
        <v>991</v>
      </c>
      <c r="T264" s="71" t="s">
        <v>992</v>
      </c>
      <c r="U264" s="129" t="s">
        <v>993</v>
      </c>
      <c r="V264" s="71" t="str">
        <f t="shared" si="52"/>
        <v>&gt; Eu não consigo consultar a parte financeira das faturas da empresa. O link que consta no e-mail de faturas (assunto: boleto enviado) não funciona (https://hub.braspag.com.br/financeiro/faturas). Como resolver? Onde visualizo essa gestão financeira de faturas?</v>
      </c>
      <c r="W264" s="76" t="str">
        <f t="shared" si="43"/>
        <v>225367380</v>
      </c>
      <c r="X264" s="77"/>
      <c r="Y264" s="78" t="str">
        <f t="shared" si="44"/>
        <v>Aberto</v>
      </c>
      <c r="Z264" s="78">
        <f t="shared" ca="1" si="45"/>
        <v>133</v>
      </c>
      <c r="AA264" s="78">
        <f t="shared" ca="1" si="46"/>
        <v>133.00264000000001</v>
      </c>
      <c r="AB264" s="2" t="str">
        <f t="shared" si="47"/>
        <v>Externo</v>
      </c>
    </row>
    <row r="265" spans="1:28" ht="15.5" x14ac:dyDescent="0.35">
      <c r="A265" s="1" t="s">
        <v>4762</v>
      </c>
      <c r="B265" s="67" t="s">
        <v>14</v>
      </c>
      <c r="C265" s="70" t="str">
        <f>VLOOKUP(I:I,'Referencias '!H:I,2,0)</f>
        <v>Cobrança e Contestação</v>
      </c>
      <c r="D265" s="71">
        <v>14547065</v>
      </c>
      <c r="E265" s="71">
        <v>0</v>
      </c>
      <c r="F265" s="72">
        <v>2521711051108</v>
      </c>
      <c r="G265" s="72" t="str">
        <f>T265</f>
        <v>QUOD</v>
      </c>
      <c r="H265" s="72"/>
      <c r="I265" s="70" t="s">
        <v>268</v>
      </c>
      <c r="J265" s="72"/>
      <c r="K265" s="72"/>
      <c r="L265" s="70" t="s">
        <v>70</v>
      </c>
      <c r="M265" s="73" t="s">
        <v>387</v>
      </c>
      <c r="N265" s="71" t="s">
        <v>994</v>
      </c>
      <c r="O265" s="74">
        <v>45874</v>
      </c>
      <c r="P265" s="123">
        <v>46225</v>
      </c>
      <c r="Q265" s="75" t="str">
        <f t="shared" si="42"/>
        <v>ago/2025</v>
      </c>
      <c r="R265" s="71" t="s">
        <v>313</v>
      </c>
      <c r="S265" s="71" t="s">
        <v>995</v>
      </c>
      <c r="T265" s="71" t="s">
        <v>996</v>
      </c>
      <c r="U265" s="129" t="s">
        <v>997</v>
      </c>
      <c r="V265" s="71" t="str">
        <f t="shared" si="52"/>
        <v>&gt; Não recebemos a NF do mês 07/2025 no valor de R$1.262,94</v>
      </c>
      <c r="W265" s="76" t="str">
        <f t="shared" si="43"/>
        <v>145470650</v>
      </c>
      <c r="X265" s="77">
        <v>46289</v>
      </c>
      <c r="Y265" s="78" t="str">
        <f t="shared" si="44"/>
        <v>Encerrado</v>
      </c>
      <c r="Z265" s="78">
        <f t="shared" ca="1" si="45"/>
        <v>415</v>
      </c>
      <c r="AA265" s="78" t="str">
        <f t="shared" si="46"/>
        <v/>
      </c>
      <c r="AB265" s="2" t="str">
        <f t="shared" si="47"/>
        <v>Externo</v>
      </c>
    </row>
    <row r="266" spans="1:28" customFormat="1" ht="15.5" x14ac:dyDescent="0.35">
      <c r="A266" s="1"/>
      <c r="B266" s="67" t="s">
        <v>17</v>
      </c>
      <c r="C266" s="70" t="str">
        <f>VLOOKUP(I:I,'Referencias '!H:I,2,0)</f>
        <v>Pagamentos, Boletos e Recebimentos</v>
      </c>
      <c r="D266" s="71">
        <v>25169684</v>
      </c>
      <c r="E266" s="71">
        <v>0</v>
      </c>
      <c r="F266" s="72" t="s">
        <v>998</v>
      </c>
      <c r="G266" s="72" t="str">
        <f>T266</f>
        <v/>
      </c>
      <c r="H266" s="72" t="str">
        <f>TRIM(_xlfn.TEXTBEFORE(_xlfn.TEXTAFTER(U266,"CNPJ/CPF:&lt;/strong&gt;"),"&lt;/p&gt;"))</f>
        <v>419.720.948-74</v>
      </c>
      <c r="I266" s="70" t="s">
        <v>834</v>
      </c>
      <c r="J266" s="72"/>
      <c r="K266" s="72"/>
      <c r="L266" s="70" t="s">
        <v>70</v>
      </c>
      <c r="M266" s="73" t="s">
        <v>238</v>
      </c>
      <c r="N266" s="71" t="s">
        <v>999</v>
      </c>
      <c r="O266" s="74">
        <v>46227</v>
      </c>
      <c r="P266" s="123">
        <v>46227</v>
      </c>
      <c r="Q266" s="75" t="str">
        <f t="shared" si="42"/>
        <v>jul/2026</v>
      </c>
      <c r="R266" s="71" t="s">
        <v>313</v>
      </c>
      <c r="S266" s="71" t="s">
        <v>1000</v>
      </c>
      <c r="T266" s="71" t="s">
        <v>327</v>
      </c>
      <c r="U266" s="129" t="s">
        <v>1001</v>
      </c>
      <c r="V266" s="71" t="str">
        <f t="shared" si="52"/>
        <v>&gt; Olá,
Precisamos da segunda via do boleto atualizada com vencimento para dia 29/07, por favor.
CNPJ do contrato: 31.093.563/0001-03
Razão Social:JFL HOLDING S.A.
NF em aberto: 0117025
No aguardo
Obrigada</v>
      </c>
      <c r="W266" s="76" t="str">
        <f t="shared" si="43"/>
        <v>251696840</v>
      </c>
      <c r="X266" s="77">
        <v>46244</v>
      </c>
      <c r="Y266" s="78" t="str">
        <f t="shared" si="44"/>
        <v>Encerrado</v>
      </c>
      <c r="Z266" s="78">
        <f t="shared" ca="1" si="45"/>
        <v>17</v>
      </c>
      <c r="AA266" s="78" t="str">
        <f t="shared" si="46"/>
        <v/>
      </c>
      <c r="AB266" s="2" t="str">
        <f t="shared" si="47"/>
        <v>Externo</v>
      </c>
    </row>
    <row r="267" spans="1:28" ht="15.5" x14ac:dyDescent="0.35">
      <c r="A267" s="1"/>
      <c r="B267" s="67" t="s">
        <v>14</v>
      </c>
      <c r="C267" s="70" t="str">
        <f>VLOOKUP(I:I,'Referencias '!H:I,2,0)</f>
        <v>Cancelamento e Reemissão de Nota Fiscal</v>
      </c>
      <c r="D267" s="71">
        <v>25159172</v>
      </c>
      <c r="E267" s="71">
        <v>0</v>
      </c>
      <c r="F267" s="72" t="s">
        <v>1002</v>
      </c>
      <c r="G267" s="72" t="str">
        <f>VLOOKUP(H:H,'Referencias '!B:C,2,0)</f>
        <v>VENTUREPAV SISTEMAS LTDA</v>
      </c>
      <c r="H267" s="72" t="str">
        <f>TRIM(_xlfn.TEXTBEFORE(_xlfn.TEXTAFTER(U267,"CNPJ/CPF:&lt;/strong&gt;"),"&lt;/p&gt;"))</f>
        <v>53.768.953/0001-60</v>
      </c>
      <c r="I267" s="70" t="s">
        <v>360</v>
      </c>
      <c r="J267" s="72"/>
      <c r="K267" s="72" t="s">
        <v>184</v>
      </c>
      <c r="L267" s="70" t="s">
        <v>5</v>
      </c>
      <c r="M267" s="73" t="s">
        <v>238</v>
      </c>
      <c r="N267" s="71" t="s">
        <v>1003</v>
      </c>
      <c r="O267" s="74">
        <v>46227</v>
      </c>
      <c r="P267" s="123">
        <v>46227</v>
      </c>
      <c r="Q267" s="75" t="str">
        <f t="shared" si="42"/>
        <v>jul/2026</v>
      </c>
      <c r="R267" s="71" t="s">
        <v>313</v>
      </c>
      <c r="S267" s="71" t="s">
        <v>302</v>
      </c>
      <c r="T267" s="71" t="s">
        <v>1004</v>
      </c>
      <c r="U267" s="129" t="s">
        <v>1005</v>
      </c>
      <c r="V267" s="71" t="str">
        <f t="shared" si="52"/>
        <v>&gt; Prezados, seguir com o cancelamento dessa nota.
Em anexo, segue DA comercial.</v>
      </c>
      <c r="W267" s="76" t="str">
        <f t="shared" si="43"/>
        <v>251591720</v>
      </c>
      <c r="X267" s="77"/>
      <c r="Y267" s="78" t="str">
        <f t="shared" si="44"/>
        <v>Aberto</v>
      </c>
      <c r="Z267" s="78">
        <f t="shared" ca="1" si="45"/>
        <v>68</v>
      </c>
      <c r="AA267" s="78">
        <f t="shared" ca="1" si="46"/>
        <v>68.002669999999995</v>
      </c>
      <c r="AB267" s="2" t="str">
        <f t="shared" si="47"/>
        <v>Interno</v>
      </c>
    </row>
    <row r="268" spans="1:28" customFormat="1" ht="15.5" x14ac:dyDescent="0.35">
      <c r="A268" s="1"/>
      <c r="B268" s="67" t="s">
        <v>17</v>
      </c>
      <c r="C268" s="70" t="str">
        <f>VLOOKUP(I:I,'Referencias '!H:I,2,0)</f>
        <v>Pagamentos, Boletos e Recebimentos</v>
      </c>
      <c r="D268" s="71">
        <v>25152431</v>
      </c>
      <c r="E268" s="71">
        <v>0</v>
      </c>
      <c r="F268" s="72" t="s">
        <v>1006</v>
      </c>
      <c r="G268" s="72" t="str">
        <f>VLOOKUP(H:H,'Referencias '!B:C,2,0)</f>
        <v>MFC ACADEMIA LTDA</v>
      </c>
      <c r="H268" s="72" t="str">
        <f>TRIM(_xlfn.TEXTBEFORE(_xlfn.TEXTAFTER(U268,"CNPJ/CPF:&lt;/strong&gt;"),"&lt;/p&gt;"))</f>
        <v>15.767.893/0001-72</v>
      </c>
      <c r="I268" s="70" t="s">
        <v>834</v>
      </c>
      <c r="J268" s="72"/>
      <c r="K268" s="72"/>
      <c r="L268" s="70" t="s">
        <v>70</v>
      </c>
      <c r="M268" s="73" t="s">
        <v>238</v>
      </c>
      <c r="N268" s="71" t="s">
        <v>1007</v>
      </c>
      <c r="O268" s="74">
        <v>46227</v>
      </c>
      <c r="P268" s="123">
        <v>46227</v>
      </c>
      <c r="Q268" s="75" t="str">
        <f t="shared" si="42"/>
        <v>jul/2026</v>
      </c>
      <c r="R268" s="71" t="s">
        <v>313</v>
      </c>
      <c r="S268" s="71" t="s">
        <v>1008</v>
      </c>
      <c r="T268" s="71" t="s">
        <v>327</v>
      </c>
      <c r="U268" s="129" t="s">
        <v>1009</v>
      </c>
      <c r="V268" s="71" t="str">
        <f t="shared" si="52"/>
        <v>&gt; BOLETO JULHO</v>
      </c>
      <c r="W268" s="76" t="str">
        <f t="shared" si="43"/>
        <v>251524310</v>
      </c>
      <c r="X268" s="77">
        <v>46244</v>
      </c>
      <c r="Y268" s="78" t="str">
        <f t="shared" si="44"/>
        <v>Encerrado</v>
      </c>
      <c r="Z268" s="78">
        <f t="shared" ca="1" si="45"/>
        <v>17</v>
      </c>
      <c r="AA268" s="78" t="str">
        <f t="shared" si="46"/>
        <v/>
      </c>
      <c r="AB268" s="2" t="str">
        <f t="shared" si="47"/>
        <v>Externo</v>
      </c>
    </row>
    <row r="269" spans="1:28" ht="15.5" x14ac:dyDescent="0.35">
      <c r="A269" s="1"/>
      <c r="B269" s="67" t="s">
        <v>14</v>
      </c>
      <c r="C269" s="70" t="str">
        <f>VLOOKUP(I:I,'Referencias '!H:I,2,0)</f>
        <v>Cancelamento e Reemissão de Nota Fiscal</v>
      </c>
      <c r="D269" s="71">
        <v>25149720</v>
      </c>
      <c r="E269" s="71">
        <v>0</v>
      </c>
      <c r="F269" s="72" t="s">
        <v>1010</v>
      </c>
      <c r="G269" s="72" t="str">
        <f>VLOOKUP(H:H,'Referencias '!B:C,2,0)</f>
        <v>SUPERMERCADO HORTIFRUTI VILA DAS FRUTAS LTDA</v>
      </c>
      <c r="H269" s="72" t="str">
        <f>TRIM(_xlfn.TEXTBEFORE(_xlfn.TEXTAFTER(U269,"CNPJ/CPF:&lt;/strong&gt;"),"&lt;/p&gt;"))</f>
        <v>16.774.414/0001-08</v>
      </c>
      <c r="I269" s="70" t="s">
        <v>360</v>
      </c>
      <c r="J269" s="72"/>
      <c r="K269" s="72" t="s">
        <v>184</v>
      </c>
      <c r="L269" s="70" t="s">
        <v>5</v>
      </c>
      <c r="M269" s="73" t="s">
        <v>387</v>
      </c>
      <c r="N269" s="71" t="s">
        <v>689</v>
      </c>
      <c r="O269" s="74">
        <v>46227</v>
      </c>
      <c r="P269" s="123">
        <v>46227</v>
      </c>
      <c r="Q269" s="75" t="str">
        <f t="shared" si="42"/>
        <v>jul/2026</v>
      </c>
      <c r="R269" s="71" t="s">
        <v>313</v>
      </c>
      <c r="S269" s="71" t="s">
        <v>302</v>
      </c>
      <c r="T269" s="71" t="s">
        <v>327</v>
      </c>
      <c r="U269" s="129" t="s">
        <v>1011</v>
      </c>
      <c r="V269" s="71" t="str">
        <f t="shared" si="52"/>
        <v>&gt; Prezados, favor realizar o cancelamento total de todas as notas fiscais do cliente.
DA em anexo.</v>
      </c>
      <c r="W269" s="76" t="str">
        <f t="shared" si="43"/>
        <v>251497200</v>
      </c>
      <c r="X269" s="77"/>
      <c r="Y269" s="78" t="str">
        <f t="shared" si="44"/>
        <v>Aberto</v>
      </c>
      <c r="Z269" s="78">
        <f t="shared" ca="1" si="45"/>
        <v>68</v>
      </c>
      <c r="AA269" s="78">
        <f t="shared" ca="1" si="46"/>
        <v>68.002690000000001</v>
      </c>
      <c r="AB269" s="2" t="str">
        <f t="shared" si="47"/>
        <v>Interno</v>
      </c>
    </row>
    <row r="270" spans="1:28" customFormat="1" ht="15.5" x14ac:dyDescent="0.35">
      <c r="A270" s="1"/>
      <c r="B270" s="67" t="s">
        <v>16</v>
      </c>
      <c r="C270" s="70" t="str">
        <f>VLOOKUP(I:I,'Referencias '!H:I,2,0)</f>
        <v>Contratos, Comercial e Cadastro</v>
      </c>
      <c r="D270" s="71">
        <v>25120824</v>
      </c>
      <c r="E270" s="71">
        <v>0</v>
      </c>
      <c r="F270" s="72" t="s">
        <v>1012</v>
      </c>
      <c r="G270" s="72" t="str">
        <f>VLOOKUP(H:H,'Referencias '!B:C,2,0)</f>
        <v>KASA MOTORS LTDA</v>
      </c>
      <c r="H270" s="72" t="str">
        <f>TRIM(_xlfn.TEXTBEFORE(_xlfn.TEXTAFTER(U270,"CNPJ/CPF:&lt;/strong&gt;"),"&lt;/p&gt;"))</f>
        <v>05.471.879/0004-16</v>
      </c>
      <c r="I270" s="70" t="s">
        <v>789</v>
      </c>
      <c r="J270" s="72"/>
      <c r="K270" s="72"/>
      <c r="L270" s="70" t="s">
        <v>70</v>
      </c>
      <c r="M270" s="73" t="s">
        <v>238</v>
      </c>
      <c r="N270" s="71" t="s">
        <v>1013</v>
      </c>
      <c r="O270" s="74">
        <v>46226</v>
      </c>
      <c r="P270" s="123">
        <v>46226</v>
      </c>
      <c r="Q270" s="75" t="str">
        <f t="shared" si="42"/>
        <v>jul/2026</v>
      </c>
      <c r="R270" s="71" t="s">
        <v>313</v>
      </c>
      <c r="S270" s="71" t="s">
        <v>1014</v>
      </c>
      <c r="T270" s="71" t="s">
        <v>327</v>
      </c>
      <c r="U270" s="129" t="s">
        <v>1015</v>
      </c>
      <c r="V270" s="71" t="str">
        <f t="shared" si="52"/>
        <v>&gt;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v>
      </c>
      <c r="W270" s="76" t="str">
        <f t="shared" si="43"/>
        <v>251208240</v>
      </c>
      <c r="X270" s="77">
        <v>46240</v>
      </c>
      <c r="Y270" s="78" t="str">
        <f t="shared" si="44"/>
        <v>Encerrado</v>
      </c>
      <c r="Z270" s="78">
        <f t="shared" ca="1" si="45"/>
        <v>14</v>
      </c>
      <c r="AA270" s="78" t="str">
        <f t="shared" si="46"/>
        <v/>
      </c>
      <c r="AB270" s="2" t="str">
        <f t="shared" si="47"/>
        <v>Externo</v>
      </c>
    </row>
    <row r="271" spans="1:28" customFormat="1" ht="15.5" x14ac:dyDescent="0.35">
      <c r="A271" s="1"/>
      <c r="B271" s="67" t="s">
        <v>15</v>
      </c>
      <c r="C271" s="70" t="str">
        <f>VLOOKUP(I:I,'Referencias '!H:I,2,0)</f>
        <v>Contratos, Comercial e Cadastro</v>
      </c>
      <c r="D271" s="71">
        <v>25018289</v>
      </c>
      <c r="E271" s="71">
        <v>0</v>
      </c>
      <c r="F271" s="72" t="s">
        <v>1016</v>
      </c>
      <c r="G271" s="72" t="str">
        <f>T271</f>
        <v>COSTA CRUZEIROS SSA</v>
      </c>
      <c r="H271" s="72"/>
      <c r="I271" s="70" t="s">
        <v>253</v>
      </c>
      <c r="J271" s="72"/>
      <c r="K271" s="72"/>
      <c r="L271" s="70" t="s">
        <v>70</v>
      </c>
      <c r="M271" s="73" t="s">
        <v>238</v>
      </c>
      <c r="N271" s="71" t="s">
        <v>1017</v>
      </c>
      <c r="O271" s="74">
        <v>46224</v>
      </c>
      <c r="P271" s="123">
        <v>46227</v>
      </c>
      <c r="Q271" s="75" t="str">
        <f t="shared" si="42"/>
        <v>jul/2026</v>
      </c>
      <c r="R271" s="71" t="s">
        <v>313</v>
      </c>
      <c r="S271" s="71" t="s">
        <v>1018</v>
      </c>
      <c r="T271" s="71" t="s">
        <v>1019</v>
      </c>
      <c r="U271" s="71" t="s">
        <v>1020</v>
      </c>
      <c r="V271" s="71" t="str">
        <f>TRIM(_xlfn.TEXTAFTER(U271,"-json-",-1))</f>
        <v>{"CancelamentoDeContratoId":"a0UNp00001C6BhLMAV"}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v>
      </c>
      <c r="W271" s="76" t="str">
        <f t="shared" si="43"/>
        <v>250182890</v>
      </c>
      <c r="X271" s="77">
        <v>46232</v>
      </c>
      <c r="Y271" s="78" t="str">
        <f t="shared" si="44"/>
        <v>Encerrado</v>
      </c>
      <c r="Z271" s="78">
        <f t="shared" ca="1" si="45"/>
        <v>8</v>
      </c>
      <c r="AA271" s="78" t="str">
        <f t="shared" si="46"/>
        <v/>
      </c>
      <c r="AB271" s="2" t="str">
        <f t="shared" si="47"/>
        <v>Interno</v>
      </c>
    </row>
    <row r="272" spans="1:28" customFormat="1" ht="15.5" x14ac:dyDescent="0.35">
      <c r="A272" s="1"/>
      <c r="B272" s="67" t="s">
        <v>16</v>
      </c>
      <c r="C272" s="70" t="str">
        <f>VLOOKUP(I:I,'Referencias '!H:I,2,0)</f>
        <v>Atendimento Administrativo e Suporte</v>
      </c>
      <c r="D272" s="71">
        <v>25253452</v>
      </c>
      <c r="E272" s="71">
        <v>0</v>
      </c>
      <c r="F272" s="72">
        <v>2620817700439</v>
      </c>
      <c r="G272" s="72" t="str">
        <f>T272</f>
        <v/>
      </c>
      <c r="H272" s="72"/>
      <c r="I272" s="70" t="s">
        <v>346</v>
      </c>
      <c r="J272" s="72"/>
      <c r="K272" s="72"/>
      <c r="L272" s="70" t="s">
        <v>70</v>
      </c>
      <c r="M272" s="73" t="s">
        <v>238</v>
      </c>
      <c r="N272" s="71" t="s">
        <v>1021</v>
      </c>
      <c r="O272" s="74">
        <v>46230</v>
      </c>
      <c r="P272" s="123">
        <v>46230</v>
      </c>
      <c r="Q272" s="75" t="str">
        <f t="shared" si="42"/>
        <v>jul/2026</v>
      </c>
      <c r="R272" s="71" t="s">
        <v>313</v>
      </c>
      <c r="S272" s="71" t="s">
        <v>1022</v>
      </c>
      <c r="T272" s="71" t="s">
        <v>327</v>
      </c>
      <c r="U272" s="129" t="s">
        <v>1023</v>
      </c>
      <c r="V272" s="71" t="str">
        <f t="shared" ref="V272:V282" si="53">IFERROR(_xlfn.TEXTBEFORE(_xlfn.TEXTAFTER(U272,"Descrição do problema:&lt;/strong"),"&lt;/p&gt;"),_xlfn.TEXTAFTER(U272,"Descrição do problema:&lt;/strong"))</f>
        <v>&gt;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v>
      </c>
      <c r="W272" s="76" t="str">
        <f t="shared" si="43"/>
        <v>252534520</v>
      </c>
      <c r="X272" s="77">
        <v>46232</v>
      </c>
      <c r="Y272" s="78" t="str">
        <f t="shared" si="44"/>
        <v>Encerrado</v>
      </c>
      <c r="Z272" s="78">
        <f t="shared" ca="1" si="45"/>
        <v>2</v>
      </c>
      <c r="AA272" s="78" t="str">
        <f t="shared" si="46"/>
        <v/>
      </c>
      <c r="AB272" s="2" t="str">
        <f t="shared" si="47"/>
        <v>Externo</v>
      </c>
    </row>
    <row r="273" spans="1:28" customFormat="1" ht="15.5" x14ac:dyDescent="0.35">
      <c r="A273" s="1"/>
      <c r="B273" s="67" t="s">
        <v>17</v>
      </c>
      <c r="C273" s="70" t="str">
        <f>VLOOKUP(I:I,'Referencias '!H:I,2,0)</f>
        <v>Cobrança e Contestação</v>
      </c>
      <c r="D273" s="71">
        <v>25248760</v>
      </c>
      <c r="E273" s="71">
        <v>0</v>
      </c>
      <c r="F273" s="72">
        <v>2620816697623</v>
      </c>
      <c r="G273" s="72" t="str">
        <f>VLOOKUP(H:H,'Referencias '!B:C,2,0)</f>
        <v>GOODSTORAGE HOLDING PARTICIPACOES S.A.</v>
      </c>
      <c r="H273" s="72" t="str">
        <f t="shared" ref="H273:H282" si="54">TRIM(_xlfn.TEXTBEFORE(_xlfn.TEXTAFTER(U273,"CNPJ/CPF:&lt;/strong&gt;"),"&lt;/p&gt;"))</f>
        <v>18.897.459/0001-03</v>
      </c>
      <c r="I273" s="70" t="s">
        <v>287</v>
      </c>
      <c r="J273" s="72"/>
      <c r="K273" s="72"/>
      <c r="L273" s="70" t="s">
        <v>70</v>
      </c>
      <c r="M273" s="73" t="s">
        <v>238</v>
      </c>
      <c r="N273" s="71" t="s">
        <v>1024</v>
      </c>
      <c r="O273" s="74">
        <v>46230</v>
      </c>
      <c r="P273" s="123">
        <v>46230</v>
      </c>
      <c r="Q273" s="75" t="str">
        <f t="shared" si="42"/>
        <v>jul/2026</v>
      </c>
      <c r="R273" s="71" t="s">
        <v>313</v>
      </c>
      <c r="S273" s="71" t="s">
        <v>302</v>
      </c>
      <c r="T273" s="71" t="s">
        <v>814</v>
      </c>
      <c r="U273" s="129" t="s">
        <v>1025</v>
      </c>
      <c r="V273" s="71" t="str">
        <f t="shared" si="53"/>
        <v>&gt; Time financeiro, boa tarde. Tudo bem?
Por favor preciso do detalhamento transacional referente as transações cobradas na nota fiscal: 118329</v>
      </c>
      <c r="W273" s="76" t="str">
        <f t="shared" si="43"/>
        <v>252487600</v>
      </c>
      <c r="X273" s="121">
        <v>46240</v>
      </c>
      <c r="Y273" s="78" t="str">
        <f t="shared" si="44"/>
        <v>Encerrado</v>
      </c>
      <c r="Z273" s="78">
        <f t="shared" ca="1" si="45"/>
        <v>10</v>
      </c>
      <c r="AA273" s="78" t="str">
        <f t="shared" si="46"/>
        <v/>
      </c>
      <c r="AB273" s="2" t="str">
        <f t="shared" si="47"/>
        <v>Interno</v>
      </c>
    </row>
    <row r="274" spans="1:28" ht="15.5" x14ac:dyDescent="0.35">
      <c r="A274" s="1"/>
      <c r="B274" s="67" t="s">
        <v>14</v>
      </c>
      <c r="C274" s="70" t="str">
        <f>VLOOKUP(I:I,'Referencias '!H:I,2,0)</f>
        <v>Cancelamento e Reemissão de Nota Fiscal</v>
      </c>
      <c r="D274" s="71">
        <v>25248269</v>
      </c>
      <c r="E274" s="71">
        <v>0</v>
      </c>
      <c r="F274" s="72">
        <v>2620816697314</v>
      </c>
      <c r="G274" s="72" t="str">
        <f>VLOOKUP(H:H,'Referencias '!B:C,2,0)</f>
        <v>GOODSTORAGE HOLDING PARTICIPACOES S.A.</v>
      </c>
      <c r="H274" s="72" t="str">
        <f t="shared" si="54"/>
        <v>18.897.459/0001-03</v>
      </c>
      <c r="I274" s="70" t="s">
        <v>323</v>
      </c>
      <c r="J274" s="72"/>
      <c r="K274" s="72" t="s">
        <v>187</v>
      </c>
      <c r="L274" s="70" t="s">
        <v>70</v>
      </c>
      <c r="M274" s="73" t="s">
        <v>238</v>
      </c>
      <c r="N274" s="71" t="s">
        <v>1024</v>
      </c>
      <c r="O274" s="74">
        <v>46230</v>
      </c>
      <c r="P274" s="123">
        <v>46230</v>
      </c>
      <c r="Q274" s="75" t="str">
        <f t="shared" si="42"/>
        <v>jul/2026</v>
      </c>
      <c r="R274" s="71" t="s">
        <v>313</v>
      </c>
      <c r="S274" s="71" t="s">
        <v>302</v>
      </c>
      <c r="T274" s="71" t="s">
        <v>327</v>
      </c>
      <c r="U274" s="129" t="s">
        <v>1026</v>
      </c>
      <c r="V274" s="71" t="str">
        <f t="shared" si="53"/>
        <v>&gt; Time financeiro, boa tarde. Tudo bem?
Solicito cancelamento da NF 118329, preciso que seja reemitido com o valor correto.
O Antifraude só pode ser cobrado a partir de novembro/2025 até a presente data:</v>
      </c>
      <c r="W274" s="76" t="str">
        <f t="shared" si="43"/>
        <v>252482690</v>
      </c>
      <c r="X274" s="77">
        <v>46259</v>
      </c>
      <c r="Y274" s="78" t="str">
        <f t="shared" si="44"/>
        <v>Encerrado</v>
      </c>
      <c r="Z274" s="78">
        <f t="shared" ca="1" si="45"/>
        <v>29</v>
      </c>
      <c r="AA274" s="78" t="str">
        <f t="shared" si="46"/>
        <v/>
      </c>
      <c r="AB274" s="2" t="str">
        <f t="shared" si="47"/>
        <v>Interno</v>
      </c>
    </row>
    <row r="275" spans="1:28" customFormat="1" ht="15.5" x14ac:dyDescent="0.35">
      <c r="A275" s="1"/>
      <c r="B275" s="67" t="s">
        <v>14</v>
      </c>
      <c r="C275" s="70" t="str">
        <f>VLOOKUP(I:I,'Referencias '!H:I,2,0)</f>
        <v>Cancelamento e Reemissão de Nota Fiscal</v>
      </c>
      <c r="D275" s="71">
        <v>25247817</v>
      </c>
      <c r="E275" s="71">
        <v>0</v>
      </c>
      <c r="F275" s="72">
        <v>2620816697033</v>
      </c>
      <c r="G275" s="72" t="str">
        <f>T275</f>
        <v/>
      </c>
      <c r="H275" s="72" t="str">
        <f t="shared" si="54"/>
        <v>34.383.831/0001-01</v>
      </c>
      <c r="I275" s="70" t="s">
        <v>323</v>
      </c>
      <c r="J275" s="72"/>
      <c r="K275" s="72"/>
      <c r="L275" s="70" t="s">
        <v>70</v>
      </c>
      <c r="M275" s="73" t="s">
        <v>238</v>
      </c>
      <c r="N275" s="71" t="s">
        <v>1027</v>
      </c>
      <c r="O275" s="74">
        <v>46230</v>
      </c>
      <c r="P275" s="123">
        <v>46230</v>
      </c>
      <c r="Q275" s="75" t="str">
        <f t="shared" si="42"/>
        <v>jul/2026</v>
      </c>
      <c r="R275" s="71" t="s">
        <v>313</v>
      </c>
      <c r="S275" s="71" t="s">
        <v>302</v>
      </c>
      <c r="T275" s="71" t="s">
        <v>327</v>
      </c>
      <c r="U275" s="129" t="s">
        <v>1028</v>
      </c>
      <c r="V275" s="71" t="str">
        <f t="shared" si="53"/>
        <v>&gt;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v>
      </c>
      <c r="W275" s="76" t="str">
        <f t="shared" si="43"/>
        <v>252478170</v>
      </c>
      <c r="X275" s="77">
        <v>46245</v>
      </c>
      <c r="Y275" s="78" t="str">
        <f t="shared" si="44"/>
        <v>Encerrado</v>
      </c>
      <c r="Z275" s="78">
        <f t="shared" ca="1" si="45"/>
        <v>15</v>
      </c>
      <c r="AA275" s="78" t="str">
        <f t="shared" si="46"/>
        <v/>
      </c>
      <c r="AB275" s="2" t="str">
        <f t="shared" si="47"/>
        <v>Interno</v>
      </c>
    </row>
    <row r="276" spans="1:28" ht="15.5" x14ac:dyDescent="0.35">
      <c r="A276" s="1"/>
      <c r="B276" s="67" t="s">
        <v>14</v>
      </c>
      <c r="C276" s="70" t="str">
        <f>VLOOKUP(I:I,'Referencias '!H:I,2,0)</f>
        <v>Cancelamento e Reemissão de Nota Fiscal</v>
      </c>
      <c r="D276" s="71">
        <v>25221967</v>
      </c>
      <c r="E276" s="71">
        <v>0</v>
      </c>
      <c r="F276" s="72">
        <v>2620812680732</v>
      </c>
      <c r="G276" s="72" t="str">
        <f>T276</f>
        <v/>
      </c>
      <c r="H276" s="72" t="str">
        <f t="shared" si="54"/>
        <v>02.890.199/0001-04</v>
      </c>
      <c r="I276" s="70" t="s">
        <v>360</v>
      </c>
      <c r="J276" s="72"/>
      <c r="K276" s="72" t="s">
        <v>184</v>
      </c>
      <c r="L276" s="70" t="s">
        <v>5</v>
      </c>
      <c r="M276" s="73" t="s">
        <v>387</v>
      </c>
      <c r="N276" s="71" t="s">
        <v>1029</v>
      </c>
      <c r="O276" s="74">
        <v>46230</v>
      </c>
      <c r="P276" s="123">
        <v>46230</v>
      </c>
      <c r="Q276" s="75" t="str">
        <f t="shared" ref="Q276:Q339" si="55">TEXT(O276,"mmm/aaaa")</f>
        <v>jul/2026</v>
      </c>
      <c r="R276" s="71" t="s">
        <v>313</v>
      </c>
      <c r="S276" s="71" t="s">
        <v>302</v>
      </c>
      <c r="T276" s="71" t="s">
        <v>327</v>
      </c>
      <c r="U276" s="129" t="s">
        <v>1030</v>
      </c>
      <c r="V276" s="71" t="str">
        <f t="shared" si="53"/>
        <v>&gt; Prezados, bom dia. Tudo bem?
Por favor realizar o cancelamento de todas as notas fiscais do cliente: 
DA comercial em anexo.</v>
      </c>
      <c r="W276" s="76" t="str">
        <f t="shared" ref="W276:W339" si="56">_xlfn.CONCAT(D276:E276)</f>
        <v>252219670</v>
      </c>
      <c r="X276" s="77"/>
      <c r="Y276" s="78" t="str">
        <f t="shared" ref="Y276:Y339" si="57">IF(X276="","Aberto","Encerrado")</f>
        <v>Aberto</v>
      </c>
      <c r="Z276" s="78">
        <f t="shared" ref="Z276:Z339" ca="1" si="58">IF(OR(L276="PENDENTE",L276="EM ANDAMENTO",L276="PENDENTE APROVAÇÃO CANCELAMENTO NF"),TODAY()-O276,X276-O276)</f>
        <v>65</v>
      </c>
      <c r="AA276" s="78">
        <f t="shared" ref="AA276:AA339" ca="1" si="59">IF(Y276="Aberto",Z276+ROW()/100000,"")</f>
        <v>65.002759999999995</v>
      </c>
      <c r="AB276" s="2" t="str">
        <f t="shared" ref="AB276:AB339" si="60">IF(ISNUMBER(FIND("@cielo.com.br",S276)),"Interno","Externo")</f>
        <v>Interno</v>
      </c>
    </row>
    <row r="277" spans="1:28" ht="15.5" x14ac:dyDescent="0.35">
      <c r="A277" s="1"/>
      <c r="B277" s="67" t="s">
        <v>14</v>
      </c>
      <c r="C277" s="70" t="str">
        <f>VLOOKUP(I:I,'Referencias '!H:I,2,0)</f>
        <v>Cancelamento e Reemissão de Nota Fiscal</v>
      </c>
      <c r="D277" s="71">
        <v>25299212</v>
      </c>
      <c r="E277" s="71">
        <v>0</v>
      </c>
      <c r="F277" s="72">
        <v>2620915729640</v>
      </c>
      <c r="G277" s="72" t="str">
        <f>T277</f>
        <v>FARMAVILAS COMERCIO DE MEDICAMEN</v>
      </c>
      <c r="H277" s="72" t="str">
        <f t="shared" si="54"/>
        <v>59.878.420/0001-18</v>
      </c>
      <c r="I277" s="70" t="s">
        <v>360</v>
      </c>
      <c r="J277" s="72"/>
      <c r="K277" s="72" t="s">
        <v>184</v>
      </c>
      <c r="L277" s="70" t="s">
        <v>5</v>
      </c>
      <c r="M277" s="73" t="s">
        <v>238</v>
      </c>
      <c r="N277" s="71" t="s">
        <v>1031</v>
      </c>
      <c r="O277" s="74">
        <v>46231</v>
      </c>
      <c r="P277" s="123">
        <v>46231</v>
      </c>
      <c r="Q277" s="75" t="str">
        <f t="shared" si="55"/>
        <v>jul/2026</v>
      </c>
      <c r="R277" s="71" t="s">
        <v>313</v>
      </c>
      <c r="S277" s="71" t="s">
        <v>302</v>
      </c>
      <c r="T277" s="71" t="s">
        <v>1032</v>
      </c>
      <c r="U277" s="129" t="s">
        <v>1033</v>
      </c>
      <c r="V277" s="71" t="str">
        <f t="shared" si="53"/>
        <v>&gt; Financeiro, boa trade.
Favor cancelar as notas do cliente:
Da comercial em anexo</v>
      </c>
      <c r="W277" s="76" t="str">
        <f t="shared" si="56"/>
        <v>252992120</v>
      </c>
      <c r="X277" s="77"/>
      <c r="Y277" s="78" t="str">
        <f t="shared" si="57"/>
        <v>Aberto</v>
      </c>
      <c r="Z277" s="78">
        <f t="shared" ca="1" si="58"/>
        <v>64</v>
      </c>
      <c r="AA277" s="78">
        <f t="shared" ca="1" si="59"/>
        <v>64.002769999999998</v>
      </c>
      <c r="AB277" s="2" t="str">
        <f t="shared" si="60"/>
        <v>Interno</v>
      </c>
    </row>
    <row r="278" spans="1:28" ht="15.5" x14ac:dyDescent="0.35">
      <c r="A278" s="1"/>
      <c r="B278" s="67" t="s">
        <v>17</v>
      </c>
      <c r="C278" s="70" t="str">
        <f>VLOOKUP(I:I,'Referencias '!H:I,2,0)</f>
        <v>Cancelamento e Reemissão de Nota Fiscal</v>
      </c>
      <c r="D278" s="71">
        <v>25296859</v>
      </c>
      <c r="E278" s="71">
        <v>0</v>
      </c>
      <c r="F278" s="72">
        <v>2620915728194</v>
      </c>
      <c r="G278" s="72" t="str">
        <f>VLOOKUP(H:H,'Referencias '!B:C,2,0)</f>
        <v>CONSTRUDECOR S/A</v>
      </c>
      <c r="H278" s="72" t="str">
        <f t="shared" si="54"/>
        <v>03.439.316/0001-72</v>
      </c>
      <c r="I278" s="70" t="s">
        <v>360</v>
      </c>
      <c r="J278" s="72"/>
      <c r="K278" s="72" t="s">
        <v>184</v>
      </c>
      <c r="L278" s="70" t="s">
        <v>213</v>
      </c>
      <c r="M278" s="73" t="s">
        <v>238</v>
      </c>
      <c r="N278" s="71" t="s">
        <v>1034</v>
      </c>
      <c r="O278" s="74">
        <v>46231</v>
      </c>
      <c r="P278" s="123">
        <v>46231</v>
      </c>
      <c r="Q278" s="75" t="str">
        <f t="shared" si="55"/>
        <v>jul/2026</v>
      </c>
      <c r="R278" s="71" t="s">
        <v>313</v>
      </c>
      <c r="S278" s="71" t="s">
        <v>302</v>
      </c>
      <c r="T278" s="71" t="s">
        <v>1035</v>
      </c>
      <c r="U278" s="129" t="s">
        <v>1036</v>
      </c>
      <c r="V278" s="71" t="str">
        <f t="shared" si="53"/>
        <v>&gt; Time financeiro, boa tarde. Tudo bem?
Favor cancelar as seguintes notas fiscais do cliente:
051172
051638
051648
051663
052712
058505
117765
DA comercial em anexo.</v>
      </c>
      <c r="W278" s="76" t="str">
        <f t="shared" si="56"/>
        <v>252968590</v>
      </c>
      <c r="X278" s="77"/>
      <c r="Y278" s="78" t="str">
        <f t="shared" si="57"/>
        <v>Aberto</v>
      </c>
      <c r="Z278" s="78">
        <f t="shared" ca="1" si="58"/>
        <v>64</v>
      </c>
      <c r="AA278" s="78">
        <f t="shared" ca="1" si="59"/>
        <v>64.002780000000001</v>
      </c>
      <c r="AB278" s="2" t="str">
        <f t="shared" si="60"/>
        <v>Interno</v>
      </c>
    </row>
    <row r="279" spans="1:28" ht="15.5" x14ac:dyDescent="0.35">
      <c r="A279" s="1"/>
      <c r="B279" s="67" t="s">
        <v>50</v>
      </c>
      <c r="C279" s="70" t="str">
        <f>VLOOKUP(I:I,'Referencias '!H:I,2,0)</f>
        <v>Pagamentos, Boletos e Recebimentos</v>
      </c>
      <c r="D279" s="71">
        <v>25277161</v>
      </c>
      <c r="E279" s="71">
        <v>0</v>
      </c>
      <c r="F279" s="72">
        <v>2620911715829</v>
      </c>
      <c r="G279" s="72" t="str">
        <f>VLOOKUP(H:H,'Referencias '!B:C,2,0)</f>
        <v>MAIS VENDAS TECNOLOGIA LTDA</v>
      </c>
      <c r="H279" s="72" t="str">
        <f t="shared" si="54"/>
        <v>64.484.980/0001-28</v>
      </c>
      <c r="I279" s="70" t="s">
        <v>838</v>
      </c>
      <c r="J279" s="72"/>
      <c r="K279" s="72"/>
      <c r="L279" s="70" t="s">
        <v>5</v>
      </c>
      <c r="M279" s="73" t="s">
        <v>238</v>
      </c>
      <c r="N279" s="71" t="s">
        <v>1037</v>
      </c>
      <c r="O279" s="74">
        <v>46231</v>
      </c>
      <c r="P279" s="123">
        <v>46231</v>
      </c>
      <c r="Q279" s="75" t="str">
        <f t="shared" si="55"/>
        <v>jul/2026</v>
      </c>
      <c r="R279" s="71" t="s">
        <v>313</v>
      </c>
      <c r="S279" s="71" t="s">
        <v>1038</v>
      </c>
      <c r="T279" s="71" t="s">
        <v>1039</v>
      </c>
      <c r="U279" s="129" t="s">
        <v>1040</v>
      </c>
      <c r="V279" s="71" t="str">
        <f t="shared" si="53"/>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v>
      </c>
      <c r="W279" s="76" t="str">
        <f t="shared" si="56"/>
        <v>252771610</v>
      </c>
      <c r="X279" s="77"/>
      <c r="Y279" s="78" t="str">
        <f t="shared" si="57"/>
        <v>Aberto</v>
      </c>
      <c r="Z279" s="78">
        <f t="shared" ca="1" si="58"/>
        <v>64</v>
      </c>
      <c r="AA279" s="78">
        <f t="shared" ca="1" si="59"/>
        <v>64.002790000000005</v>
      </c>
      <c r="AB279" s="2" t="str">
        <f t="shared" si="60"/>
        <v>Externo</v>
      </c>
    </row>
    <row r="280" spans="1:28" ht="15.5" x14ac:dyDescent="0.35">
      <c r="A280" s="1"/>
      <c r="B280" s="67" t="s">
        <v>16</v>
      </c>
      <c r="C280" s="70" t="str">
        <f>VLOOKUP(I:I,'Referencias '!H:I,2,0)</f>
        <v>Contratos, Comercial e Cadastro</v>
      </c>
      <c r="D280" s="71">
        <v>25276254</v>
      </c>
      <c r="E280" s="71">
        <v>0</v>
      </c>
      <c r="F280" s="72">
        <v>2620911715219</v>
      </c>
      <c r="G280" s="72" t="str">
        <f>T280</f>
        <v/>
      </c>
      <c r="H280" s="72" t="str">
        <f t="shared" si="54"/>
        <v>07.220.448/0001-60</v>
      </c>
      <c r="I280" s="70" t="s">
        <v>904</v>
      </c>
      <c r="J280" s="72"/>
      <c r="K280" s="72"/>
      <c r="L280" s="70" t="s">
        <v>5</v>
      </c>
      <c r="M280" s="73" t="s">
        <v>238</v>
      </c>
      <c r="N280" s="71" t="s">
        <v>639</v>
      </c>
      <c r="O280" s="74">
        <v>46231</v>
      </c>
      <c r="P280" s="123">
        <v>46231</v>
      </c>
      <c r="Q280" s="75" t="str">
        <f t="shared" si="55"/>
        <v>jul/2026</v>
      </c>
      <c r="R280" s="71" t="s">
        <v>313</v>
      </c>
      <c r="S280" s="71" t="s">
        <v>246</v>
      </c>
      <c r="T280" s="71" t="s">
        <v>327</v>
      </c>
      <c r="U280" s="129" t="s">
        <v>1041</v>
      </c>
      <c r="V280" s="71" t="str">
        <f t="shared" si="53"/>
        <v>&gt;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v>
      </c>
      <c r="W280" s="76" t="str">
        <f t="shared" si="56"/>
        <v>252762540</v>
      </c>
      <c r="X280" s="77"/>
      <c r="Y280" s="78" t="str">
        <f t="shared" si="57"/>
        <v>Aberto</v>
      </c>
      <c r="Z280" s="78">
        <f t="shared" ca="1" si="58"/>
        <v>64</v>
      </c>
      <c r="AA280" s="78">
        <f t="shared" ca="1" si="59"/>
        <v>64.002799999999993</v>
      </c>
      <c r="AB280" s="2" t="str">
        <f t="shared" si="60"/>
        <v>Interno</v>
      </c>
    </row>
    <row r="281" spans="1:28" customFormat="1" ht="15.5" x14ac:dyDescent="0.35">
      <c r="A281" s="1"/>
      <c r="B281" s="67" t="s">
        <v>17</v>
      </c>
      <c r="C281" s="70" t="str">
        <f>VLOOKUP(I:I,'Referencias '!H:I,2,0)</f>
        <v>Pagamentos, Boletos e Recebimentos</v>
      </c>
      <c r="D281" s="71">
        <v>25272654</v>
      </c>
      <c r="E281" s="71">
        <v>0</v>
      </c>
      <c r="F281" s="72">
        <v>2620910712922</v>
      </c>
      <c r="G281" s="72" t="str">
        <f>VLOOKUP(H:H,'Referencias '!B:C,2,0)</f>
        <v>OBRAS SOCIAIS DA ARQUIDIOCESE DE APARECIDA</v>
      </c>
      <c r="H281" s="72" t="str">
        <f t="shared" si="54"/>
        <v>45.201.019/0001-34</v>
      </c>
      <c r="I281" s="70" t="s">
        <v>273</v>
      </c>
      <c r="J281" s="72"/>
      <c r="K281" s="72"/>
      <c r="L281" s="70" t="s">
        <v>70</v>
      </c>
      <c r="M281" s="73" t="s">
        <v>238</v>
      </c>
      <c r="N281" s="71" t="s">
        <v>1042</v>
      </c>
      <c r="O281" s="74">
        <v>46231</v>
      </c>
      <c r="P281" s="123">
        <v>46231</v>
      </c>
      <c r="Q281" s="75" t="str">
        <f t="shared" si="55"/>
        <v>jul/2026</v>
      </c>
      <c r="R281" s="71" t="s">
        <v>313</v>
      </c>
      <c r="S281" s="71" t="s">
        <v>1043</v>
      </c>
      <c r="T281" s="71" t="s">
        <v>327</v>
      </c>
      <c r="U281" s="129" t="s">
        <v>1044</v>
      </c>
      <c r="V281" s="71" t="str">
        <f t="shared" si="53"/>
        <v>&gt; Preciso da Segunda via do Boleto referente a nota fiscal 0114949, o link que está no e-mail retonra erro 401, não permitindo a abertura do boleto.
Se for possível mandar um número de conta para depósito para agilizar o pagamento, também será uma boa opção.
At.te.</v>
      </c>
      <c r="W281" s="76" t="str">
        <f t="shared" si="56"/>
        <v>252726540</v>
      </c>
      <c r="X281" s="77">
        <v>46240</v>
      </c>
      <c r="Y281" s="78" t="str">
        <f t="shared" si="57"/>
        <v>Encerrado</v>
      </c>
      <c r="Z281" s="78">
        <f t="shared" ca="1" si="58"/>
        <v>9</v>
      </c>
      <c r="AA281" s="78" t="str">
        <f t="shared" si="59"/>
        <v/>
      </c>
      <c r="AB281" s="2" t="str">
        <f t="shared" si="60"/>
        <v>Externo</v>
      </c>
    </row>
    <row r="282" spans="1:28" customFormat="1" ht="15.5" x14ac:dyDescent="0.35">
      <c r="A282" s="1"/>
      <c r="B282" s="67" t="s">
        <v>14</v>
      </c>
      <c r="C282" s="70" t="str">
        <f>VLOOKUP(I:I,'Referencias '!H:I,2,0)</f>
        <v>Cancelamento e Reemissão de Nota Fiscal</v>
      </c>
      <c r="D282" s="71">
        <v>25264548</v>
      </c>
      <c r="E282" s="71">
        <v>0</v>
      </c>
      <c r="F282" s="72">
        <v>2620909707808</v>
      </c>
      <c r="G282" s="72" t="str">
        <f>T282</f>
        <v/>
      </c>
      <c r="H282" s="72" t="str">
        <f t="shared" si="54"/>
        <v>34.383.831/0001-01</v>
      </c>
      <c r="I282" s="70" t="s">
        <v>323</v>
      </c>
      <c r="J282" s="72"/>
      <c r="K282" s="72"/>
      <c r="L282" s="70" t="s">
        <v>70</v>
      </c>
      <c r="M282" s="73" t="s">
        <v>238</v>
      </c>
      <c r="N282" s="71" t="s">
        <v>1027</v>
      </c>
      <c r="O282" s="74">
        <v>46231</v>
      </c>
      <c r="P282" s="123">
        <v>46231</v>
      </c>
      <c r="Q282" s="75" t="str">
        <f t="shared" si="55"/>
        <v>jul/2026</v>
      </c>
      <c r="R282" s="71" t="s">
        <v>313</v>
      </c>
      <c r="S282" s="71" t="s">
        <v>302</v>
      </c>
      <c r="T282" s="71" t="s">
        <v>327</v>
      </c>
      <c r="U282" s="129" t="s">
        <v>1045</v>
      </c>
      <c r="V282" s="71" t="str">
        <f t="shared" si="53"/>
        <v>&gt;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v>
      </c>
      <c r="W282" s="76" t="str">
        <f t="shared" si="56"/>
        <v>252645480</v>
      </c>
      <c r="X282" s="77">
        <v>46248</v>
      </c>
      <c r="Y282" s="78" t="str">
        <f t="shared" si="57"/>
        <v>Encerrado</v>
      </c>
      <c r="Z282" s="78">
        <f t="shared" ca="1" si="58"/>
        <v>17</v>
      </c>
      <c r="AA282" s="78" t="str">
        <f t="shared" si="59"/>
        <v/>
      </c>
      <c r="AB282" s="2" t="str">
        <f t="shared" si="60"/>
        <v>Interno</v>
      </c>
    </row>
    <row r="283" spans="1:28" customFormat="1" ht="15.5" x14ac:dyDescent="0.35">
      <c r="A283" s="1"/>
      <c r="B283" s="67" t="s">
        <v>15</v>
      </c>
      <c r="C283" s="70" t="str">
        <f>VLOOKUP(I:I,'Referencias '!H:I,2,0)</f>
        <v>Contratos, Comercial e Cadastro</v>
      </c>
      <c r="D283" s="71">
        <v>25189739</v>
      </c>
      <c r="E283" s="71">
        <v>0</v>
      </c>
      <c r="F283" s="72">
        <v>2620518659166</v>
      </c>
      <c r="G283" s="72" t="str">
        <f>T283</f>
        <v>AVATIM</v>
      </c>
      <c r="H283" s="72"/>
      <c r="I283" s="70" t="s">
        <v>253</v>
      </c>
      <c r="J283" s="72"/>
      <c r="K283" s="72"/>
      <c r="L283" s="70" t="s">
        <v>70</v>
      </c>
      <c r="M283" s="73" t="s">
        <v>238</v>
      </c>
      <c r="N283" s="71" t="s">
        <v>1046</v>
      </c>
      <c r="O283" s="74">
        <v>46227</v>
      </c>
      <c r="P283" s="123">
        <v>46231</v>
      </c>
      <c r="Q283" s="75" t="str">
        <f t="shared" si="55"/>
        <v>jul/2026</v>
      </c>
      <c r="R283" s="71" t="s">
        <v>313</v>
      </c>
      <c r="S283" s="71" t="s">
        <v>1018</v>
      </c>
      <c r="T283" s="71" t="s">
        <v>1047</v>
      </c>
      <c r="U283" s="129" t="s">
        <v>1048</v>
      </c>
      <c r="V283" s="71" t="str">
        <f>TRIM(_xlfn.TEXTAFTER(U283,"-json-",-1))</f>
        <v>{"CancelamentoDeContratoId":"a0UNp00001CcXA2MAN"}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v>
      </c>
      <c r="W283" s="76" t="str">
        <f t="shared" si="56"/>
        <v>251897390</v>
      </c>
      <c r="X283" s="77">
        <v>46231</v>
      </c>
      <c r="Y283" s="78" t="str">
        <f t="shared" si="57"/>
        <v>Encerrado</v>
      </c>
      <c r="Z283" s="78">
        <f t="shared" ca="1" si="58"/>
        <v>4</v>
      </c>
      <c r="AA283" s="78" t="str">
        <f t="shared" si="59"/>
        <v/>
      </c>
      <c r="AB283" s="2" t="str">
        <f t="shared" si="60"/>
        <v>Interno</v>
      </c>
    </row>
    <row r="284" spans="1:28" customFormat="1" ht="15.5" x14ac:dyDescent="0.35">
      <c r="A284" s="1"/>
      <c r="B284" s="67" t="s">
        <v>17</v>
      </c>
      <c r="C284" s="70" t="str">
        <f>VLOOKUP(I:I,'Referencias '!H:I,2,0)</f>
        <v>Contratos, Comercial e Cadastro</v>
      </c>
      <c r="D284" s="129">
        <v>25445503</v>
      </c>
      <c r="E284" s="129">
        <v>25445188</v>
      </c>
      <c r="F284" s="126" t="s">
        <v>1049</v>
      </c>
      <c r="G284" s="72" t="str">
        <f>T284</f>
        <v/>
      </c>
      <c r="H284" s="72"/>
      <c r="I284" s="70" t="s">
        <v>904</v>
      </c>
      <c r="J284" s="126"/>
      <c r="K284" s="126"/>
      <c r="L284" s="70" t="s">
        <v>70</v>
      </c>
      <c r="M284" s="73" t="s">
        <v>238</v>
      </c>
      <c r="N284" s="129" t="s">
        <v>1050</v>
      </c>
      <c r="O284" s="125">
        <v>46234</v>
      </c>
      <c r="P284" s="123">
        <v>46234</v>
      </c>
      <c r="Q284" s="75" t="str">
        <f t="shared" si="55"/>
        <v>jul/2026</v>
      </c>
      <c r="R284" s="129" t="s">
        <v>313</v>
      </c>
      <c r="S284" s="129" t="s">
        <v>1051</v>
      </c>
      <c r="T284" s="129" t="s">
        <v>327</v>
      </c>
      <c r="U284" s="129"/>
      <c r="V284" s="71" t="e">
        <f t="shared" ref="V284:V315" si="61">IFERROR(_xlfn.TEXTBEFORE(_xlfn.TEXTAFTER(U284,"Descrição do problema:&lt;/strong"),"&lt;/p&gt;"),_xlfn.TEXTAFTER(U284,"Descrição do problema:&lt;/strong"))</f>
        <v>#N/A</v>
      </c>
      <c r="W284" s="76" t="str">
        <f t="shared" si="56"/>
        <v>2544550325445188</v>
      </c>
      <c r="X284" s="77">
        <v>46240</v>
      </c>
      <c r="Y284" s="78" t="str">
        <f t="shared" si="57"/>
        <v>Encerrado</v>
      </c>
      <c r="Z284" s="78">
        <f t="shared" ca="1" si="58"/>
        <v>6</v>
      </c>
      <c r="AA284" s="78" t="str">
        <f t="shared" si="59"/>
        <v/>
      </c>
      <c r="AB284" s="2" t="str">
        <f t="shared" si="60"/>
        <v>Externo</v>
      </c>
    </row>
    <row r="285" spans="1:28" customFormat="1" ht="15.5" x14ac:dyDescent="0.35">
      <c r="A285" s="1"/>
      <c r="B285" s="67" t="s">
        <v>16</v>
      </c>
      <c r="C285" s="70" t="str">
        <f>VLOOKUP(I:I,'Referencias '!H:I,2,0)</f>
        <v>Contratos, Comercial e Cadastro</v>
      </c>
      <c r="D285" s="129">
        <v>25425697</v>
      </c>
      <c r="E285" s="129">
        <v>0</v>
      </c>
      <c r="F285" s="126" t="s">
        <v>1052</v>
      </c>
      <c r="G285" s="72" t="str">
        <f>VLOOKUP(H:H,'Referencias '!B:C,2,0)</f>
        <v>FRIGELAR COMERCIO E INDUSTRIA LTDA</v>
      </c>
      <c r="H285" s="72" t="str">
        <f t="shared" ref="H285:H291" si="62">TRIM(_xlfn.TEXTBEFORE(_xlfn.TEXTAFTER(U285,"CNPJ/CPF:&lt;/strong&gt;"),"&lt;/p&gt;"))</f>
        <v>92.660.406/0001-19</v>
      </c>
      <c r="I285" s="70" t="s">
        <v>789</v>
      </c>
      <c r="J285" s="126"/>
      <c r="K285" s="126"/>
      <c r="L285" s="70" t="s">
        <v>70</v>
      </c>
      <c r="M285" s="73" t="s">
        <v>238</v>
      </c>
      <c r="N285" s="129" t="s">
        <v>1053</v>
      </c>
      <c r="O285" s="125">
        <v>46234</v>
      </c>
      <c r="P285" s="123">
        <v>46234</v>
      </c>
      <c r="Q285" s="75" t="str">
        <f t="shared" si="55"/>
        <v>jul/2026</v>
      </c>
      <c r="R285" s="129" t="s">
        <v>313</v>
      </c>
      <c r="S285" s="129" t="s">
        <v>1054</v>
      </c>
      <c r="T285" s="129" t="s">
        <v>327</v>
      </c>
      <c r="U285" s="129" t="s">
        <v>1055</v>
      </c>
      <c r="V285" s="71" t="str">
        <f t="shared" si="61"/>
        <v>&gt; alterar e-mail cadastrado: ecommerce@frigelar.com.br para midia@frigelar.com.br
Para recebimento de NF e Boleto para pagamento.
FRIGELAR COMERCIO E INDUSTRIA LTDA</v>
      </c>
      <c r="W285" s="76" t="str">
        <f t="shared" si="56"/>
        <v>254256970</v>
      </c>
      <c r="X285" s="77">
        <v>46240</v>
      </c>
      <c r="Y285" s="78" t="str">
        <f t="shared" si="57"/>
        <v>Encerrado</v>
      </c>
      <c r="Z285" s="78">
        <f t="shared" ca="1" si="58"/>
        <v>6</v>
      </c>
      <c r="AA285" s="78" t="str">
        <f t="shared" si="59"/>
        <v/>
      </c>
      <c r="AB285" s="2" t="str">
        <f t="shared" si="60"/>
        <v>Externo</v>
      </c>
    </row>
    <row r="286" spans="1:28" customFormat="1" ht="15.5" x14ac:dyDescent="0.35">
      <c r="A286" s="1"/>
      <c r="B286" s="67" t="s">
        <v>16</v>
      </c>
      <c r="C286" s="70" t="str">
        <f>VLOOKUP(I:I,'Referencias '!H:I,2,0)</f>
        <v>Contratos, Comercial e Cadastro</v>
      </c>
      <c r="D286" s="129">
        <v>25371036</v>
      </c>
      <c r="E286" s="129">
        <v>0</v>
      </c>
      <c r="F286" s="126" t="s">
        <v>1056</v>
      </c>
      <c r="G286" s="72" t="str">
        <f>VLOOKUP(H:H,'Referencias '!B:C,2,0)</f>
        <v>AQUABRAZIL OUTDOORS PESCA E NAUTICA LTDA</v>
      </c>
      <c r="H286" s="72" t="str">
        <f t="shared" si="62"/>
        <v>97.533.479/0001-63</v>
      </c>
      <c r="I286" s="70" t="s">
        <v>789</v>
      </c>
      <c r="J286" s="126"/>
      <c r="K286" s="126"/>
      <c r="L286" s="70" t="s">
        <v>70</v>
      </c>
      <c r="M286" s="73" t="s">
        <v>238</v>
      </c>
      <c r="N286" s="129" t="s">
        <v>1057</v>
      </c>
      <c r="O286" s="125">
        <v>46233</v>
      </c>
      <c r="P286" s="123">
        <v>46233</v>
      </c>
      <c r="Q286" s="75" t="str">
        <f t="shared" si="55"/>
        <v>jul/2026</v>
      </c>
      <c r="R286" s="129" t="s">
        <v>313</v>
      </c>
      <c r="S286" s="129" t="s">
        <v>1058</v>
      </c>
      <c r="T286" s="129" t="s">
        <v>1059</v>
      </c>
      <c r="U286" s="129" t="s">
        <v>1060</v>
      </c>
      <c r="V286" s="71" t="str">
        <f t="shared" si="61"/>
        <v>&gt; Bom dia, 
Por gentileza retirar o e-mail do Renato Fiedler (rpfiedler@nordtech.com.br) de qualquer tratativa, notas e boletos, é o presidente da empresa. Direcionar somente para Pedido@toyama.com.br</v>
      </c>
      <c r="W286" s="76" t="str">
        <f t="shared" si="56"/>
        <v>253710360</v>
      </c>
      <c r="X286" s="77">
        <v>46240</v>
      </c>
      <c r="Y286" s="78" t="str">
        <f t="shared" si="57"/>
        <v>Encerrado</v>
      </c>
      <c r="Z286" s="78">
        <f t="shared" ca="1" si="58"/>
        <v>7</v>
      </c>
      <c r="AA286" s="78" t="str">
        <f t="shared" si="59"/>
        <v/>
      </c>
      <c r="AB286" s="2" t="str">
        <f t="shared" si="60"/>
        <v>Externo</v>
      </c>
    </row>
    <row r="287" spans="1:28" ht="15.5" x14ac:dyDescent="0.35">
      <c r="A287" s="1"/>
      <c r="B287" s="67" t="s">
        <v>14</v>
      </c>
      <c r="C287" s="70" t="str">
        <f>VLOOKUP(I:I,'Referencias '!H:I,2,0)</f>
        <v>Cobrança e Contestação</v>
      </c>
      <c r="D287" s="71">
        <v>25363817</v>
      </c>
      <c r="E287" s="71">
        <v>0</v>
      </c>
      <c r="F287" s="126" t="s">
        <v>1061</v>
      </c>
      <c r="G287" s="72" t="str">
        <f>T287</f>
        <v/>
      </c>
      <c r="H287" s="72" t="str">
        <f t="shared" si="62"/>
        <v>064.940.011-90</v>
      </c>
      <c r="I287" s="70" t="s">
        <v>258</v>
      </c>
      <c r="J287" s="72"/>
      <c r="K287" s="72"/>
      <c r="L287" s="70" t="s">
        <v>5</v>
      </c>
      <c r="M287" s="73" t="s">
        <v>238</v>
      </c>
      <c r="N287" s="71" t="s">
        <v>1062</v>
      </c>
      <c r="O287" s="74">
        <v>46232</v>
      </c>
      <c r="P287" s="123">
        <v>46232</v>
      </c>
      <c r="Q287" s="75" t="str">
        <f t="shared" si="55"/>
        <v>jul/2026</v>
      </c>
      <c r="R287" s="71" t="s">
        <v>313</v>
      </c>
      <c r="S287" s="71" t="s">
        <v>1063</v>
      </c>
      <c r="T287" s="71" t="s">
        <v>327</v>
      </c>
      <c r="U287" s="71" t="s">
        <v>1064</v>
      </c>
      <c r="V287" s="71" t="str">
        <f t="shared" si="61"/>
        <v xml:space="preserve">&gt;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v>
      </c>
      <c r="W287" s="76" t="str">
        <f t="shared" si="56"/>
        <v>253638170</v>
      </c>
      <c r="X287" s="77"/>
      <c r="Y287" s="78" t="str">
        <f t="shared" si="57"/>
        <v>Aberto</v>
      </c>
      <c r="Z287" s="78">
        <f t="shared" ca="1" si="58"/>
        <v>63</v>
      </c>
      <c r="AA287" s="78">
        <f t="shared" ca="1" si="59"/>
        <v>63.002870000000001</v>
      </c>
      <c r="AB287" s="2" t="str">
        <f t="shared" si="60"/>
        <v>Externo</v>
      </c>
    </row>
    <row r="288" spans="1:28" customFormat="1" ht="15.5" x14ac:dyDescent="0.35">
      <c r="A288" s="1"/>
      <c r="B288" s="67" t="s">
        <v>16</v>
      </c>
      <c r="C288" s="70" t="str">
        <f>VLOOKUP(I:I,'Referencias '!H:I,2,0)</f>
        <v>Contratos, Comercial e Cadastro</v>
      </c>
      <c r="D288" s="129">
        <v>25362063</v>
      </c>
      <c r="E288" s="129">
        <v>0</v>
      </c>
      <c r="F288" s="126" t="s">
        <v>1065</v>
      </c>
      <c r="G288" s="72" t="str">
        <f>T288</f>
        <v/>
      </c>
      <c r="H288" s="72" t="str">
        <f t="shared" si="62"/>
        <v>390.731.268-60</v>
      </c>
      <c r="I288" s="70" t="s">
        <v>789</v>
      </c>
      <c r="J288" s="126"/>
      <c r="K288" s="126"/>
      <c r="L288" s="70" t="s">
        <v>70</v>
      </c>
      <c r="M288" s="73" t="s">
        <v>238</v>
      </c>
      <c r="N288" s="129" t="s">
        <v>1066</v>
      </c>
      <c r="O288" s="125">
        <v>46232</v>
      </c>
      <c r="P288" s="123">
        <v>46232</v>
      </c>
      <c r="Q288" s="75" t="str">
        <f t="shared" si="55"/>
        <v>jul/2026</v>
      </c>
      <c r="R288" s="129" t="s">
        <v>313</v>
      </c>
      <c r="S288" s="129" t="s">
        <v>1067</v>
      </c>
      <c r="T288" s="129" t="s">
        <v>327</v>
      </c>
      <c r="U288" s="129" t="s">
        <v>1068</v>
      </c>
      <c r="V288" s="71" t="str">
        <f t="shared" si="61"/>
        <v>&gt;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v>
      </c>
      <c r="W288" s="76" t="str">
        <f t="shared" si="56"/>
        <v>253620630</v>
      </c>
      <c r="X288" s="77">
        <v>46240</v>
      </c>
      <c r="Y288" s="78" t="str">
        <f t="shared" si="57"/>
        <v>Encerrado</v>
      </c>
      <c r="Z288" s="78">
        <f t="shared" ca="1" si="58"/>
        <v>8</v>
      </c>
      <c r="AA288" s="78" t="str">
        <f t="shared" si="59"/>
        <v/>
      </c>
      <c r="AB288" s="2" t="str">
        <f t="shared" si="60"/>
        <v>Externo</v>
      </c>
    </row>
    <row r="289" spans="1:28" ht="15.5" x14ac:dyDescent="0.35">
      <c r="A289" s="1"/>
      <c r="B289" s="67" t="s">
        <v>14</v>
      </c>
      <c r="C289" s="70" t="str">
        <f>VLOOKUP(I:I,'Referencias '!H:I,2,0)</f>
        <v>Cancelamento e Reemissão de Nota Fiscal</v>
      </c>
      <c r="D289" s="71">
        <v>25319444</v>
      </c>
      <c r="E289" s="71">
        <v>0</v>
      </c>
      <c r="F289" s="126" t="s">
        <v>1069</v>
      </c>
      <c r="G289" s="72" t="str">
        <f>VLOOKUP(H:H,'Referencias '!B:C,2,0)</f>
        <v>MAGALUPAY INSTITUICAO DE PAGAMENTO S.A.</v>
      </c>
      <c r="H289" s="72" t="str">
        <f t="shared" si="62"/>
        <v>13.884.775/0001-19</v>
      </c>
      <c r="I289" s="70" t="s">
        <v>360</v>
      </c>
      <c r="J289" s="126"/>
      <c r="K289" s="72" t="s">
        <v>184</v>
      </c>
      <c r="L289" s="70" t="s">
        <v>70</v>
      </c>
      <c r="M289" s="73" t="s">
        <v>238</v>
      </c>
      <c r="N289" s="71" t="s">
        <v>1070</v>
      </c>
      <c r="O289" s="74">
        <v>46232</v>
      </c>
      <c r="P289" s="123">
        <v>46232</v>
      </c>
      <c r="Q289" s="75" t="str">
        <f t="shared" si="55"/>
        <v>jul/2026</v>
      </c>
      <c r="R289" s="71" t="s">
        <v>313</v>
      </c>
      <c r="S289" s="71" t="s">
        <v>302</v>
      </c>
      <c r="T289" s="71" t="s">
        <v>327</v>
      </c>
      <c r="U289" s="71" t="s">
        <v>1071</v>
      </c>
      <c r="V289" s="71" t="str">
        <f t="shared" si="61"/>
        <v>&gt; Time financeiro, bom dia. Tudo bem?
Favor realizar o cancelamento | baixa, da nota fiscal: 076229. 
Sairá do centro de custo da comercial Stelo.
DA do time de cobrança em anexo.</v>
      </c>
      <c r="W289" s="76" t="str">
        <f t="shared" si="56"/>
        <v>253194440</v>
      </c>
      <c r="X289" s="77">
        <v>46248</v>
      </c>
      <c r="Y289" s="78" t="str">
        <f t="shared" si="57"/>
        <v>Encerrado</v>
      </c>
      <c r="Z289" s="78">
        <f t="shared" ca="1" si="58"/>
        <v>16</v>
      </c>
      <c r="AA289" s="78" t="str">
        <f t="shared" si="59"/>
        <v/>
      </c>
      <c r="AB289" s="2" t="str">
        <f t="shared" si="60"/>
        <v>Interno</v>
      </c>
    </row>
    <row r="290" spans="1:28" customFormat="1" ht="15.5" x14ac:dyDescent="0.35">
      <c r="A290" s="1"/>
      <c r="B290" s="67" t="s">
        <v>17</v>
      </c>
      <c r="C290" s="70" t="str">
        <f>VLOOKUP(I:I,'Referencias '!H:I,2,0)</f>
        <v>Cobrança e Contestação</v>
      </c>
      <c r="D290" s="129">
        <v>25318868</v>
      </c>
      <c r="E290" s="129">
        <v>0</v>
      </c>
      <c r="F290" s="126" t="s">
        <v>1072</v>
      </c>
      <c r="G290" s="72" t="str">
        <f>VLOOKUP(H:H,'Referencias '!B:C,2,0)</f>
        <v>NUTRADO INDUSTRIA E COMERCIO DE COMPLEMENTOS ALIMENTARES S.A</v>
      </c>
      <c r="H290" s="72" t="str">
        <f t="shared" si="62"/>
        <v>40.161.679/0001-15</v>
      </c>
      <c r="I290" s="70" t="s">
        <v>1073</v>
      </c>
      <c r="J290" s="126"/>
      <c r="K290" s="126"/>
      <c r="L290" s="70" t="s">
        <v>70</v>
      </c>
      <c r="M290" s="73" t="s">
        <v>238</v>
      </c>
      <c r="N290" s="129" t="s">
        <v>1074</v>
      </c>
      <c r="O290" s="125">
        <v>46232</v>
      </c>
      <c r="P290" s="123">
        <v>46232</v>
      </c>
      <c r="Q290" s="75" t="str">
        <f t="shared" si="55"/>
        <v>jul/2026</v>
      </c>
      <c r="R290" s="129" t="s">
        <v>313</v>
      </c>
      <c r="S290" s="129" t="s">
        <v>1075</v>
      </c>
      <c r="T290" s="129" t="s">
        <v>1076</v>
      </c>
      <c r="U290" s="129" t="s">
        <v>1077</v>
      </c>
      <c r="V290" s="71" t="str">
        <f t="shared" si="61"/>
        <v>&gt;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v>
      </c>
      <c r="W290" s="76" t="str">
        <f t="shared" si="56"/>
        <v>253188680</v>
      </c>
      <c r="X290" s="77">
        <v>46238</v>
      </c>
      <c r="Y290" s="78" t="str">
        <f t="shared" si="57"/>
        <v>Encerrado</v>
      </c>
      <c r="Z290" s="78">
        <f t="shared" ca="1" si="58"/>
        <v>6</v>
      </c>
      <c r="AA290" s="78" t="str">
        <f t="shared" si="59"/>
        <v/>
      </c>
      <c r="AB290" s="2" t="str">
        <f t="shared" si="60"/>
        <v>Externo</v>
      </c>
    </row>
    <row r="291" spans="1:28" ht="15.5" x14ac:dyDescent="0.35">
      <c r="A291" s="1"/>
      <c r="B291" s="67" t="s">
        <v>50</v>
      </c>
      <c r="C291" s="70" t="str">
        <f>VLOOKUP(I:I,'Referencias '!H:I,2,0)</f>
        <v>Pagamentos, Boletos e Recebimentos</v>
      </c>
      <c r="D291" s="71">
        <v>25591416</v>
      </c>
      <c r="E291" s="71">
        <v>0</v>
      </c>
      <c r="F291" s="126" t="s">
        <v>1078</v>
      </c>
      <c r="G291" s="72" t="str">
        <f>VLOOKUP(H:H,'Referencias '!B:C,2,0)</f>
        <v>ESCOLAS BESA LTDA</v>
      </c>
      <c r="H291" s="72" t="str">
        <f t="shared" si="62"/>
        <v>26.643.740/0001-30</v>
      </c>
      <c r="I291" s="70" t="s">
        <v>838</v>
      </c>
      <c r="J291" s="72"/>
      <c r="K291" s="72"/>
      <c r="L291" s="70" t="s">
        <v>70</v>
      </c>
      <c r="M291" s="73" t="s">
        <v>238</v>
      </c>
      <c r="N291" s="71" t="s">
        <v>1079</v>
      </c>
      <c r="O291" s="74">
        <v>46238</v>
      </c>
      <c r="P291" s="123">
        <v>46238</v>
      </c>
      <c r="Q291" s="75" t="str">
        <f t="shared" si="55"/>
        <v>ago/2026</v>
      </c>
      <c r="R291" s="71" t="s">
        <v>313</v>
      </c>
      <c r="S291" s="71" t="s">
        <v>1080</v>
      </c>
      <c r="T291" s="71" t="s">
        <v>327</v>
      </c>
      <c r="U291" s="71" t="s">
        <v>1081</v>
      </c>
      <c r="V291" s="71" t="str">
        <f t="shared" si="61"/>
        <v>&gt;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v>
      </c>
      <c r="W291" s="76" t="str">
        <f t="shared" si="56"/>
        <v>255914160</v>
      </c>
      <c r="X291" s="77">
        <f>P291</f>
        <v>46238</v>
      </c>
      <c r="Y291" s="78" t="str">
        <f t="shared" si="57"/>
        <v>Encerrado</v>
      </c>
      <c r="Z291" s="78">
        <f t="shared" ca="1" si="58"/>
        <v>0</v>
      </c>
      <c r="AA291" s="78" t="str">
        <f t="shared" si="59"/>
        <v/>
      </c>
      <c r="AB291" s="2" t="str">
        <f t="shared" si="60"/>
        <v>Externo</v>
      </c>
    </row>
    <row r="292" spans="1:28" ht="15.5" x14ac:dyDescent="0.35">
      <c r="A292" s="1"/>
      <c r="B292" s="67" t="s">
        <v>17</v>
      </c>
      <c r="C292" s="70" t="str">
        <f>VLOOKUP(I:I,'Referencias '!H:I,2,0)</f>
        <v>Cobrança e Contestação</v>
      </c>
      <c r="D292" s="129">
        <v>25421213</v>
      </c>
      <c r="E292" s="71">
        <v>0</v>
      </c>
      <c r="F292" s="72">
        <v>2621120805751</v>
      </c>
      <c r="G292" s="72" t="str">
        <f>T292</f>
        <v/>
      </c>
      <c r="H292" s="72"/>
      <c r="I292" s="70" t="s">
        <v>287</v>
      </c>
      <c r="J292" s="72"/>
      <c r="K292" s="72"/>
      <c r="L292" s="122" t="s">
        <v>213</v>
      </c>
      <c r="M292" s="73" t="s">
        <v>238</v>
      </c>
      <c r="N292" s="71" t="s">
        <v>249</v>
      </c>
      <c r="O292" s="74">
        <v>46233</v>
      </c>
      <c r="P292" s="123">
        <v>46239</v>
      </c>
      <c r="Q292" s="75" t="str">
        <f t="shared" si="55"/>
        <v>jul/2026</v>
      </c>
      <c r="R292" s="71" t="s">
        <v>313</v>
      </c>
      <c r="S292" s="71" t="s">
        <v>250</v>
      </c>
      <c r="T292" s="71" t="s">
        <v>327</v>
      </c>
      <c r="U292" s="71" t="s">
        <v>1148</v>
      </c>
      <c r="V292" s="71" t="str">
        <f t="shared" si="61"/>
        <v>&gt;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v>
      </c>
      <c r="W292" s="76" t="str">
        <f t="shared" si="56"/>
        <v>254212130</v>
      </c>
      <c r="X292" s="77"/>
      <c r="Y292" s="78" t="str">
        <f t="shared" si="57"/>
        <v>Aberto</v>
      </c>
      <c r="Z292" s="78">
        <f t="shared" ca="1" si="58"/>
        <v>62</v>
      </c>
      <c r="AA292" s="78">
        <f t="shared" ca="1" si="59"/>
        <v>62.002920000000003</v>
      </c>
      <c r="AB292" s="2" t="str">
        <f t="shared" si="60"/>
        <v>Externo</v>
      </c>
    </row>
    <row r="293" spans="1:28" ht="15.5" x14ac:dyDescent="0.35">
      <c r="A293" s="1"/>
      <c r="B293" s="67" t="s">
        <v>50</v>
      </c>
      <c r="C293" s="70" t="str">
        <f>VLOOKUP(I:I,'Referencias '!H:I,2,0)</f>
        <v>Cancelamento e Reemissão de Nota Fiscal</v>
      </c>
      <c r="D293" s="71">
        <v>25578004</v>
      </c>
      <c r="E293" s="71">
        <v>0</v>
      </c>
      <c r="F293" s="126" t="s">
        <v>1085</v>
      </c>
      <c r="G293" s="72" t="str">
        <f>VLOOKUP(H:H,'Referencias '!B:C,2,0)</f>
        <v>CENTRO CULTURAL AFRORIO</v>
      </c>
      <c r="H293" s="72" t="str">
        <f>TRIM(_xlfn.TEXTBEFORE(_xlfn.TEXTAFTER(U293,"CNPJ/CPF:&lt;/strong&gt;"),"&lt;/p&gt;"))</f>
        <v>11.697.918/0001-58</v>
      </c>
      <c r="I293" s="70" t="s">
        <v>360</v>
      </c>
      <c r="J293" s="72"/>
      <c r="K293" s="72" t="s">
        <v>184</v>
      </c>
      <c r="L293" s="122" t="s">
        <v>70</v>
      </c>
      <c r="M293" s="73" t="s">
        <v>387</v>
      </c>
      <c r="N293" s="71" t="s">
        <v>1086</v>
      </c>
      <c r="O293" s="74">
        <v>46238</v>
      </c>
      <c r="P293" s="123">
        <v>46238</v>
      </c>
      <c r="Q293" s="75" t="str">
        <f t="shared" si="55"/>
        <v>ago/2026</v>
      </c>
      <c r="R293" s="71" t="s">
        <v>313</v>
      </c>
      <c r="S293" s="71" t="s">
        <v>302</v>
      </c>
      <c r="T293" s="71" t="s">
        <v>327</v>
      </c>
      <c r="U293" s="71" t="s">
        <v>1087</v>
      </c>
      <c r="V293" s="71" t="str">
        <f t="shared" si="61"/>
        <v>&gt; Prezados, boa tarde. Favor realizar o cancelamento de todas as notas fiscais.
Inclusive não emitir nota fiscal referente a multa, se emitirmos o DA já consta para cancelamento delas também.</v>
      </c>
      <c r="W293" s="76" t="str">
        <f t="shared" si="56"/>
        <v>255780040</v>
      </c>
      <c r="X293" s="77"/>
      <c r="Y293" s="78" t="str">
        <f t="shared" si="57"/>
        <v>Aberto</v>
      </c>
      <c r="Z293" s="78">
        <f t="shared" ca="1" si="58"/>
        <v>-46238</v>
      </c>
      <c r="AA293" s="78">
        <f t="shared" ca="1" si="59"/>
        <v>-46237.997069999998</v>
      </c>
      <c r="AB293" s="2" t="str">
        <f t="shared" si="60"/>
        <v>Interno</v>
      </c>
    </row>
    <row r="294" spans="1:28" ht="15.5" x14ac:dyDescent="0.35">
      <c r="A294" s="1"/>
      <c r="B294" s="67" t="s">
        <v>14</v>
      </c>
      <c r="C294" s="70" t="str">
        <f>VLOOKUP(I:I,'Referencias '!H:I,2,0)</f>
        <v>Cancelamento e Reemissão de Nota Fiscal</v>
      </c>
      <c r="D294" s="129">
        <v>25577329</v>
      </c>
      <c r="E294" s="71">
        <v>0</v>
      </c>
      <c r="F294" s="126" t="s">
        <v>1088</v>
      </c>
      <c r="G294" s="72" t="str">
        <f>T294</f>
        <v>DBDCDISTRIBUIDORA BRASILEIRA DE COSMETICOS E PARTICIPACOES EIRELI</v>
      </c>
      <c r="H294" s="72" t="str">
        <f>TRIM(_xlfn.TEXTBEFORE(_xlfn.TEXTAFTER(U294,"CNPJ/CPF:&lt;/strong&gt;"),"&lt;/p&gt;"))</f>
        <v>36.148.685/0001-65</v>
      </c>
      <c r="I294" s="70" t="s">
        <v>676</v>
      </c>
      <c r="J294" s="72"/>
      <c r="K294" s="72" t="s">
        <v>184</v>
      </c>
      <c r="L294" s="122" t="s">
        <v>5</v>
      </c>
      <c r="M294" s="73" t="s">
        <v>238</v>
      </c>
      <c r="N294" s="71" t="s">
        <v>1089</v>
      </c>
      <c r="O294" s="74">
        <v>46238</v>
      </c>
      <c r="P294" s="123">
        <v>46238</v>
      </c>
      <c r="Q294" s="75" t="str">
        <f t="shared" si="55"/>
        <v>ago/2026</v>
      </c>
      <c r="R294" s="71" t="s">
        <v>313</v>
      </c>
      <c r="S294" s="71" t="s">
        <v>302</v>
      </c>
      <c r="T294" s="71" t="s">
        <v>1090</v>
      </c>
      <c r="U294" s="71" t="s">
        <v>1091</v>
      </c>
      <c r="V294" s="71" t="str">
        <f t="shared" si="61"/>
        <v>&gt; Prezados, boa tarde. Favor cancelar a NF emitida para o cliente: DBDC - Distribuidora Brasileira de Cosméticos e Participações LTDA - CNPJ: 36.148.685/0001-65.
DA comercial em anexo.</v>
      </c>
      <c r="W294" s="76" t="str">
        <f t="shared" si="56"/>
        <v>255773290</v>
      </c>
      <c r="X294" s="77"/>
      <c r="Y294" s="78" t="str">
        <f t="shared" si="57"/>
        <v>Aberto</v>
      </c>
      <c r="Z294" s="78">
        <f t="shared" ca="1" si="58"/>
        <v>57</v>
      </c>
      <c r="AA294" s="78">
        <f t="shared" ca="1" si="59"/>
        <v>57.002940000000002</v>
      </c>
      <c r="AB294" s="2" t="str">
        <f t="shared" si="60"/>
        <v>Interno</v>
      </c>
    </row>
    <row r="295" spans="1:28" ht="15.5" x14ac:dyDescent="0.35">
      <c r="A295" s="1"/>
      <c r="B295" s="67" t="s">
        <v>17</v>
      </c>
      <c r="C295" s="70" t="str">
        <f>VLOOKUP(I:I,'Referencias '!H:I,2,0)</f>
        <v>Cobrança e Contestação</v>
      </c>
      <c r="D295" s="129">
        <v>25551256</v>
      </c>
      <c r="E295" s="71">
        <v>0</v>
      </c>
      <c r="F295" s="126" t="s">
        <v>1092</v>
      </c>
      <c r="G295" s="72" t="str">
        <f>T295</f>
        <v/>
      </c>
      <c r="H295" s="72" t="str">
        <f>TRIM(_xlfn.TEXTBEFORE(_xlfn.TEXTAFTER(U295,"CNPJ/CPF:&lt;/strong&gt;"),"&lt;/p&gt;"))</f>
        <v>97.755.177/0001-30</v>
      </c>
      <c r="I295" s="70" t="s">
        <v>258</v>
      </c>
      <c r="J295" s="72"/>
      <c r="K295" s="72"/>
      <c r="L295" s="70" t="s">
        <v>70</v>
      </c>
      <c r="M295" s="73" t="s">
        <v>238</v>
      </c>
      <c r="N295" s="71" t="s">
        <v>1093</v>
      </c>
      <c r="O295" s="74">
        <v>46238</v>
      </c>
      <c r="P295" s="123">
        <v>46238</v>
      </c>
      <c r="Q295" s="75" t="str">
        <f t="shared" si="55"/>
        <v>ago/2026</v>
      </c>
      <c r="R295" s="71" t="s">
        <v>313</v>
      </c>
      <c r="S295" s="71" t="s">
        <v>1094</v>
      </c>
      <c r="T295" s="71" t="s">
        <v>327</v>
      </c>
      <c r="U295" s="71" t="s">
        <v>1095</v>
      </c>
      <c r="V295" s="71" t="str">
        <f t="shared" si="61"/>
        <v>&gt;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v>
      </c>
      <c r="W295" s="76" t="str">
        <f t="shared" si="56"/>
        <v>255512560</v>
      </c>
      <c r="X295" s="77">
        <f>P295</f>
        <v>46238</v>
      </c>
      <c r="Y295" s="78" t="str">
        <f t="shared" si="57"/>
        <v>Encerrado</v>
      </c>
      <c r="Z295" s="78">
        <f t="shared" ca="1" si="58"/>
        <v>0</v>
      </c>
      <c r="AA295" s="78" t="str">
        <f t="shared" si="59"/>
        <v/>
      </c>
      <c r="AB295" s="2" t="str">
        <f t="shared" si="60"/>
        <v>Externo</v>
      </c>
    </row>
    <row r="296" spans="1:28" ht="15.5" x14ac:dyDescent="0.35">
      <c r="A296" s="1"/>
      <c r="B296" s="67" t="s">
        <v>50</v>
      </c>
      <c r="C296" s="70" t="str">
        <f>VLOOKUP(I:I,'Referencias '!H:I,2,0)</f>
        <v>Pagamentos, Boletos e Recebimentos</v>
      </c>
      <c r="D296" s="71">
        <v>25549020</v>
      </c>
      <c r="E296" s="71">
        <v>0</v>
      </c>
      <c r="F296" s="126" t="s">
        <v>1096</v>
      </c>
      <c r="G296" s="72" t="str">
        <f>T296</f>
        <v>MILLIONS PAY INTERMEDIADORA DE P</v>
      </c>
      <c r="H296" s="72" t="str">
        <f>TRIM(_xlfn.TEXTBEFORE(_xlfn.TEXTAFTER(U296,"CNPJ/CPF:&lt;/strong&gt;"),"&lt;/p&gt;"))</f>
        <v>56.002.183/0001-39</v>
      </c>
      <c r="I296" s="70" t="s">
        <v>1097</v>
      </c>
      <c r="J296" s="72"/>
      <c r="K296" s="72"/>
      <c r="L296" s="122" t="s">
        <v>70</v>
      </c>
      <c r="M296" s="73" t="s">
        <v>238</v>
      </c>
      <c r="N296" s="71" t="s">
        <v>1098</v>
      </c>
      <c r="O296" s="74">
        <v>46238</v>
      </c>
      <c r="P296" s="123">
        <v>46238</v>
      </c>
      <c r="Q296" s="75" t="str">
        <f t="shared" si="55"/>
        <v>ago/2026</v>
      </c>
      <c r="R296" s="71" t="s">
        <v>313</v>
      </c>
      <c r="S296" s="71" t="s">
        <v>1099</v>
      </c>
      <c r="T296" s="71" t="s">
        <v>1100</v>
      </c>
      <c r="U296" s="71" t="s">
        <v>1101</v>
      </c>
      <c r="V296" s="71" t="str">
        <f t="shared" si="61"/>
        <v>&gt; Olá, preciso de ajuda com esse seller a transação de saque dele retornou assim. Porem as anteriores deram certo o repasse.</v>
      </c>
      <c r="W296" s="76" t="str">
        <f t="shared" si="56"/>
        <v>255490200</v>
      </c>
      <c r="X296" s="77">
        <f>P296</f>
        <v>46238</v>
      </c>
      <c r="Y296" s="78" t="str">
        <f t="shared" si="57"/>
        <v>Encerrado</v>
      </c>
      <c r="Z296" s="78">
        <f t="shared" ca="1" si="58"/>
        <v>0</v>
      </c>
      <c r="AA296" s="78" t="str">
        <f t="shared" si="59"/>
        <v/>
      </c>
      <c r="AB296" s="2" t="str">
        <f t="shared" si="60"/>
        <v>Externo</v>
      </c>
    </row>
    <row r="297" spans="1:28" ht="15.5" x14ac:dyDescent="0.35">
      <c r="A297" s="1"/>
      <c r="B297" s="67" t="s">
        <v>17</v>
      </c>
      <c r="C297" s="70" t="str">
        <f>VLOOKUP(I:I,'Referencias '!H:I,2,0)</f>
        <v>Cobrança e Contestação</v>
      </c>
      <c r="D297" s="71">
        <v>25507555</v>
      </c>
      <c r="E297" s="71">
        <v>0</v>
      </c>
      <c r="F297" s="126" t="s">
        <v>1102</v>
      </c>
      <c r="G297" s="72" t="str">
        <f>T297</f>
        <v/>
      </c>
      <c r="H297" s="72"/>
      <c r="I297" s="70" t="s">
        <v>258</v>
      </c>
      <c r="J297" s="72"/>
      <c r="K297" s="72"/>
      <c r="L297" s="122" t="s">
        <v>5</v>
      </c>
      <c r="M297" s="73" t="s">
        <v>238</v>
      </c>
      <c r="N297" s="71" t="s">
        <v>730</v>
      </c>
      <c r="O297" s="74">
        <v>46237</v>
      </c>
      <c r="P297" s="123">
        <v>46237</v>
      </c>
      <c r="Q297" s="75" t="str">
        <f t="shared" si="55"/>
        <v>ago/2026</v>
      </c>
      <c r="R297" s="71" t="s">
        <v>313</v>
      </c>
      <c r="S297" s="71" t="s">
        <v>381</v>
      </c>
      <c r="T297" s="71" t="s">
        <v>327</v>
      </c>
      <c r="U297" s="71" t="s">
        <v>1103</v>
      </c>
      <c r="V297" s="71" t="str">
        <f t="shared" si="61"/>
        <v>&gt;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v>
      </c>
      <c r="W297" s="76" t="str">
        <f t="shared" si="56"/>
        <v>255075550</v>
      </c>
      <c r="X297" s="77"/>
      <c r="Y297" s="78" t="str">
        <f t="shared" si="57"/>
        <v>Aberto</v>
      </c>
      <c r="Z297" s="78">
        <f t="shared" ca="1" si="58"/>
        <v>58</v>
      </c>
      <c r="AA297" s="78">
        <f t="shared" ca="1" si="59"/>
        <v>58.002969999999998</v>
      </c>
      <c r="AB297" s="2" t="str">
        <f t="shared" si="60"/>
        <v>Externo</v>
      </c>
    </row>
    <row r="298" spans="1:28" ht="15.5" x14ac:dyDescent="0.35">
      <c r="A298" s="1"/>
      <c r="B298" s="67" t="s">
        <v>50</v>
      </c>
      <c r="C298" s="70" t="str">
        <f>VLOOKUP(I:I,'Referencias '!H:I,2,0)</f>
        <v>Pagamentos, Boletos e Recebimentos</v>
      </c>
      <c r="D298" s="129">
        <v>25499168</v>
      </c>
      <c r="E298" s="71">
        <v>0</v>
      </c>
      <c r="F298" s="126" t="s">
        <v>1104</v>
      </c>
      <c r="G298" s="72" t="str">
        <f>T298</f>
        <v/>
      </c>
      <c r="H298" s="72"/>
      <c r="I298" s="70" t="s">
        <v>719</v>
      </c>
      <c r="J298" s="72"/>
      <c r="K298" s="72"/>
      <c r="L298" s="70" t="s">
        <v>70</v>
      </c>
      <c r="M298" s="73" t="s">
        <v>238</v>
      </c>
      <c r="N298" s="71" t="s">
        <v>730</v>
      </c>
      <c r="O298" s="74">
        <v>46237</v>
      </c>
      <c r="P298" s="123">
        <v>46237</v>
      </c>
      <c r="Q298" s="75" t="str">
        <f t="shared" si="55"/>
        <v>ago/2026</v>
      </c>
      <c r="R298" s="71" t="s">
        <v>313</v>
      </c>
      <c r="S298" s="71" t="s">
        <v>381</v>
      </c>
      <c r="T298" s="71" t="s">
        <v>327</v>
      </c>
      <c r="U298" s="71" t="s">
        <v>1105</v>
      </c>
      <c r="V298" s="71" t="str">
        <f t="shared" si="61"/>
        <v>&gt;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v>
      </c>
      <c r="W298" s="76" t="str">
        <f t="shared" si="56"/>
        <v>254991680</v>
      </c>
      <c r="X298" s="77">
        <f>P298</f>
        <v>46237</v>
      </c>
      <c r="Y298" s="78" t="str">
        <f t="shared" si="57"/>
        <v>Encerrado</v>
      </c>
      <c r="Z298" s="78">
        <f t="shared" ca="1" si="58"/>
        <v>0</v>
      </c>
      <c r="AA298" s="78" t="str">
        <f t="shared" si="59"/>
        <v/>
      </c>
      <c r="AB298" s="2" t="str">
        <f t="shared" si="60"/>
        <v>Externo</v>
      </c>
    </row>
    <row r="299" spans="1:28" ht="15.5" x14ac:dyDescent="0.35">
      <c r="A299" s="1"/>
      <c r="B299" s="67" t="s">
        <v>17</v>
      </c>
      <c r="C299" s="70" t="str">
        <f>VLOOKUP(I:I,'Referencias '!H:I,2,0)</f>
        <v>Cancelamento e Reemissão de Nota Fiscal</v>
      </c>
      <c r="D299" s="71">
        <v>25498504</v>
      </c>
      <c r="E299" s="71">
        <v>0</v>
      </c>
      <c r="F299" s="126" t="s">
        <v>1106</v>
      </c>
      <c r="G299" s="72" t="str">
        <f>VLOOKUP(H:H,'Referencias '!B:C,2,0)</f>
        <v>EVENTPLACE SOLUCOES DIGITAIS LTDA</v>
      </c>
      <c r="H299" s="72" t="str">
        <f t="shared" ref="H299:H305" si="63">TRIM(_xlfn.TEXTBEFORE(_xlfn.TEXTAFTER(U299,"CNPJ/CPF:&lt;/strong&gt;"),"&lt;/p&gt;"))</f>
        <v>26.335.362/0001-27</v>
      </c>
      <c r="I299" s="70" t="s">
        <v>360</v>
      </c>
      <c r="J299" s="72"/>
      <c r="K299" s="72" t="s">
        <v>184</v>
      </c>
      <c r="L299" s="122" t="s">
        <v>5</v>
      </c>
      <c r="M299" s="73" t="s">
        <v>238</v>
      </c>
      <c r="N299" s="71" t="s">
        <v>1107</v>
      </c>
      <c r="O299" s="74">
        <v>46237</v>
      </c>
      <c r="P299" s="123">
        <v>46237</v>
      </c>
      <c r="Q299" s="75" t="str">
        <f t="shared" si="55"/>
        <v>ago/2026</v>
      </c>
      <c r="R299" s="71" t="s">
        <v>313</v>
      </c>
      <c r="S299" s="71" t="s">
        <v>393</v>
      </c>
      <c r="T299" s="71" t="s">
        <v>1108</v>
      </c>
      <c r="U299" s="71" t="s">
        <v>1109</v>
      </c>
      <c r="V299" s="71" t="str">
        <f t="shared" si="61"/>
        <v xml:space="preserve">&gt;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v>
      </c>
      <c r="W299" s="76" t="str">
        <f t="shared" si="56"/>
        <v>254985040</v>
      </c>
      <c r="X299" s="77"/>
      <c r="Y299" s="78" t="str">
        <f t="shared" si="57"/>
        <v>Aberto</v>
      </c>
      <c r="Z299" s="78">
        <f t="shared" ca="1" si="58"/>
        <v>58</v>
      </c>
      <c r="AA299" s="78">
        <f t="shared" ca="1" si="59"/>
        <v>58.002989999999997</v>
      </c>
      <c r="AB299" s="2" t="str">
        <f t="shared" si="60"/>
        <v>Interno</v>
      </c>
    </row>
    <row r="300" spans="1:28" ht="15.5" x14ac:dyDescent="0.35">
      <c r="A300" s="1"/>
      <c r="B300" s="67" t="s">
        <v>17</v>
      </c>
      <c r="C300" s="70" t="str">
        <f>VLOOKUP(I:I,'Referencias '!H:I,2,0)</f>
        <v>Cancelamento e Reemissão de Nota Fiscal</v>
      </c>
      <c r="D300" s="71">
        <v>25480801</v>
      </c>
      <c r="E300" s="71">
        <v>0</v>
      </c>
      <c r="F300" s="126" t="s">
        <v>1110</v>
      </c>
      <c r="G300" s="72" t="str">
        <f>T300</f>
        <v>PAO DE ACUCAR 1302 BRIGADEIRO</v>
      </c>
      <c r="H300" s="72" t="str">
        <f t="shared" si="63"/>
        <v>47.508.411/0004-07</v>
      </c>
      <c r="I300" s="70" t="s">
        <v>360</v>
      </c>
      <c r="J300" s="72"/>
      <c r="K300" s="72" t="s">
        <v>187</v>
      </c>
      <c r="L300" s="122" t="s">
        <v>5</v>
      </c>
      <c r="M300" s="73" t="s">
        <v>238</v>
      </c>
      <c r="N300" s="71" t="s">
        <v>1111</v>
      </c>
      <c r="O300" s="74">
        <v>46237</v>
      </c>
      <c r="P300" s="123">
        <v>46237</v>
      </c>
      <c r="Q300" s="75" t="str">
        <f t="shared" si="55"/>
        <v>ago/2026</v>
      </c>
      <c r="R300" s="71" t="s">
        <v>313</v>
      </c>
      <c r="S300" s="71" t="s">
        <v>302</v>
      </c>
      <c r="T300" s="71" t="s">
        <v>1112</v>
      </c>
      <c r="U300" s="71" t="s">
        <v>1113</v>
      </c>
      <c r="V300" s="71" t="str">
        <f t="shared" si="61"/>
        <v>&gt;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v>
      </c>
      <c r="W300" s="76" t="str">
        <f t="shared" si="56"/>
        <v>254808010</v>
      </c>
      <c r="X300" s="77"/>
      <c r="Y300" s="78" t="str">
        <f t="shared" si="57"/>
        <v>Aberto</v>
      </c>
      <c r="Z300" s="78">
        <f t="shared" ca="1" si="58"/>
        <v>58</v>
      </c>
      <c r="AA300" s="78">
        <f t="shared" ca="1" si="59"/>
        <v>58.003</v>
      </c>
      <c r="AB300" s="2" t="str">
        <f t="shared" si="60"/>
        <v>Interno</v>
      </c>
    </row>
    <row r="301" spans="1:28" ht="15.5" x14ac:dyDescent="0.35">
      <c r="A301" s="1"/>
      <c r="B301" s="67" t="s">
        <v>14</v>
      </c>
      <c r="C301" s="70" t="str">
        <f>VLOOKUP(I:I,'Referencias '!H:I,2,0)</f>
        <v>Cobrança e Contestação</v>
      </c>
      <c r="D301" s="71">
        <v>25466908</v>
      </c>
      <c r="E301" s="71">
        <v>0</v>
      </c>
      <c r="F301" s="126" t="s">
        <v>1114</v>
      </c>
      <c r="G301" s="72" t="str">
        <f>T301</f>
        <v/>
      </c>
      <c r="H301" s="72" t="str">
        <f t="shared" si="63"/>
        <v>740.078.669-53</v>
      </c>
      <c r="I301" s="70" t="s">
        <v>258</v>
      </c>
      <c r="J301" s="126"/>
      <c r="K301" s="72"/>
      <c r="L301" s="70" t="s">
        <v>70</v>
      </c>
      <c r="M301" s="73" t="s">
        <v>238</v>
      </c>
      <c r="N301" s="71" t="s">
        <v>1115</v>
      </c>
      <c r="O301" s="74">
        <v>46234</v>
      </c>
      <c r="P301" s="123">
        <v>46234</v>
      </c>
      <c r="Q301" s="75" t="str">
        <f t="shared" si="55"/>
        <v>jul/2026</v>
      </c>
      <c r="R301" s="71" t="s">
        <v>313</v>
      </c>
      <c r="S301" s="71" t="s">
        <v>1116</v>
      </c>
      <c r="T301" s="71" t="s">
        <v>327</v>
      </c>
      <c r="U301" s="71" t="s">
        <v>1117</v>
      </c>
      <c r="V301" s="71" t="str">
        <f t="shared" si="61"/>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v>
      </c>
      <c r="W301" s="76" t="str">
        <f t="shared" si="56"/>
        <v>254669080</v>
      </c>
      <c r="X301" s="77">
        <v>46258</v>
      </c>
      <c r="Y301" s="78" t="str">
        <f t="shared" si="57"/>
        <v>Encerrado</v>
      </c>
      <c r="Z301" s="78">
        <f t="shared" ca="1" si="58"/>
        <v>24</v>
      </c>
      <c r="AA301" s="78" t="str">
        <f t="shared" si="59"/>
        <v/>
      </c>
      <c r="AB301" s="2" t="str">
        <f t="shared" si="60"/>
        <v>Externo</v>
      </c>
    </row>
    <row r="302" spans="1:28" ht="15.5" x14ac:dyDescent="0.35">
      <c r="A302" s="1"/>
      <c r="B302" s="67" t="s">
        <v>14</v>
      </c>
      <c r="C302" s="70" t="str">
        <f>VLOOKUP(I:I,'Referencias '!H:I,2,0)</f>
        <v>Cancelamento e Reemissão de Nota Fiscal</v>
      </c>
      <c r="D302" s="71">
        <v>25461091</v>
      </c>
      <c r="E302" s="71">
        <v>0</v>
      </c>
      <c r="F302" s="126" t="s">
        <v>1118</v>
      </c>
      <c r="G302" s="72" t="str">
        <f>VLOOKUP(H:H,'Referencias '!B:C,2,0)</f>
        <v>CASA UNICA MATERIAIS PARA CONSTRUCAO LTDA</v>
      </c>
      <c r="H302" s="72" t="str">
        <f t="shared" si="63"/>
        <v>25.618.174/0001-43</v>
      </c>
      <c r="I302" s="70" t="s">
        <v>676</v>
      </c>
      <c r="J302" s="72"/>
      <c r="K302" s="72" t="s">
        <v>187</v>
      </c>
      <c r="L302" s="70" t="s">
        <v>70</v>
      </c>
      <c r="M302" s="73" t="s">
        <v>238</v>
      </c>
      <c r="N302" s="71" t="s">
        <v>1119</v>
      </c>
      <c r="O302" s="74">
        <v>46234</v>
      </c>
      <c r="P302" s="123">
        <v>46234</v>
      </c>
      <c r="Q302" s="75" t="str">
        <f t="shared" si="55"/>
        <v>jul/2026</v>
      </c>
      <c r="R302" s="71" t="s">
        <v>313</v>
      </c>
      <c r="S302" s="71" t="s">
        <v>302</v>
      </c>
      <c r="T302" s="71" t="s">
        <v>327</v>
      </c>
      <c r="U302" s="71" t="s">
        <v>1120</v>
      </c>
      <c r="V302" s="71" t="str">
        <f t="shared" si="61"/>
        <v>&gt; Time financeiro, boa tarde. Tudo bem?
Por favor realizar o cancelamento das NFS emitidas em 29/07/2026, foi emitida de forma indevida.
O contrato possui pacote de gateway, ou seja, é para emitir uma nota | boleto para os 3 serviços:</v>
      </c>
      <c r="W302" s="76" t="str">
        <f t="shared" si="56"/>
        <v>254610910</v>
      </c>
      <c r="X302" s="77">
        <v>46276</v>
      </c>
      <c r="Y302" s="78" t="str">
        <f t="shared" si="57"/>
        <v>Encerrado</v>
      </c>
      <c r="Z302" s="78">
        <f t="shared" ca="1" si="58"/>
        <v>42</v>
      </c>
      <c r="AA302" s="78" t="str">
        <f t="shared" si="59"/>
        <v/>
      </c>
      <c r="AB302" s="2" t="str">
        <f t="shared" si="60"/>
        <v>Interno</v>
      </c>
    </row>
    <row r="303" spans="1:28" s="91" customFormat="1" ht="15.5" x14ac:dyDescent="0.35">
      <c r="A303" s="1"/>
      <c r="B303" s="67" t="s">
        <v>14</v>
      </c>
      <c r="C303" s="122" t="str">
        <f>VLOOKUP(I:I,'Referencias '!H:I,2,0)</f>
        <v>Cobrança e Contestação</v>
      </c>
      <c r="D303" s="129">
        <v>25709607</v>
      </c>
      <c r="E303" s="129">
        <v>0</v>
      </c>
      <c r="F303" s="126">
        <v>2621816990566</v>
      </c>
      <c r="G303" s="126" t="str">
        <f>VLOOKUP(H:H,'Referencias '!B:C,2,0)</f>
        <v>EDITORA GLOBO S/A</v>
      </c>
      <c r="H303" s="126" t="str">
        <f t="shared" si="63"/>
        <v>04.067.191/0001-60</v>
      </c>
      <c r="I303" s="122" t="s">
        <v>287</v>
      </c>
      <c r="J303" s="126"/>
      <c r="K303" s="126" t="s">
        <v>1121</v>
      </c>
      <c r="L303" s="70" t="s">
        <v>70</v>
      </c>
      <c r="M303" s="127" t="s">
        <v>238</v>
      </c>
      <c r="N303" s="129" t="s">
        <v>639</v>
      </c>
      <c r="O303" s="125">
        <v>46240</v>
      </c>
      <c r="P303" s="123">
        <v>46240</v>
      </c>
      <c r="Q303" s="128" t="str">
        <f t="shared" si="55"/>
        <v>ago/2026</v>
      </c>
      <c r="R303" s="129" t="s">
        <v>313</v>
      </c>
      <c r="S303" s="129" t="s">
        <v>246</v>
      </c>
      <c r="T303" s="129" t="s">
        <v>1122</v>
      </c>
      <c r="U303" s="129" t="s">
        <v>1123</v>
      </c>
      <c r="V303" s="129" t="str">
        <f t="shared" si="61"/>
        <v>&gt; O faturamento do pagador do mês da Editora Globo está errado, o valor está incorreto. 
Enviei na contestação da prévia mas estou abrindo essa chamado para formalizar conforme solicitado pelo time financeiro. 
Obrigada!</v>
      </c>
      <c r="W303" s="130" t="str">
        <f t="shared" si="56"/>
        <v>257096070</v>
      </c>
      <c r="X303" s="77">
        <v>46273</v>
      </c>
      <c r="Y303" s="131" t="str">
        <f t="shared" si="57"/>
        <v>Encerrado</v>
      </c>
      <c r="Z303" s="131">
        <f t="shared" ca="1" si="58"/>
        <v>33</v>
      </c>
      <c r="AA303" s="131" t="str">
        <f t="shared" si="59"/>
        <v/>
      </c>
      <c r="AB303" s="2" t="str">
        <f t="shared" si="60"/>
        <v>Interno</v>
      </c>
    </row>
    <row r="304" spans="1:28" ht="15.5" x14ac:dyDescent="0.35">
      <c r="A304" s="1"/>
      <c r="B304" s="67" t="s">
        <v>50</v>
      </c>
      <c r="C304" s="70" t="str">
        <f>VLOOKUP(I:I,'Referencias '!H:I,2,0)</f>
        <v>Cancelamento e Reemissão de Nota Fiscal</v>
      </c>
      <c r="D304" s="71">
        <v>25704891</v>
      </c>
      <c r="E304" s="71">
        <v>0</v>
      </c>
      <c r="F304" s="72">
        <v>2621816987537</v>
      </c>
      <c r="G304" s="72" t="str">
        <f>VLOOKUP(H:H,'Referencias '!B:C,2,0)</f>
        <v>VOLTBRAS ELETROPOSTOS AGENCIAMENTO LTDA</v>
      </c>
      <c r="H304" s="72" t="str">
        <f t="shared" si="63"/>
        <v>32.150.686/0001-93</v>
      </c>
      <c r="I304" s="70" t="s">
        <v>360</v>
      </c>
      <c r="J304" s="72"/>
      <c r="K304" s="72" t="s">
        <v>184</v>
      </c>
      <c r="L304" s="122" t="s">
        <v>213</v>
      </c>
      <c r="M304" s="73" t="s">
        <v>238</v>
      </c>
      <c r="N304" s="71" t="s">
        <v>1124</v>
      </c>
      <c r="O304" s="74">
        <v>46240</v>
      </c>
      <c r="P304" s="123">
        <v>46241</v>
      </c>
      <c r="Q304" s="75" t="str">
        <f t="shared" si="55"/>
        <v>ago/2026</v>
      </c>
      <c r="R304" s="71" t="s">
        <v>313</v>
      </c>
      <c r="S304" s="71" t="s">
        <v>302</v>
      </c>
      <c r="T304" s="71" t="s">
        <v>1125</v>
      </c>
      <c r="U304" s="71" t="s">
        <v>1126</v>
      </c>
      <c r="V304" s="71" t="str">
        <f t="shared" si="61"/>
        <v>&gt; Prezado time financeiro.
Favor cancelar a nota de SETUP do cliente. DA comercial em anexo.</v>
      </c>
      <c r="W304" s="76" t="str">
        <f t="shared" si="56"/>
        <v>257048910</v>
      </c>
      <c r="X304" s="77"/>
      <c r="Y304" s="78" t="str">
        <f t="shared" si="57"/>
        <v>Aberto</v>
      </c>
      <c r="Z304" s="78">
        <f t="shared" ca="1" si="58"/>
        <v>55</v>
      </c>
      <c r="AA304" s="78">
        <f t="shared" ca="1" si="59"/>
        <v>55.003039999999999</v>
      </c>
      <c r="AB304" s="2" t="str">
        <f t="shared" si="60"/>
        <v>Interno</v>
      </c>
    </row>
    <row r="305" spans="1:28" ht="15.5" x14ac:dyDescent="0.35">
      <c r="A305" s="1"/>
      <c r="B305" s="67" t="s">
        <v>50</v>
      </c>
      <c r="C305" s="70" t="str">
        <f>VLOOKUP(I:I,'Referencias '!H:I,2,0)</f>
        <v>Pagamentos, Boletos e Recebimentos</v>
      </c>
      <c r="D305" s="71">
        <v>25704610</v>
      </c>
      <c r="E305" s="71">
        <v>0</v>
      </c>
      <c r="F305" s="72">
        <v>2621816987369</v>
      </c>
      <c r="G305" s="72" t="str">
        <f>VLOOKUP(H:H,'Referencias '!B:C,2,0)</f>
        <v>MESTRE MARCENEIRO LTDA</v>
      </c>
      <c r="H305" s="72" t="str">
        <f t="shared" si="63"/>
        <v>12.878.141/0001-90</v>
      </c>
      <c r="I305" s="70" t="s">
        <v>871</v>
      </c>
      <c r="J305" s="72"/>
      <c r="K305" s="72"/>
      <c r="L305" s="70" t="s">
        <v>70</v>
      </c>
      <c r="M305" s="73" t="s">
        <v>238</v>
      </c>
      <c r="N305" s="71" t="s">
        <v>1127</v>
      </c>
      <c r="O305" s="74">
        <v>46240</v>
      </c>
      <c r="P305" s="123">
        <v>46240</v>
      </c>
      <c r="Q305" s="75" t="str">
        <f t="shared" si="55"/>
        <v>ago/2026</v>
      </c>
      <c r="R305" s="71" t="s">
        <v>313</v>
      </c>
      <c r="S305" s="71" t="s">
        <v>1128</v>
      </c>
      <c r="T305" s="71" t="s">
        <v>1129</v>
      </c>
      <c r="U305" s="71" t="s">
        <v>1130</v>
      </c>
      <c r="V305" s="71" t="str">
        <f t="shared" si="61"/>
        <v>&gt; Preciso trocar o domicílio bancário do Master para a seguinte conta:
Banco: Banco do Brasil
Agênica: 2857-6
C/C: 82565-4</v>
      </c>
      <c r="W305" s="76" t="str">
        <f t="shared" si="56"/>
        <v>257046100</v>
      </c>
      <c r="X305" s="77">
        <f>P305</f>
        <v>46240</v>
      </c>
      <c r="Y305" s="78" t="str">
        <f t="shared" si="57"/>
        <v>Encerrado</v>
      </c>
      <c r="Z305" s="78">
        <f t="shared" ca="1" si="58"/>
        <v>0</v>
      </c>
      <c r="AA305" s="78" t="str">
        <f t="shared" si="59"/>
        <v/>
      </c>
      <c r="AB305" s="2" t="str">
        <f t="shared" si="60"/>
        <v>Externo</v>
      </c>
    </row>
    <row r="306" spans="1:28" s="91" customFormat="1" ht="15.5" x14ac:dyDescent="0.35">
      <c r="A306" s="1"/>
      <c r="B306" s="67" t="s">
        <v>50</v>
      </c>
      <c r="C306" s="122" t="str">
        <f>VLOOKUP(I:I,'Referencias '!H:I,2,0)</f>
        <v>Cobrança e Contestação</v>
      </c>
      <c r="D306" s="129">
        <v>25687981</v>
      </c>
      <c r="E306" s="129">
        <v>0</v>
      </c>
      <c r="F306" s="126">
        <v>2621813976658</v>
      </c>
      <c r="G306" s="126" t="str">
        <f>T306</f>
        <v>DIMESUL LTDA</v>
      </c>
      <c r="H306" s="126" t="s">
        <v>1131</v>
      </c>
      <c r="I306" s="122" t="s">
        <v>287</v>
      </c>
      <c r="J306" s="126"/>
      <c r="K306" s="126" t="s">
        <v>1132</v>
      </c>
      <c r="L306" s="70" t="s">
        <v>70</v>
      </c>
      <c r="M306" s="127" t="s">
        <v>238</v>
      </c>
      <c r="N306" s="129" t="s">
        <v>1133</v>
      </c>
      <c r="O306" s="125">
        <v>46240</v>
      </c>
      <c r="P306" s="123">
        <v>46240</v>
      </c>
      <c r="Q306" s="128" t="str">
        <f t="shared" si="55"/>
        <v>ago/2026</v>
      </c>
      <c r="R306" s="129" t="s">
        <v>313</v>
      </c>
      <c r="S306" s="129" t="s">
        <v>1134</v>
      </c>
      <c r="T306" s="129" t="s">
        <v>1135</v>
      </c>
      <c r="U306" s="129" t="s">
        <v>1136</v>
      </c>
      <c r="V306" s="129" t="str">
        <f t="shared" si="61"/>
        <v>&gt; Boa tarde, tudo bem?
Gostaria de solicitar um esclarecimento sobre a nota nº 0119782, bem como sobre a cobrança relacionada a ela, pois nunca recebemos Marketplace.
Poderia, por gentileza, nos explicar a origem dessa nota e os detalhes da cobrança?
Fico no aguardo.
Obrigado!</v>
      </c>
      <c r="W306" s="130" t="str">
        <f t="shared" si="56"/>
        <v>256879810</v>
      </c>
      <c r="X306" s="77">
        <v>46273</v>
      </c>
      <c r="Y306" s="131" t="str">
        <f t="shared" si="57"/>
        <v>Encerrado</v>
      </c>
      <c r="Z306" s="131">
        <f t="shared" ca="1" si="58"/>
        <v>33</v>
      </c>
      <c r="AA306" s="131" t="str">
        <f t="shared" si="59"/>
        <v/>
      </c>
      <c r="AB306" s="2" t="str">
        <f t="shared" si="60"/>
        <v>Externo</v>
      </c>
    </row>
    <row r="307" spans="1:28" ht="15.5" x14ac:dyDescent="0.35">
      <c r="A307" s="1"/>
      <c r="B307" s="67" t="s">
        <v>50</v>
      </c>
      <c r="C307" s="70" t="str">
        <f>VLOOKUP(I:I,'Referencias '!H:I,2,0)</f>
        <v>Cancelamento e Reemissão de Nota Fiscal</v>
      </c>
      <c r="D307" s="129">
        <v>25679977</v>
      </c>
      <c r="E307" s="71">
        <v>0</v>
      </c>
      <c r="F307" s="72">
        <v>2621811971773</v>
      </c>
      <c r="G307" s="72" t="str">
        <f>VLOOKUP(H:H,'Referencias '!B:C,2,0)</f>
        <v>SAVEGNAGO-SUPERMERCADOS LTDA</v>
      </c>
      <c r="H307" s="72" t="str">
        <f t="shared" ref="H307:H325" si="64">TRIM(_xlfn.TEXTBEFORE(_xlfn.TEXTAFTER(U307,"CNPJ/CPF:&lt;/strong&gt;"),"&lt;/p&gt;"))</f>
        <v>71.322.150/0001-60</v>
      </c>
      <c r="I307" s="70" t="s">
        <v>652</v>
      </c>
      <c r="J307" s="72"/>
      <c r="K307" s="72"/>
      <c r="L307" s="122" t="s">
        <v>5</v>
      </c>
      <c r="M307" s="73" t="s">
        <v>238</v>
      </c>
      <c r="N307" s="71" t="s">
        <v>351</v>
      </c>
      <c r="O307" s="74">
        <v>46240</v>
      </c>
      <c r="P307" s="123">
        <v>46240</v>
      </c>
      <c r="Q307" s="75" t="str">
        <f t="shared" si="55"/>
        <v>ago/2026</v>
      </c>
      <c r="R307" s="71" t="s">
        <v>313</v>
      </c>
      <c r="S307" s="71" t="s">
        <v>352</v>
      </c>
      <c r="T307" s="71" t="s">
        <v>353</v>
      </c>
      <c r="U307" s="71" t="s">
        <v>1137</v>
      </c>
      <c r="V307" s="71" t="str">
        <f t="shared" si="61"/>
        <v>&gt;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v>
      </c>
      <c r="W307" s="76" t="str">
        <f t="shared" si="56"/>
        <v>256799770</v>
      </c>
      <c r="X307" s="77"/>
      <c r="Y307" s="78" t="str">
        <f t="shared" si="57"/>
        <v>Aberto</v>
      </c>
      <c r="Z307" s="78">
        <f t="shared" ca="1" si="58"/>
        <v>55</v>
      </c>
      <c r="AA307" s="78">
        <f t="shared" ca="1" si="59"/>
        <v>55.003070000000001</v>
      </c>
      <c r="AB307" s="2" t="str">
        <f t="shared" si="60"/>
        <v>Externo</v>
      </c>
    </row>
    <row r="308" spans="1:28" ht="15.5" x14ac:dyDescent="0.35">
      <c r="A308" s="1"/>
      <c r="B308" s="67" t="s">
        <v>50</v>
      </c>
      <c r="C308" s="70" t="str">
        <f>VLOOKUP(I:I,'Referencias '!H:I,2,0)</f>
        <v>Cobrança e Contestação</v>
      </c>
      <c r="D308" s="71">
        <v>25652435</v>
      </c>
      <c r="E308" s="71">
        <v>0</v>
      </c>
      <c r="F308" s="72">
        <v>2621717954072</v>
      </c>
      <c r="G308" s="72" t="str">
        <f>VLOOKUP(H:H,'Referencias '!B:C,2,0)</f>
        <v>INOVE ONLINE LTDA</v>
      </c>
      <c r="H308" s="72" t="str">
        <f t="shared" si="64"/>
        <v>59.515.022/0001-37</v>
      </c>
      <c r="I308" s="70" t="s">
        <v>287</v>
      </c>
      <c r="J308" s="72"/>
      <c r="K308" s="72"/>
      <c r="L308" s="70" t="s">
        <v>70</v>
      </c>
      <c r="M308" s="73" t="s">
        <v>238</v>
      </c>
      <c r="N308" s="71" t="s">
        <v>1138</v>
      </c>
      <c r="O308" s="74">
        <v>46239</v>
      </c>
      <c r="P308" s="123">
        <v>46239</v>
      </c>
      <c r="Q308" s="75" t="str">
        <f t="shared" si="55"/>
        <v>ago/2026</v>
      </c>
      <c r="R308" s="71" t="s">
        <v>313</v>
      </c>
      <c r="S308" s="71" t="s">
        <v>1139</v>
      </c>
      <c r="T308" s="71" t="s">
        <v>1140</v>
      </c>
      <c r="U308" s="71" t="s">
        <v>1141</v>
      </c>
      <c r="V308" s="71" t="str">
        <f t="shared" si="61"/>
        <v>&gt; Recebi a cobrança de 699,24, sendo que o valor acordado em contrato sempre foi de 400 reais, gostaria de entender o motivo de ter aumentando quase 300 reais!</v>
      </c>
      <c r="W308" s="76" t="str">
        <f t="shared" si="56"/>
        <v>256524350</v>
      </c>
      <c r="X308" s="77">
        <f>P308</f>
        <v>46239</v>
      </c>
      <c r="Y308" s="78" t="str">
        <f t="shared" si="57"/>
        <v>Encerrado</v>
      </c>
      <c r="Z308" s="78">
        <f t="shared" ca="1" si="58"/>
        <v>0</v>
      </c>
      <c r="AA308" s="78" t="str">
        <f t="shared" si="59"/>
        <v/>
      </c>
      <c r="AB308" s="2" t="str">
        <f t="shared" si="60"/>
        <v>Externo</v>
      </c>
    </row>
    <row r="309" spans="1:28" ht="15.5" x14ac:dyDescent="0.35">
      <c r="A309" s="1"/>
      <c r="B309" s="67" t="s">
        <v>17</v>
      </c>
      <c r="C309" s="70" t="str">
        <f>VLOOKUP(I:I,'Referencias '!H:I,2,0)</f>
        <v>Cobrança e Contestação</v>
      </c>
      <c r="D309" s="71">
        <v>25587767</v>
      </c>
      <c r="E309" s="71">
        <v>0</v>
      </c>
      <c r="F309" s="126" t="s">
        <v>1082</v>
      </c>
      <c r="G309" s="72" t="str">
        <f>VLOOKUP(H:H,'Referencias '!B:C,2,0)</f>
        <v>VISA DO BRASIL EMPREENDIMENTOS LTDA</v>
      </c>
      <c r="H309" s="72" t="str">
        <f t="shared" si="64"/>
        <v>31.551.765/0001-43</v>
      </c>
      <c r="I309" s="70" t="s">
        <v>258</v>
      </c>
      <c r="J309" s="72"/>
      <c r="K309" s="72"/>
      <c r="L309" s="122" t="s">
        <v>5</v>
      </c>
      <c r="M309" s="73" t="s">
        <v>238</v>
      </c>
      <c r="N309" s="71" t="s">
        <v>1083</v>
      </c>
      <c r="O309" s="74">
        <v>46238</v>
      </c>
      <c r="P309" s="123">
        <v>46238</v>
      </c>
      <c r="Q309" s="75" t="str">
        <f t="shared" si="55"/>
        <v>ago/2026</v>
      </c>
      <c r="R309" s="71" t="s">
        <v>313</v>
      </c>
      <c r="S309" s="71" t="s">
        <v>302</v>
      </c>
      <c r="T309" s="71" t="s">
        <v>327</v>
      </c>
      <c r="U309" s="71" t="s">
        <v>1084</v>
      </c>
      <c r="V309" s="71" t="str">
        <f t="shared" si="61"/>
        <v>&gt; Time financeiro, boa tarde. Tudo bem?
Por favor, preciso saber se as transações que estamos cobrando das notas fiscais do cliente: 31551765000143
são relacionados ao MID:BBA85CEC-60E0-4E61-B105-A63B118ACA08?
Se não, a qual MID está relacionada?</v>
      </c>
      <c r="W309" s="76" t="str">
        <f t="shared" si="56"/>
        <v>255877670</v>
      </c>
      <c r="X309" s="77"/>
      <c r="Y309" s="78" t="str">
        <f t="shared" si="57"/>
        <v>Aberto</v>
      </c>
      <c r="Z309" s="78">
        <f t="shared" ca="1" si="58"/>
        <v>57</v>
      </c>
      <c r="AA309" s="78">
        <f t="shared" ca="1" si="59"/>
        <v>57.00309</v>
      </c>
      <c r="AB309" s="2" t="str">
        <f t="shared" si="60"/>
        <v>Interno</v>
      </c>
    </row>
    <row r="310" spans="1:28" ht="15.5" x14ac:dyDescent="0.35">
      <c r="A310" s="1"/>
      <c r="B310" s="67" t="s">
        <v>14</v>
      </c>
      <c r="C310" s="70" t="str">
        <f>VLOOKUP(I:I,'Referencias '!H:I,2,0)</f>
        <v>Cancelamento e Reemissão de Nota Fiscal</v>
      </c>
      <c r="D310" s="71">
        <v>25587571</v>
      </c>
      <c r="E310" s="71">
        <v>0</v>
      </c>
      <c r="F310" s="72">
        <v>2621616912722</v>
      </c>
      <c r="G310" s="72" t="str">
        <f>VLOOKUP(H:H,'Referencias '!B:C,2,0)</f>
        <v>PAGSEGURO INTERNET INSTITUICAO DE PAGAMENTO S.A.</v>
      </c>
      <c r="H310" s="72" t="str">
        <f t="shared" si="64"/>
        <v>08.561.701/0001-01</v>
      </c>
      <c r="I310" s="70" t="s">
        <v>1144</v>
      </c>
      <c r="J310" s="72"/>
      <c r="K310" s="72"/>
      <c r="L310" s="122" t="s">
        <v>5</v>
      </c>
      <c r="M310" s="73" t="s">
        <v>238</v>
      </c>
      <c r="N310" s="71" t="s">
        <v>1145</v>
      </c>
      <c r="O310" s="74">
        <v>46238</v>
      </c>
      <c r="P310" s="123">
        <v>46239</v>
      </c>
      <c r="Q310" s="75" t="str">
        <f t="shared" si="55"/>
        <v>ago/2026</v>
      </c>
      <c r="R310" s="71" t="s">
        <v>313</v>
      </c>
      <c r="S310" s="71" t="s">
        <v>1146</v>
      </c>
      <c r="T310" s="71" t="s">
        <v>327</v>
      </c>
      <c r="U310" s="71" t="s">
        <v>1147</v>
      </c>
      <c r="V310" s="71" t="str">
        <f t="shared" si="61"/>
        <v>&gt;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v>
      </c>
      <c r="W310" s="76" t="str">
        <f t="shared" si="56"/>
        <v>255875710</v>
      </c>
      <c r="X310" s="77"/>
      <c r="Y310" s="78" t="str">
        <f t="shared" si="57"/>
        <v>Aberto</v>
      </c>
      <c r="Z310" s="78">
        <f t="shared" ca="1" si="58"/>
        <v>57</v>
      </c>
      <c r="AA310" s="78">
        <f t="shared" ca="1" si="59"/>
        <v>57.003100000000003</v>
      </c>
      <c r="AB310" s="2" t="str">
        <f t="shared" si="60"/>
        <v>Externo</v>
      </c>
    </row>
    <row r="311" spans="1:28" ht="15.5" x14ac:dyDescent="0.35">
      <c r="A311" s="1"/>
      <c r="B311" s="67" t="s">
        <v>17</v>
      </c>
      <c r="C311" s="70" t="str">
        <f>VLOOKUP(I:I,'Referencias '!H:I,2,0)</f>
        <v>Pagamentos, Boletos e Recebimentos</v>
      </c>
      <c r="D311" s="71">
        <v>25611580</v>
      </c>
      <c r="E311" s="71">
        <v>0</v>
      </c>
      <c r="F311" s="72">
        <v>2621710927926</v>
      </c>
      <c r="G311" s="72" t="str">
        <f>VLOOKUP(H:H,'Referencias '!B:C,2,0)</f>
        <v>BRASIF S/A EXPORTACAO IMPORTACAO</v>
      </c>
      <c r="H311" s="72" t="str">
        <f t="shared" si="64"/>
        <v>52.226.073/0001-08</v>
      </c>
      <c r="I311" s="70" t="s">
        <v>1142</v>
      </c>
      <c r="J311" s="72"/>
      <c r="K311" s="72"/>
      <c r="L311" s="122" t="s">
        <v>5</v>
      </c>
      <c r="M311" s="73" t="s">
        <v>238</v>
      </c>
      <c r="N311" s="71" t="s">
        <v>305</v>
      </c>
      <c r="O311" s="74">
        <v>46239</v>
      </c>
      <c r="P311" s="123">
        <v>46239</v>
      </c>
      <c r="Q311" s="75" t="str">
        <f t="shared" si="55"/>
        <v>ago/2026</v>
      </c>
      <c r="R311" s="71" t="s">
        <v>313</v>
      </c>
      <c r="S311" s="71" t="s">
        <v>306</v>
      </c>
      <c r="T311" s="71" t="s">
        <v>327</v>
      </c>
      <c r="U311" s="71" t="s">
        <v>1143</v>
      </c>
      <c r="V311" s="71" t="str">
        <f t="shared" si="61"/>
        <v>&gt;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v>
      </c>
      <c r="W311" s="76" t="str">
        <f t="shared" si="56"/>
        <v>256115800</v>
      </c>
      <c r="X311" s="77"/>
      <c r="Y311" s="78" t="str">
        <f t="shared" si="57"/>
        <v>Aberto</v>
      </c>
      <c r="Z311" s="78">
        <f t="shared" ca="1" si="58"/>
        <v>56</v>
      </c>
      <c r="AA311" s="78">
        <f t="shared" ca="1" si="59"/>
        <v>56.00311</v>
      </c>
      <c r="AB311" s="2" t="str">
        <f t="shared" si="60"/>
        <v>Interno</v>
      </c>
    </row>
    <row r="312" spans="1:28" ht="15.5" x14ac:dyDescent="0.35">
      <c r="A312" s="1"/>
      <c r="B312" s="67" t="s">
        <v>14</v>
      </c>
      <c r="C312" s="70" t="str">
        <f>VLOOKUP(I:I,'Referencias '!H:I,2,0)</f>
        <v>Cancelamento e Reemissão de Nota Fiscal</v>
      </c>
      <c r="D312" s="71">
        <v>26015915</v>
      </c>
      <c r="E312" s="71" t="s">
        <v>1149</v>
      </c>
      <c r="F312" s="126" t="s">
        <v>1150</v>
      </c>
      <c r="G312" s="72" t="str">
        <f>VLOOKUP(H:H,'Referencias '!B:C,2,0)</f>
        <v>CINEMARK BRASIL S.A.</v>
      </c>
      <c r="H312" s="72" t="str">
        <f t="shared" si="64"/>
        <v>00.779.721/0001-41</v>
      </c>
      <c r="I312" s="70" t="s">
        <v>1151</v>
      </c>
      <c r="J312" s="126"/>
      <c r="K312" s="72"/>
      <c r="L312" s="70" t="s">
        <v>70</v>
      </c>
      <c r="M312" s="73" t="s">
        <v>238</v>
      </c>
      <c r="N312" s="71" t="s">
        <v>488</v>
      </c>
      <c r="O312" s="74">
        <v>46247</v>
      </c>
      <c r="P312" s="123">
        <v>46248</v>
      </c>
      <c r="Q312" s="75" t="str">
        <f t="shared" si="55"/>
        <v>ago/2026</v>
      </c>
      <c r="R312" s="71" t="s">
        <v>313</v>
      </c>
      <c r="S312" s="71" t="s">
        <v>489</v>
      </c>
      <c r="T312" s="71" t="s">
        <v>327</v>
      </c>
      <c r="U312" s="71" t="s">
        <v>1152</v>
      </c>
      <c r="V312" s="71" t="str">
        <f t="shared" si="61"/>
        <v>&gt; Inclusão da P.O nas NF Pagador, 3DS e Cartão Protegido
OC000777457 - Antifraude jun.26
OC000778663 - 3DS
OC000778818 - Cartão
OC000779006 - Pagador</v>
      </c>
      <c r="W312" s="76" t="str">
        <f t="shared" si="56"/>
        <v>260159150</v>
      </c>
      <c r="X312" s="77">
        <v>46252</v>
      </c>
      <c r="Y312" s="78" t="str">
        <f t="shared" si="57"/>
        <v>Encerrado</v>
      </c>
      <c r="Z312" s="78">
        <f t="shared" ca="1" si="58"/>
        <v>5</v>
      </c>
      <c r="AA312" s="78" t="str">
        <f t="shared" si="59"/>
        <v/>
      </c>
      <c r="AB312" s="2" t="str">
        <f t="shared" si="60"/>
        <v>Externo</v>
      </c>
    </row>
    <row r="313" spans="1:28" ht="15.5" x14ac:dyDescent="0.35">
      <c r="A313" s="1"/>
      <c r="B313" s="67" t="s">
        <v>50</v>
      </c>
      <c r="C313" s="70" t="str">
        <f>VLOOKUP(I:I,'Referencias '!H:I,2,0)</f>
        <v>Cancelamento e Reemissão de Nota Fiscal</v>
      </c>
      <c r="D313" s="71">
        <v>26011491</v>
      </c>
      <c r="E313" s="71" t="s">
        <v>1149</v>
      </c>
      <c r="F313" s="126" t="s">
        <v>1153</v>
      </c>
      <c r="G313" s="72" t="str">
        <f>T313</f>
        <v/>
      </c>
      <c r="H313" s="72" t="str">
        <f t="shared" si="64"/>
        <v>04.525.527/0001-90</v>
      </c>
      <c r="I313" s="70" t="s">
        <v>1154</v>
      </c>
      <c r="J313" s="72"/>
      <c r="K313" s="72" t="s">
        <v>187</v>
      </c>
      <c r="L313" s="122" t="s">
        <v>5</v>
      </c>
      <c r="M313" s="73" t="s">
        <v>238</v>
      </c>
      <c r="N313" s="71" t="s">
        <v>1155</v>
      </c>
      <c r="O313" s="74">
        <v>46247</v>
      </c>
      <c r="P313" s="123">
        <v>46248</v>
      </c>
      <c r="Q313" s="75" t="str">
        <f t="shared" si="55"/>
        <v>ago/2026</v>
      </c>
      <c r="R313" s="71" t="s">
        <v>313</v>
      </c>
      <c r="S313" s="71" t="s">
        <v>302</v>
      </c>
      <c r="T313" s="71" t="s">
        <v>327</v>
      </c>
      <c r="U313" s="71" t="s">
        <v>1156</v>
      </c>
      <c r="V313" s="71" t="str">
        <f t="shared" si="61"/>
        <v>&gt; Favor cancelar todas as notas do cliente.
Conforme evidência a funcionária do financeiro em 2023 afirmou que a o serviço estava sendo bloqueado em30/05/2023.
Desvio da antiga funcionária, pois continuamos faturando até março/2026 de forma indevida.</v>
      </c>
      <c r="W313" s="76" t="str">
        <f t="shared" si="56"/>
        <v>260114910</v>
      </c>
      <c r="X313" s="77"/>
      <c r="Y313" s="78" t="str">
        <f t="shared" si="57"/>
        <v>Aberto</v>
      </c>
      <c r="Z313" s="78">
        <f t="shared" ca="1" si="58"/>
        <v>48</v>
      </c>
      <c r="AA313" s="78">
        <f t="shared" ca="1" si="59"/>
        <v>48.003129999999999</v>
      </c>
      <c r="AB313" s="2" t="str">
        <f t="shared" si="60"/>
        <v>Interno</v>
      </c>
    </row>
    <row r="314" spans="1:28" ht="15.5" x14ac:dyDescent="0.35">
      <c r="A314" s="1"/>
      <c r="B314" s="67" t="s">
        <v>17</v>
      </c>
      <c r="C314" s="70" t="str">
        <f>VLOOKUP(I:I,'Referencias '!H:I,2,0)</f>
        <v>Contratos, Comercial e Cadastro</v>
      </c>
      <c r="D314" s="71">
        <v>25860869</v>
      </c>
      <c r="E314" s="71" t="s">
        <v>1149</v>
      </c>
      <c r="F314" s="126" t="s">
        <v>1206</v>
      </c>
      <c r="G314" s="72" t="str">
        <f>VLOOKUP(H:H,'Referencias '!B:C,2,0)</f>
        <v>SOCIEDADE BIBLICA DO BRASIL</v>
      </c>
      <c r="H314" s="72" t="str">
        <f t="shared" si="64"/>
        <v>33.579.376/0001-51</v>
      </c>
      <c r="I314" s="70" t="s">
        <v>1171</v>
      </c>
      <c r="J314" s="72"/>
      <c r="K314" s="72" t="s">
        <v>677</v>
      </c>
      <c r="L314" s="122" t="s">
        <v>5</v>
      </c>
      <c r="M314" s="73" t="s">
        <v>238</v>
      </c>
      <c r="N314" s="71" t="s">
        <v>1207</v>
      </c>
      <c r="O314" s="74">
        <v>46245</v>
      </c>
      <c r="P314" s="123">
        <v>46245</v>
      </c>
      <c r="Q314" s="75" t="str">
        <f t="shared" si="55"/>
        <v>ago/2026</v>
      </c>
      <c r="R314" s="71" t="s">
        <v>313</v>
      </c>
      <c r="S314" s="71" t="s">
        <v>1208</v>
      </c>
      <c r="T314" s="71" t="s">
        <v>327</v>
      </c>
      <c r="U314" s="71" t="s">
        <v>1209</v>
      </c>
      <c r="V314" s="71" t="str">
        <f t="shared" si="61"/>
        <v>&gt;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v>
      </c>
      <c r="W314" s="76" t="str">
        <f t="shared" si="56"/>
        <v>258608690</v>
      </c>
      <c r="X314" s="77"/>
      <c r="Y314" s="78" t="str">
        <f t="shared" si="57"/>
        <v>Aberto</v>
      </c>
      <c r="Z314" s="78">
        <f t="shared" ca="1" si="58"/>
        <v>50</v>
      </c>
      <c r="AA314" s="78">
        <f t="shared" ca="1" si="59"/>
        <v>50.003140000000002</v>
      </c>
      <c r="AB314" s="2" t="str">
        <f t="shared" si="60"/>
        <v>Externo</v>
      </c>
    </row>
    <row r="315" spans="1:28" ht="15.5" x14ac:dyDescent="0.35">
      <c r="A315" s="1"/>
      <c r="B315" s="67" t="s">
        <v>14</v>
      </c>
      <c r="C315" s="70" t="str">
        <f>VLOOKUP(I:I,'Referencias '!H:I,2,0)</f>
        <v>Faturamento e Obrigações Fiscais</v>
      </c>
      <c r="D315" s="71">
        <v>26000391</v>
      </c>
      <c r="E315" s="71" t="s">
        <v>1149</v>
      </c>
      <c r="F315" s="126" t="s">
        <v>1160</v>
      </c>
      <c r="G315" s="72" t="str">
        <f>VLOOKUP(H:H,'Referencias '!B:C,2,0)</f>
        <v>EDITORA GLOBO S/A</v>
      </c>
      <c r="H315" s="72" t="str">
        <f t="shared" si="64"/>
        <v>04.067.191/0001-60</v>
      </c>
      <c r="I315" s="70" t="s">
        <v>1161</v>
      </c>
      <c r="J315" s="72"/>
      <c r="K315" s="72" t="s">
        <v>677</v>
      </c>
      <c r="L315" s="122" t="s">
        <v>5</v>
      </c>
      <c r="M315" s="73" t="s">
        <v>238</v>
      </c>
      <c r="N315" s="71" t="s">
        <v>639</v>
      </c>
      <c r="O315" s="74">
        <v>46247</v>
      </c>
      <c r="P315" s="123">
        <v>46247</v>
      </c>
      <c r="Q315" s="75" t="str">
        <f t="shared" si="55"/>
        <v>ago/2026</v>
      </c>
      <c r="R315" s="71" t="s">
        <v>313</v>
      </c>
      <c r="S315" s="71" t="s">
        <v>246</v>
      </c>
      <c r="T315" s="71" t="s">
        <v>1162</v>
      </c>
      <c r="U315" s="71" t="s">
        <v>1163</v>
      </c>
      <c r="V315" s="71" t="str">
        <f t="shared" si="61"/>
        <v>&gt; Preciso saber quais MIDs estão sendo puxado na cobrança do Cartão protegido do cliente Editora Globo: 
CNPJ 04.067.191/0001-60</v>
      </c>
      <c r="W315" s="76" t="str">
        <f t="shared" si="56"/>
        <v>260003910</v>
      </c>
      <c r="X315" s="77"/>
      <c r="Y315" s="78" t="str">
        <f t="shared" si="57"/>
        <v>Aberto</v>
      </c>
      <c r="Z315" s="78">
        <f t="shared" ca="1" si="58"/>
        <v>48</v>
      </c>
      <c r="AA315" s="78">
        <f t="shared" ca="1" si="59"/>
        <v>48.003149999999998</v>
      </c>
      <c r="AB315" s="2" t="str">
        <f t="shared" si="60"/>
        <v>Interno</v>
      </c>
    </row>
    <row r="316" spans="1:28" ht="15.5" x14ac:dyDescent="0.35">
      <c r="A316" s="1"/>
      <c r="B316" s="67" t="s">
        <v>50</v>
      </c>
      <c r="C316" s="122" t="str">
        <f>VLOOKUP(I:I,'Referencias '!H:I,2,0)</f>
        <v>Pagamentos, Boletos e Recebimentos</v>
      </c>
      <c r="D316" s="129">
        <v>25998980</v>
      </c>
      <c r="E316" s="129" t="s">
        <v>1149</v>
      </c>
      <c r="F316" s="126" t="s">
        <v>1164</v>
      </c>
      <c r="G316" s="126" t="str">
        <f>VLOOKUP(H:H,'Referencias '!B:C,2,0)</f>
        <v>KASA MOTORS LTDA</v>
      </c>
      <c r="H316" s="126" t="str">
        <f t="shared" si="64"/>
        <v>05.471.879/0001-73</v>
      </c>
      <c r="I316" s="70" t="s">
        <v>1165</v>
      </c>
      <c r="J316" s="72"/>
      <c r="K316" s="72" t="s">
        <v>677</v>
      </c>
      <c r="L316" s="122" t="s">
        <v>5</v>
      </c>
      <c r="M316" s="73" t="s">
        <v>238</v>
      </c>
      <c r="N316" s="71" t="s">
        <v>1166</v>
      </c>
      <c r="O316" s="74">
        <v>46247</v>
      </c>
      <c r="P316" s="123">
        <v>46248</v>
      </c>
      <c r="Q316" s="75" t="str">
        <f t="shared" si="55"/>
        <v>ago/2026</v>
      </c>
      <c r="R316" s="71" t="s">
        <v>313</v>
      </c>
      <c r="S316" s="71" t="s">
        <v>1167</v>
      </c>
      <c r="T316" s="71" t="s">
        <v>1168</v>
      </c>
      <c r="U316" s="71" t="s">
        <v>1169</v>
      </c>
      <c r="V316" s="71" t="str">
        <f t="shared" ref="V316:V347" si="65">IFERROR(_xlfn.TEXTBEFORE(_xlfn.TEXTAFTER(U316,"Descrição do problema:&lt;/strong"),"&lt;/p&gt;"),_xlfn.TEXTAFTER(U316,"Descrição do problema:&lt;/strong"))</f>
        <v>&gt; Estamos com um boleto vencido, porém houve a troca de adm. e eu estou no lugar do antigo. Queria ver a possibilidade de prorrogação de boleto da NF0118075</v>
      </c>
      <c r="W316" s="76" t="str">
        <f t="shared" si="56"/>
        <v>259989800</v>
      </c>
      <c r="X316" s="77"/>
      <c r="Y316" s="78" t="str">
        <f t="shared" si="57"/>
        <v>Aberto</v>
      </c>
      <c r="Z316" s="78">
        <f t="shared" ca="1" si="58"/>
        <v>48</v>
      </c>
      <c r="AA316" s="78">
        <f t="shared" ca="1" si="59"/>
        <v>48.003160000000001</v>
      </c>
      <c r="AB316" s="2" t="str">
        <f t="shared" si="60"/>
        <v>Externo</v>
      </c>
    </row>
    <row r="317" spans="1:28" ht="15.5" x14ac:dyDescent="0.35">
      <c r="A317" s="1"/>
      <c r="B317" s="67" t="s">
        <v>17</v>
      </c>
      <c r="C317" s="70" t="str">
        <f>VLOOKUP(I:I,'Referencias '!H:I,2,0)</f>
        <v>Cancelamento e Reemissão de Nota Fiscal</v>
      </c>
      <c r="D317" s="71">
        <v>26003147</v>
      </c>
      <c r="E317" s="71" t="s">
        <v>1149</v>
      </c>
      <c r="F317" s="126" t="s">
        <v>1157</v>
      </c>
      <c r="G317" s="72" t="str">
        <f>VLOOKUP(H:H,'Referencias '!B:C,2,0)</f>
        <v>PAGUE MENOS COMERCIO DE PRODUTOS ALIMENTICIOS LTDA</v>
      </c>
      <c r="H317" s="72" t="str">
        <f t="shared" si="64"/>
        <v>60.494.416/0033-12</v>
      </c>
      <c r="I317" s="70" t="s">
        <v>676</v>
      </c>
      <c r="J317" s="72"/>
      <c r="K317" s="72" t="s">
        <v>184</v>
      </c>
      <c r="L317" s="122" t="s">
        <v>5</v>
      </c>
      <c r="M317" s="73" t="s">
        <v>238</v>
      </c>
      <c r="N317" s="71" t="s">
        <v>1158</v>
      </c>
      <c r="O317" s="74">
        <v>46247</v>
      </c>
      <c r="P317" s="123">
        <v>46247</v>
      </c>
      <c r="Q317" s="75" t="str">
        <f t="shared" si="55"/>
        <v>ago/2026</v>
      </c>
      <c r="R317" s="71" t="s">
        <v>313</v>
      </c>
      <c r="S317" s="71" t="s">
        <v>302</v>
      </c>
      <c r="T317" s="71" t="s">
        <v>755</v>
      </c>
      <c r="U317" s="71" t="s">
        <v>1159</v>
      </c>
      <c r="V317" s="71" t="str">
        <f t="shared" si="65"/>
        <v>&gt; Prezados, boa tarde. Tudo bem?
Em anexo, segue DA comercial para substituição das notas já emitidas. 
Emitindo no 1° dia útil de cada mês.</v>
      </c>
      <c r="W317" s="76" t="str">
        <f t="shared" si="56"/>
        <v>260031470</v>
      </c>
      <c r="X317" s="77"/>
      <c r="Y317" s="78" t="str">
        <f t="shared" si="57"/>
        <v>Aberto</v>
      </c>
      <c r="Z317" s="78">
        <f t="shared" ca="1" si="58"/>
        <v>48</v>
      </c>
      <c r="AA317" s="78">
        <f t="shared" ca="1" si="59"/>
        <v>48.003169999999997</v>
      </c>
      <c r="AB317" s="2" t="str">
        <f t="shared" si="60"/>
        <v>Interno</v>
      </c>
    </row>
    <row r="318" spans="1:28" ht="15.5" x14ac:dyDescent="0.35">
      <c r="A318" s="1"/>
      <c r="B318" s="67" t="s">
        <v>14</v>
      </c>
      <c r="C318" s="70" t="str">
        <f>VLOOKUP(I:I,'Referencias '!H:I,2,0)</f>
        <v>Faturamento e Obrigações Fiscais</v>
      </c>
      <c r="D318" s="71">
        <v>25986550</v>
      </c>
      <c r="E318" s="71" t="s">
        <v>1149</v>
      </c>
      <c r="F318" s="126" t="s">
        <v>1175</v>
      </c>
      <c r="G318" s="72" t="str">
        <f>VLOOKUP(H:H,'Referencias '!B:C,2,0)</f>
        <v>A. P. A. COMERCIO DE MOVEIS LTDA</v>
      </c>
      <c r="H318" s="72" t="str">
        <f t="shared" si="64"/>
        <v>07.382.118/0001-70</v>
      </c>
      <c r="I318" s="70" t="s">
        <v>1176</v>
      </c>
      <c r="J318" s="72"/>
      <c r="K318" s="72" t="s">
        <v>677</v>
      </c>
      <c r="L318" s="122" t="s">
        <v>5</v>
      </c>
      <c r="M318" s="73" t="s">
        <v>238</v>
      </c>
      <c r="N318" s="71" t="s">
        <v>1177</v>
      </c>
      <c r="O318" s="74">
        <v>46247</v>
      </c>
      <c r="P318" s="123">
        <v>46247</v>
      </c>
      <c r="Q318" s="75" t="str">
        <f t="shared" si="55"/>
        <v>ago/2026</v>
      </c>
      <c r="R318" s="71" t="s">
        <v>313</v>
      </c>
      <c r="S318" s="71" t="s">
        <v>1178</v>
      </c>
      <c r="T318" s="71" t="s">
        <v>1179</v>
      </c>
      <c r="U318" s="71" t="s">
        <v>1180</v>
      </c>
      <c r="V318" s="71" t="str">
        <f t="shared" si="65"/>
        <v>&gt;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v>
      </c>
      <c r="W318" s="76" t="str">
        <f t="shared" si="56"/>
        <v>259865500</v>
      </c>
      <c r="X318" s="77"/>
      <c r="Y318" s="78" t="str">
        <f t="shared" si="57"/>
        <v>Aberto</v>
      </c>
      <c r="Z318" s="78">
        <f t="shared" ca="1" si="58"/>
        <v>48</v>
      </c>
      <c r="AA318" s="78">
        <f t="shared" ca="1" si="59"/>
        <v>48.00318</v>
      </c>
      <c r="AB318" s="2" t="str">
        <f t="shared" si="60"/>
        <v>Externo</v>
      </c>
    </row>
    <row r="319" spans="1:28" ht="15.5" x14ac:dyDescent="0.35">
      <c r="A319" s="1"/>
      <c r="B319" s="67" t="s">
        <v>50</v>
      </c>
      <c r="C319" s="70" t="str">
        <f>VLOOKUP(I:I,'Referencias '!H:I,2,0)</f>
        <v>Pagamentos, Boletos e Recebimentos</v>
      </c>
      <c r="D319" s="71">
        <v>25976644</v>
      </c>
      <c r="E319" s="71" t="s">
        <v>1149</v>
      </c>
      <c r="F319" s="126" t="s">
        <v>1181</v>
      </c>
      <c r="G319" s="72" t="str">
        <f>VLOOKUP(H:H,'Referencias '!B:C,2,0)</f>
        <v>R11 TRAVEL VIAGENS E TURISMO LTDA.</v>
      </c>
      <c r="H319" s="72" t="str">
        <f t="shared" si="64"/>
        <v>24.763.731/0001-57</v>
      </c>
      <c r="I319" s="70" t="s">
        <v>1165</v>
      </c>
      <c r="J319" s="72"/>
      <c r="K319" s="72" t="s">
        <v>677</v>
      </c>
      <c r="L319" s="122" t="s">
        <v>5</v>
      </c>
      <c r="M319" s="73" t="s">
        <v>238</v>
      </c>
      <c r="N319" s="71" t="s">
        <v>1182</v>
      </c>
      <c r="O319" s="74">
        <v>46247</v>
      </c>
      <c r="P319" s="123">
        <v>46247</v>
      </c>
      <c r="Q319" s="75" t="str">
        <f t="shared" si="55"/>
        <v>ago/2026</v>
      </c>
      <c r="R319" s="71" t="s">
        <v>313</v>
      </c>
      <c r="S319" s="71" t="s">
        <v>1183</v>
      </c>
      <c r="T319" s="71" t="s">
        <v>327</v>
      </c>
      <c r="U319" s="71" t="s">
        <v>1184</v>
      </c>
      <c r="V319" s="71" t="str">
        <f t="shared" si="65"/>
        <v>&gt;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v>
      </c>
      <c r="W319" s="76" t="str">
        <f t="shared" si="56"/>
        <v>259766440</v>
      </c>
      <c r="X319" s="77"/>
      <c r="Y319" s="78" t="str">
        <f t="shared" si="57"/>
        <v>Aberto</v>
      </c>
      <c r="Z319" s="78">
        <f t="shared" ca="1" si="58"/>
        <v>48</v>
      </c>
      <c r="AA319" s="78">
        <f t="shared" ca="1" si="59"/>
        <v>48.003189999999996</v>
      </c>
      <c r="AB319" s="2" t="str">
        <f t="shared" si="60"/>
        <v>Externo</v>
      </c>
    </row>
    <row r="320" spans="1:28" ht="15.5" x14ac:dyDescent="0.35">
      <c r="A320" s="1"/>
      <c r="B320" s="67" t="s">
        <v>17</v>
      </c>
      <c r="C320" s="70" t="str">
        <f>VLOOKUP(I:I,'Referencias '!H:I,2,0)</f>
        <v>Contratos, Comercial e Cadastro</v>
      </c>
      <c r="D320" s="71">
        <v>25992473</v>
      </c>
      <c r="E320" s="71" t="s">
        <v>1149</v>
      </c>
      <c r="F320" s="126" t="s">
        <v>1170</v>
      </c>
      <c r="G320" s="72" t="str">
        <f>VLOOKUP(H:H,'Referencias '!B:C,2,0)</f>
        <v>COMPANHIA SULAMERICANA DE DISTRIBUICAO</v>
      </c>
      <c r="H320" s="72" t="str">
        <f t="shared" si="64"/>
        <v>11.517.841/0001-97</v>
      </c>
      <c r="I320" s="70" t="s">
        <v>1171</v>
      </c>
      <c r="J320" s="72"/>
      <c r="K320" s="72" t="s">
        <v>677</v>
      </c>
      <c r="L320" s="122" t="s">
        <v>5</v>
      </c>
      <c r="M320" s="73" t="s">
        <v>238</v>
      </c>
      <c r="N320" s="71" t="s">
        <v>1172</v>
      </c>
      <c r="O320" s="74">
        <v>46247</v>
      </c>
      <c r="P320" s="123">
        <v>46247</v>
      </c>
      <c r="Q320" s="75" t="str">
        <f t="shared" si="55"/>
        <v>ago/2026</v>
      </c>
      <c r="R320" s="71" t="s">
        <v>313</v>
      </c>
      <c r="S320" s="71" t="s">
        <v>1173</v>
      </c>
      <c r="T320" s="71" t="s">
        <v>327</v>
      </c>
      <c r="U320" s="71" t="s">
        <v>1174</v>
      </c>
      <c r="V320" s="71" t="str">
        <f t="shared" si="65"/>
        <v>&gt; Boa tarde!
Favor retirar a valdirene.carniel@grupoamigao.com da lista de recebimento das faturas do Amigão (COMPANHIA SULAMERICANA DE DISTRIBUICAO) e inserir o diego.calefi@grupoamigao.com
Obrigado!</v>
      </c>
      <c r="W320" s="76" t="str">
        <f t="shared" si="56"/>
        <v>259924730</v>
      </c>
      <c r="X320" s="77"/>
      <c r="Y320" s="78" t="str">
        <f t="shared" si="57"/>
        <v>Aberto</v>
      </c>
      <c r="Z320" s="78">
        <f t="shared" ca="1" si="58"/>
        <v>48</v>
      </c>
      <c r="AA320" s="78">
        <f t="shared" ca="1" si="59"/>
        <v>48.0032</v>
      </c>
      <c r="AB320" s="2" t="str">
        <f t="shared" si="60"/>
        <v>Externo</v>
      </c>
    </row>
    <row r="321" spans="1:28" s="91" customFormat="1" ht="15.5" x14ac:dyDescent="0.35">
      <c r="A321" s="1"/>
      <c r="B321" s="67" t="s">
        <v>50</v>
      </c>
      <c r="C321" s="122" t="str">
        <f>VLOOKUP(I:I,'Referencias '!H:I,2,0)</f>
        <v>Cancelamento e Reemissão de Nota Fiscal</v>
      </c>
      <c r="D321" s="129">
        <v>25929004</v>
      </c>
      <c r="E321" s="129" t="s">
        <v>1149</v>
      </c>
      <c r="F321" s="126" t="s">
        <v>1189</v>
      </c>
      <c r="G321" s="126" t="str">
        <f>T321</f>
        <v/>
      </c>
      <c r="H321" s="126" t="str">
        <f t="shared" si="64"/>
        <v>58.119.199/0001-51</v>
      </c>
      <c r="I321" s="122" t="s">
        <v>676</v>
      </c>
      <c r="J321" s="126"/>
      <c r="K321" s="126" t="s">
        <v>1190</v>
      </c>
      <c r="L321" s="70" t="s">
        <v>70</v>
      </c>
      <c r="M321" s="127" t="s">
        <v>238</v>
      </c>
      <c r="N321" s="129" t="s">
        <v>296</v>
      </c>
      <c r="O321" s="125">
        <v>46246</v>
      </c>
      <c r="P321" s="123">
        <v>46246</v>
      </c>
      <c r="Q321" s="128" t="str">
        <f t="shared" si="55"/>
        <v>ago/2026</v>
      </c>
      <c r="R321" s="129" t="s">
        <v>313</v>
      </c>
      <c r="S321" s="129" t="s">
        <v>298</v>
      </c>
      <c r="T321" s="129" t="s">
        <v>327</v>
      </c>
      <c r="U321" s="129" t="s">
        <v>1191</v>
      </c>
      <c r="V321" s="129" t="str">
        <f t="shared" si="65"/>
        <v>&gt;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v>
      </c>
      <c r="W321" s="130" t="str">
        <f t="shared" si="56"/>
        <v>259290040</v>
      </c>
      <c r="X321" s="77">
        <v>46279</v>
      </c>
      <c r="Y321" s="131" t="str">
        <f t="shared" si="57"/>
        <v>Encerrado</v>
      </c>
      <c r="Z321" s="131">
        <f t="shared" ca="1" si="58"/>
        <v>33</v>
      </c>
      <c r="AA321" s="131" t="str">
        <f t="shared" si="59"/>
        <v/>
      </c>
      <c r="AB321" s="2" t="str">
        <f t="shared" si="60"/>
        <v>Interno</v>
      </c>
    </row>
    <row r="322" spans="1:28" ht="15.5" x14ac:dyDescent="0.35">
      <c r="A322" s="1"/>
      <c r="B322" s="67" t="s">
        <v>14</v>
      </c>
      <c r="C322" s="70" t="str">
        <f>VLOOKUP(I:I,'Referencias '!H:I,2,0)</f>
        <v>Cobrança e Contestação</v>
      </c>
      <c r="D322" s="71">
        <v>25927767</v>
      </c>
      <c r="E322" s="71" t="s">
        <v>1149</v>
      </c>
      <c r="F322" s="126" t="s">
        <v>1192</v>
      </c>
      <c r="G322" s="72" t="str">
        <f>VLOOKUP(H:H,'Referencias '!B:C,2,0)</f>
        <v>SONDA SUPERMERCADOS EXPORTACAO E IMPORTACAO S.A.</v>
      </c>
      <c r="H322" s="72" t="str">
        <f t="shared" si="64"/>
        <v>01.937.635/0029-83</v>
      </c>
      <c r="I322" s="70" t="s">
        <v>1193</v>
      </c>
      <c r="J322" s="72"/>
      <c r="K322" s="72" t="s">
        <v>1194</v>
      </c>
      <c r="L322" s="122" t="s">
        <v>5</v>
      </c>
      <c r="M322" s="73" t="s">
        <v>238</v>
      </c>
      <c r="N322" s="71" t="s">
        <v>296</v>
      </c>
      <c r="O322" s="74">
        <v>46246</v>
      </c>
      <c r="P322" s="123">
        <v>46246</v>
      </c>
      <c r="Q322" s="75" t="str">
        <f t="shared" si="55"/>
        <v>ago/2026</v>
      </c>
      <c r="R322" s="71" t="s">
        <v>313</v>
      </c>
      <c r="S322" s="71" t="s">
        <v>298</v>
      </c>
      <c r="T322" s="71" t="s">
        <v>1195</v>
      </c>
      <c r="U322" s="71" t="s">
        <v>1196</v>
      </c>
      <c r="V322" s="71" t="str">
        <f t="shared" si="65"/>
        <v>&gt;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v>
      </c>
      <c r="W322" s="76" t="str">
        <f t="shared" si="56"/>
        <v>259277670</v>
      </c>
      <c r="X322" s="77"/>
      <c r="Y322" s="78" t="str">
        <f t="shared" si="57"/>
        <v>Aberto</v>
      </c>
      <c r="Z322" s="78">
        <f t="shared" ca="1" si="58"/>
        <v>49</v>
      </c>
      <c r="AA322" s="78">
        <f t="shared" ca="1" si="59"/>
        <v>49.003219999999999</v>
      </c>
      <c r="AB322" s="2" t="str">
        <f t="shared" si="60"/>
        <v>Interno</v>
      </c>
    </row>
    <row r="323" spans="1:28" ht="15.5" x14ac:dyDescent="0.35">
      <c r="A323" s="1"/>
      <c r="B323" s="67" t="s">
        <v>50</v>
      </c>
      <c r="C323" s="70" t="str">
        <f>VLOOKUP(I:I,'Referencias '!H:I,2,0)</f>
        <v>Pagamentos, Boletos e Recebimentos</v>
      </c>
      <c r="D323" s="129">
        <v>25914441</v>
      </c>
      <c r="E323" s="71" t="s">
        <v>1149</v>
      </c>
      <c r="F323" s="126" t="s">
        <v>1197</v>
      </c>
      <c r="G323" s="72" t="str">
        <f>VLOOKUP(H:H,'Referencias '!B:C,2,0)</f>
        <v>BLUMAR/BRAZIL NUTS RIO TURISMO LTDA</v>
      </c>
      <c r="H323" s="72" t="str">
        <f t="shared" si="64"/>
        <v>40.339.657/0001-00</v>
      </c>
      <c r="I323" s="70" t="s">
        <v>1198</v>
      </c>
      <c r="J323" s="72"/>
      <c r="K323" s="72" t="s">
        <v>677</v>
      </c>
      <c r="L323" s="122" t="s">
        <v>5</v>
      </c>
      <c r="M323" s="73" t="s">
        <v>238</v>
      </c>
      <c r="N323" s="71" t="s">
        <v>1199</v>
      </c>
      <c r="O323" s="74">
        <v>46246</v>
      </c>
      <c r="P323" s="123">
        <v>46246</v>
      </c>
      <c r="Q323" s="75" t="str">
        <f t="shared" si="55"/>
        <v>ago/2026</v>
      </c>
      <c r="R323" s="71" t="s">
        <v>313</v>
      </c>
      <c r="S323" s="71" t="s">
        <v>1200</v>
      </c>
      <c r="T323" s="71" t="s">
        <v>1201</v>
      </c>
      <c r="U323" s="71" t="s">
        <v>1202</v>
      </c>
      <c r="V323" s="71" t="str">
        <f t="shared" si="65"/>
        <v>&gt; Bom dia 
Preciso do boleto para pagamento que vence dia 14/08
cnpj 40339657000100</v>
      </c>
      <c r="W323" s="76" t="str">
        <f t="shared" si="56"/>
        <v>259144410</v>
      </c>
      <c r="X323" s="77"/>
      <c r="Y323" s="78" t="str">
        <f t="shared" si="57"/>
        <v>Aberto</v>
      </c>
      <c r="Z323" s="78">
        <f t="shared" ca="1" si="58"/>
        <v>49</v>
      </c>
      <c r="AA323" s="78">
        <f t="shared" ca="1" si="59"/>
        <v>49.003230000000002</v>
      </c>
      <c r="AB323" s="2" t="str">
        <f t="shared" si="60"/>
        <v>Externo</v>
      </c>
    </row>
    <row r="324" spans="1:28" ht="15.5" x14ac:dyDescent="0.35">
      <c r="A324" s="1"/>
      <c r="B324" s="67" t="s">
        <v>15</v>
      </c>
      <c r="C324" s="70" t="str">
        <f>VLOOKUP(I:I,'Referencias '!H:I,2,0)</f>
        <v>Contratos, Comercial e Cadastro</v>
      </c>
      <c r="D324" s="71">
        <v>25910090</v>
      </c>
      <c r="E324" s="71" t="s">
        <v>1149</v>
      </c>
      <c r="F324" s="126" t="s">
        <v>1203</v>
      </c>
      <c r="G324" s="72" t="str">
        <f>VLOOKUP(H:H,'Referencias '!B:C,2,0)</f>
        <v>NERIA ENERGIA E SOLUCOES LTDA</v>
      </c>
      <c r="H324" s="72" t="str">
        <f t="shared" si="64"/>
        <v>11.844.665/0001-06</v>
      </c>
      <c r="I324" s="70" t="s">
        <v>1171</v>
      </c>
      <c r="J324" s="72"/>
      <c r="K324" s="72" t="s">
        <v>184</v>
      </c>
      <c r="L324" s="70" t="s">
        <v>70</v>
      </c>
      <c r="M324" s="73" t="s">
        <v>238</v>
      </c>
      <c r="N324" s="71" t="s">
        <v>592</v>
      </c>
      <c r="O324" s="74">
        <v>46246</v>
      </c>
      <c r="P324" s="123">
        <v>46248</v>
      </c>
      <c r="Q324" s="75" t="str">
        <f t="shared" si="55"/>
        <v>ago/2026</v>
      </c>
      <c r="R324" s="71" t="s">
        <v>313</v>
      </c>
      <c r="S324" s="71" t="s">
        <v>362</v>
      </c>
      <c r="T324" s="71" t="s">
        <v>1204</v>
      </c>
      <c r="U324" s="71" t="s">
        <v>1205</v>
      </c>
      <c r="V324" s="71" t="str">
        <f t="shared" si="65"/>
        <v xml:space="preserve">&gt;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v>
      </c>
      <c r="W324" s="76" t="str">
        <f t="shared" si="56"/>
        <v>259100900</v>
      </c>
      <c r="X324" s="77">
        <f>P324</f>
        <v>46248</v>
      </c>
      <c r="Y324" s="78" t="str">
        <f t="shared" si="57"/>
        <v>Encerrado</v>
      </c>
      <c r="Z324" s="78">
        <f t="shared" ca="1" si="58"/>
        <v>2</v>
      </c>
      <c r="AA324" s="78" t="str">
        <f t="shared" si="59"/>
        <v/>
      </c>
      <c r="AB324" s="2" t="str">
        <f t="shared" si="60"/>
        <v>Interno</v>
      </c>
    </row>
    <row r="325" spans="1:28" ht="15.5" x14ac:dyDescent="0.35">
      <c r="A325" s="1"/>
      <c r="B325" s="67" t="s">
        <v>17</v>
      </c>
      <c r="C325" s="70" t="str">
        <f>VLOOKUP(I:I,'Referencias '!H:I,2,0)</f>
        <v>Cobrança e Contestação</v>
      </c>
      <c r="D325" s="71">
        <v>25974810</v>
      </c>
      <c r="E325" s="71" t="s">
        <v>1149</v>
      </c>
      <c r="F325" s="126" t="s">
        <v>1185</v>
      </c>
      <c r="G325" s="72" t="str">
        <f>VLOOKUP(H:H,'Referencias '!B:C,2,0)</f>
        <v>EDITORA E LIVRARIA SEFER LTDA</v>
      </c>
      <c r="H325" s="72" t="str">
        <f t="shared" si="64"/>
        <v>60.047.743/0001-49</v>
      </c>
      <c r="I325" s="70" t="s">
        <v>287</v>
      </c>
      <c r="J325" s="72"/>
      <c r="K325" s="72" t="s">
        <v>1186</v>
      </c>
      <c r="L325" s="122" t="s">
        <v>5</v>
      </c>
      <c r="M325" s="73" t="s">
        <v>238</v>
      </c>
      <c r="N325" s="71" t="s">
        <v>1187</v>
      </c>
      <c r="O325" s="74">
        <v>46247</v>
      </c>
      <c r="P325" s="123">
        <v>46247</v>
      </c>
      <c r="Q325" s="75" t="str">
        <f t="shared" si="55"/>
        <v>ago/2026</v>
      </c>
      <c r="R325" s="71" t="s">
        <v>313</v>
      </c>
      <c r="S325" s="71" t="s">
        <v>302</v>
      </c>
      <c r="T325" s="71" t="s">
        <v>327</v>
      </c>
      <c r="U325" s="71" t="s">
        <v>1188</v>
      </c>
      <c r="V325" s="71" t="str">
        <f t="shared" si="65"/>
        <v>&gt; Prezados, favor cancelar a nota:116129
Já cobramos o setup na nota:114015
O contrato só prevê uma cobrança de setup.</v>
      </c>
      <c r="W325" s="76" t="str">
        <f t="shared" si="56"/>
        <v>259748100</v>
      </c>
      <c r="X325" s="77"/>
      <c r="Y325" s="78" t="str">
        <f t="shared" si="57"/>
        <v>Aberto</v>
      </c>
      <c r="Z325" s="78">
        <f t="shared" ca="1" si="58"/>
        <v>48</v>
      </c>
      <c r="AA325" s="78">
        <f t="shared" ca="1" si="59"/>
        <v>48.003250000000001</v>
      </c>
      <c r="AB325" s="2" t="str">
        <f t="shared" si="60"/>
        <v>Interno</v>
      </c>
    </row>
    <row r="326" spans="1:28" ht="15.5" x14ac:dyDescent="0.35">
      <c r="A326" s="1"/>
      <c r="B326" s="67" t="s">
        <v>14</v>
      </c>
      <c r="C326" s="70" t="str">
        <f>VLOOKUP(I:I,'Referencias '!H:I,2,0)</f>
        <v>Pagamentos, Boletos e Recebimentos</v>
      </c>
      <c r="D326" s="71">
        <v>25793618</v>
      </c>
      <c r="E326" s="71" t="s">
        <v>1149</v>
      </c>
      <c r="F326" s="126" t="s">
        <v>1210</v>
      </c>
      <c r="G326" s="72" t="str">
        <f>T326</f>
        <v>MYPLACE INDUSTRIA</v>
      </c>
      <c r="H326" s="72"/>
      <c r="I326" s="70" t="s">
        <v>1165</v>
      </c>
      <c r="J326" s="72"/>
      <c r="K326" s="72" t="s">
        <v>677</v>
      </c>
      <c r="L326" s="70" t="s">
        <v>70</v>
      </c>
      <c r="M326" s="73" t="s">
        <v>238</v>
      </c>
      <c r="N326" s="71" t="s">
        <v>1211</v>
      </c>
      <c r="O326" s="74">
        <v>46244</v>
      </c>
      <c r="P326" s="123">
        <v>46245</v>
      </c>
      <c r="Q326" s="75" t="str">
        <f t="shared" si="55"/>
        <v>ago/2026</v>
      </c>
      <c r="R326" s="71" t="s">
        <v>313</v>
      </c>
      <c r="S326" s="71" t="s">
        <v>1212</v>
      </c>
      <c r="T326" s="71" t="s">
        <v>1213</v>
      </c>
      <c r="U326" s="71" t="s">
        <v>1214</v>
      </c>
      <c r="V326" s="71" t="e">
        <f t="shared" si="65"/>
        <v>#N/A</v>
      </c>
      <c r="W326" s="76" t="str">
        <f t="shared" si="56"/>
        <v>257936180</v>
      </c>
      <c r="X326" s="77">
        <f>P326</f>
        <v>46245</v>
      </c>
      <c r="Y326" s="78" t="str">
        <f t="shared" si="57"/>
        <v>Encerrado</v>
      </c>
      <c r="Z326" s="78">
        <f t="shared" ca="1" si="58"/>
        <v>1</v>
      </c>
      <c r="AA326" s="78" t="str">
        <f t="shared" si="59"/>
        <v/>
      </c>
      <c r="AB326" s="2" t="str">
        <f t="shared" si="60"/>
        <v>Externo</v>
      </c>
    </row>
    <row r="327" spans="1:28" ht="15.5" x14ac:dyDescent="0.35">
      <c r="A327" s="1"/>
      <c r="B327" s="67" t="s">
        <v>14</v>
      </c>
      <c r="C327" s="70" t="str">
        <f>VLOOKUP(I:I,'Referencias '!H:I,2,0)</f>
        <v>Cobrança e Contestação</v>
      </c>
      <c r="D327" s="71">
        <v>25792655</v>
      </c>
      <c r="E327" s="71" t="s">
        <v>1149</v>
      </c>
      <c r="F327" s="126" t="s">
        <v>1215</v>
      </c>
      <c r="G327" s="72" t="str">
        <f>VLOOKUP(H:H,'Referencias '!B:C,2,0)</f>
        <v>E-PECA DESENVOLVIMENTO DE SISTEMAS LTDA</v>
      </c>
      <c r="H327" s="72" t="str">
        <f t="shared" ref="H327:H340" si="66">TRIM(_xlfn.TEXTBEFORE(_xlfn.TEXTAFTER(U327,"CNPJ/CPF:&lt;/strong&gt;"),"&lt;/p&gt;"))</f>
        <v>25.382.893/0001-08</v>
      </c>
      <c r="I327" s="70" t="s">
        <v>1216</v>
      </c>
      <c r="J327" s="72"/>
      <c r="K327" s="72" t="s">
        <v>1194</v>
      </c>
      <c r="L327" s="122" t="s">
        <v>5</v>
      </c>
      <c r="M327" s="73" t="s">
        <v>238</v>
      </c>
      <c r="N327" s="71" t="s">
        <v>580</v>
      </c>
      <c r="O327" s="74">
        <v>46244</v>
      </c>
      <c r="P327" s="123">
        <v>46244</v>
      </c>
      <c r="Q327" s="75" t="str">
        <f t="shared" si="55"/>
        <v>ago/2026</v>
      </c>
      <c r="R327" s="71" t="s">
        <v>313</v>
      </c>
      <c r="S327" s="71" t="s">
        <v>440</v>
      </c>
      <c r="T327" s="71" t="s">
        <v>1217</v>
      </c>
      <c r="U327" s="71" t="s">
        <v>1218</v>
      </c>
      <c r="V327" s="71" t="str">
        <f t="shared" si="65"/>
        <v>&gt; Bom dia, pessoal!
Sou a gerente comercial da E-PECA DESENVOLVIMENTO DE SISTEMAS LTDA, CNPJ 25.382.893/0001-08. Preciso que realizem a geração da cobrança de um setup para o cliente devido a geração de uma nova chave na solução de Split de Pagamentos.</v>
      </c>
      <c r="W327" s="76" t="str">
        <f t="shared" si="56"/>
        <v>257926550</v>
      </c>
      <c r="X327" s="77"/>
      <c r="Y327" s="78" t="str">
        <f t="shared" si="57"/>
        <v>Aberto</v>
      </c>
      <c r="Z327" s="78">
        <f t="shared" ca="1" si="58"/>
        <v>51</v>
      </c>
      <c r="AA327" s="78">
        <f t="shared" ca="1" si="59"/>
        <v>51.003270000000001</v>
      </c>
      <c r="AB327" s="2" t="str">
        <f t="shared" si="60"/>
        <v>Interno</v>
      </c>
    </row>
    <row r="328" spans="1:28" ht="15.5" x14ac:dyDescent="0.35">
      <c r="A328" s="1"/>
      <c r="B328" s="67" t="s">
        <v>14</v>
      </c>
      <c r="C328" s="70" t="str">
        <f>VLOOKUP(I:I,'Referencias '!H:I,2,0)</f>
        <v>Atendimento Administrativo e Suporte</v>
      </c>
      <c r="D328" s="71">
        <v>26187138</v>
      </c>
      <c r="E328" s="71" t="s">
        <v>1149</v>
      </c>
      <c r="F328" s="126" t="s">
        <v>1219</v>
      </c>
      <c r="G328" s="72" t="str">
        <f>VLOOKUP(H:H,'Referencias '!B:C,2,0)</f>
        <v>TERRA FORTE DO NORDESTE COMERCIO DE VEICULOS LTDA</v>
      </c>
      <c r="H328" s="72" t="str">
        <f t="shared" si="66"/>
        <v>46.401.065/0001-40</v>
      </c>
      <c r="I328" s="70" t="s">
        <v>1220</v>
      </c>
      <c r="J328" s="72"/>
      <c r="K328" s="72"/>
      <c r="L328" s="70" t="s">
        <v>70</v>
      </c>
      <c r="M328" s="73" t="s">
        <v>238</v>
      </c>
      <c r="N328" s="129" t="s">
        <v>1221</v>
      </c>
      <c r="O328" s="125">
        <v>46252</v>
      </c>
      <c r="P328" s="123">
        <v>46252</v>
      </c>
      <c r="Q328" s="75" t="str">
        <f t="shared" si="55"/>
        <v>ago/2026</v>
      </c>
      <c r="R328" s="71" t="s">
        <v>313</v>
      </c>
      <c r="S328" s="129" t="s">
        <v>1222</v>
      </c>
      <c r="T328" s="129" t="s">
        <v>1223</v>
      </c>
      <c r="U328" s="129" t="s">
        <v>1224</v>
      </c>
      <c r="V328" s="71" t="str">
        <f t="shared" si="65"/>
        <v>&gt; Dia 27-07-26, fizemos o cancelando do pedido: 21931 através do portal Rede Toyota
Poderia confirmar?
Identificação do pagamento:</v>
      </c>
      <c r="W328" s="76" t="str">
        <f t="shared" si="56"/>
        <v>261871380</v>
      </c>
      <c r="X328" s="77">
        <v>46267</v>
      </c>
      <c r="Y328" s="78" t="str">
        <f t="shared" si="57"/>
        <v>Encerrado</v>
      </c>
      <c r="Z328" s="78">
        <f t="shared" ca="1" si="58"/>
        <v>15</v>
      </c>
      <c r="AA328" s="78" t="str">
        <f t="shared" si="59"/>
        <v/>
      </c>
      <c r="AB328" s="2" t="str">
        <f t="shared" si="60"/>
        <v>Externo</v>
      </c>
    </row>
    <row r="329" spans="1:28" ht="15.5" x14ac:dyDescent="0.35">
      <c r="A329" s="1"/>
      <c r="B329" s="67" t="s">
        <v>14</v>
      </c>
      <c r="C329" s="70" t="str">
        <f>VLOOKUP(I:I,'Referencias '!H:I,2,0)</f>
        <v>Pagamentos, Boletos e Recebimentos</v>
      </c>
      <c r="D329" s="71">
        <v>26186115</v>
      </c>
      <c r="E329" s="71" t="s">
        <v>1149</v>
      </c>
      <c r="F329" s="126" t="s">
        <v>1225</v>
      </c>
      <c r="G329" s="72" t="str">
        <f>VLOOKUP(H:H,'Referencias '!B:C,2,0)</f>
        <v>PAYAMIGO BRASIL MEIOS DE PAGAMENTO LTDA</v>
      </c>
      <c r="H329" s="72" t="str">
        <f t="shared" si="66"/>
        <v>26.183.032/0001-63</v>
      </c>
      <c r="I329" s="70" t="s">
        <v>1226</v>
      </c>
      <c r="J329" s="72"/>
      <c r="K329" s="72"/>
      <c r="L329" s="122" t="s">
        <v>5</v>
      </c>
      <c r="M329" s="73" t="s">
        <v>238</v>
      </c>
      <c r="N329" s="129" t="s">
        <v>1227</v>
      </c>
      <c r="O329" s="125">
        <v>46252</v>
      </c>
      <c r="P329" s="123">
        <v>46252</v>
      </c>
      <c r="Q329" s="75" t="str">
        <f t="shared" si="55"/>
        <v>ago/2026</v>
      </c>
      <c r="R329" s="71" t="s">
        <v>313</v>
      </c>
      <c r="S329" s="129" t="s">
        <v>1228</v>
      </c>
      <c r="T329" s="129" t="s">
        <v>1229</v>
      </c>
      <c r="U329" s="129" t="s">
        <v>1230</v>
      </c>
      <c r="V329" s="71" t="str">
        <f t="shared" si="65"/>
        <v>&gt; Banco: 290 - PagSeguro Internet Instituição de Pagamento S.A.
Agência: 0001
Número da conta: 80065820-5
Tipo: Conta de pagamento
CNPJ: 26.183.032/0001-63
Nome: PAYAMIGO BRASIL MEIOS DE PAGAMENTO LTDA</v>
      </c>
      <c r="W329" s="76" t="str">
        <f t="shared" si="56"/>
        <v>261861150</v>
      </c>
      <c r="X329" s="77"/>
      <c r="Y329" s="78" t="str">
        <f t="shared" si="57"/>
        <v>Aberto</v>
      </c>
      <c r="Z329" s="78">
        <f t="shared" ca="1" si="58"/>
        <v>43</v>
      </c>
      <c r="AA329" s="78">
        <f t="shared" ca="1" si="59"/>
        <v>43.00329</v>
      </c>
      <c r="AB329" s="2" t="str">
        <f t="shared" si="60"/>
        <v>Externo</v>
      </c>
    </row>
    <row r="330" spans="1:28" ht="15.5" x14ac:dyDescent="0.35">
      <c r="A330" s="1"/>
      <c r="B330" s="67" t="s">
        <v>16</v>
      </c>
      <c r="C330" s="70" t="str">
        <f>VLOOKUP(I:I,'Referencias '!H:I,2,0)</f>
        <v>Cobrança e Contestação</v>
      </c>
      <c r="D330" s="71">
        <v>26158573</v>
      </c>
      <c r="E330" s="71" t="s">
        <v>1149</v>
      </c>
      <c r="F330" s="126" t="s">
        <v>1231</v>
      </c>
      <c r="G330" s="72" t="str">
        <f>VLOOKUP(H:H,'Referencias '!B:C,2,0)</f>
        <v>BERTOLINI S/A</v>
      </c>
      <c r="H330" s="72" t="str">
        <f t="shared" si="66"/>
        <v>87.556.650/0015-00</v>
      </c>
      <c r="I330" s="70" t="s">
        <v>287</v>
      </c>
      <c r="J330" s="72"/>
      <c r="K330" s="72"/>
      <c r="L330" s="122" t="s">
        <v>5</v>
      </c>
      <c r="M330" s="73" t="s">
        <v>238</v>
      </c>
      <c r="N330" s="129" t="s">
        <v>959</v>
      </c>
      <c r="O330" s="125">
        <v>46252</v>
      </c>
      <c r="P330" s="123">
        <v>46252</v>
      </c>
      <c r="Q330" s="75" t="str">
        <f t="shared" si="55"/>
        <v>ago/2026</v>
      </c>
      <c r="R330" s="71" t="s">
        <v>313</v>
      </c>
      <c r="S330" s="129" t="s">
        <v>960</v>
      </c>
      <c r="T330" s="129" t="s">
        <v>394</v>
      </c>
      <c r="U330" s="129" t="s">
        <v>1232</v>
      </c>
      <c r="V330" s="71" t="str">
        <f t="shared" si="65"/>
        <v>&gt; Quero entender o motivo do valor do antifraude ter mais que dobrado de um mês para o outro. No mês passado pagamos R$ 259,15, e neste mês a nota (119956) foi emitida no valor de 601,73.
Foi por conta do aumento de transações no período? 
Aguardo.</v>
      </c>
      <c r="W330" s="76" t="str">
        <f t="shared" si="56"/>
        <v>261585730</v>
      </c>
      <c r="X330" s="77"/>
      <c r="Y330" s="78" t="str">
        <f t="shared" si="57"/>
        <v>Aberto</v>
      </c>
      <c r="Z330" s="78">
        <f t="shared" ca="1" si="58"/>
        <v>43</v>
      </c>
      <c r="AA330" s="78">
        <f t="shared" ca="1" si="59"/>
        <v>43.003300000000003</v>
      </c>
      <c r="AB330" s="2" t="str">
        <f t="shared" si="60"/>
        <v>Externo</v>
      </c>
    </row>
    <row r="331" spans="1:28" ht="15.5" x14ac:dyDescent="0.35">
      <c r="A331" s="1"/>
      <c r="B331" s="67" t="s">
        <v>16</v>
      </c>
      <c r="C331" s="70" t="str">
        <f>VLOOKUP(I:I,'Referencias '!H:I,2,0)</f>
        <v>Contratos, Comercial e Cadastro</v>
      </c>
      <c r="D331" s="71">
        <v>26158420</v>
      </c>
      <c r="E331" s="71" t="s">
        <v>1149</v>
      </c>
      <c r="F331" s="126" t="s">
        <v>1233</v>
      </c>
      <c r="G331" s="72" t="str">
        <f>VLOOKUP(H:H,'Referencias '!B:C,2,0)</f>
        <v>PROPARTS COMERCIO DE ARTIGOS ESPORTIVOS E TECNOLOGIA LTDA</v>
      </c>
      <c r="H331" s="72" t="str">
        <f t="shared" si="66"/>
        <v>68.365.501/0001-05</v>
      </c>
      <c r="I331" s="70" t="s">
        <v>1234</v>
      </c>
      <c r="J331" s="72"/>
      <c r="K331" s="72"/>
      <c r="L331" s="122" t="s">
        <v>5</v>
      </c>
      <c r="M331" s="73" t="s">
        <v>238</v>
      </c>
      <c r="N331" s="129" t="s">
        <v>269</v>
      </c>
      <c r="O331" s="125">
        <v>46252</v>
      </c>
      <c r="P331" s="123">
        <v>46252</v>
      </c>
      <c r="Q331" s="75" t="str">
        <f t="shared" si="55"/>
        <v>ago/2026</v>
      </c>
      <c r="R331" s="71" t="s">
        <v>313</v>
      </c>
      <c r="S331" s="129" t="s">
        <v>270</v>
      </c>
      <c r="T331" s="129" t="s">
        <v>299</v>
      </c>
      <c r="U331" s="129" t="s">
        <v>1235</v>
      </c>
      <c r="V331" s="71" t="str">
        <f t="shared" si="65"/>
        <v>&gt;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v>
      </c>
      <c r="W331" s="76" t="str">
        <f t="shared" si="56"/>
        <v>261584200</v>
      </c>
      <c r="X331" s="77"/>
      <c r="Y331" s="78" t="str">
        <f t="shared" si="57"/>
        <v>Aberto</v>
      </c>
      <c r="Z331" s="78">
        <f t="shared" ca="1" si="58"/>
        <v>43</v>
      </c>
      <c r="AA331" s="78">
        <f t="shared" ca="1" si="59"/>
        <v>43.003309999999999</v>
      </c>
      <c r="AB331" s="2" t="str">
        <f t="shared" si="60"/>
        <v>Interno</v>
      </c>
    </row>
    <row r="332" spans="1:28" ht="15.5" x14ac:dyDescent="0.35">
      <c r="A332" s="1"/>
      <c r="B332" s="67" t="s">
        <v>16</v>
      </c>
      <c r="C332" s="70" t="str">
        <f>VLOOKUP(I:I,'Referencias '!H:I,2,0)</f>
        <v>Cancelamento e Reemissão de Nota Fiscal</v>
      </c>
      <c r="D332" s="71">
        <v>26123054</v>
      </c>
      <c r="E332" s="71" t="s">
        <v>1149</v>
      </c>
      <c r="F332" s="126" t="s">
        <v>1236</v>
      </c>
      <c r="G332" s="72" t="str">
        <f>VLOOKUP(H:H,'Referencias '!B:C,2,0)</f>
        <v>ALFA  AGENCIA DE VIAGENS LTDA</v>
      </c>
      <c r="H332" s="72" t="str">
        <f t="shared" si="66"/>
        <v>07.141.168/0001-66</v>
      </c>
      <c r="I332" s="70" t="s">
        <v>143</v>
      </c>
      <c r="J332" s="72"/>
      <c r="K332" s="72"/>
      <c r="L332" s="122" t="s">
        <v>5</v>
      </c>
      <c r="M332" s="73" t="s">
        <v>238</v>
      </c>
      <c r="N332" s="129" t="s">
        <v>1237</v>
      </c>
      <c r="O332" s="125">
        <v>46251</v>
      </c>
      <c r="P332" s="123">
        <v>46251</v>
      </c>
      <c r="Q332" s="75" t="str">
        <f t="shared" si="55"/>
        <v>ago/2026</v>
      </c>
      <c r="R332" s="71" t="s">
        <v>313</v>
      </c>
      <c r="S332" s="129" t="s">
        <v>302</v>
      </c>
      <c r="T332" s="129" t="s">
        <v>1238</v>
      </c>
      <c r="U332" s="129" t="s">
        <v>1239</v>
      </c>
      <c r="V332" s="71" t="str">
        <f t="shared" si="65"/>
        <v>&gt; Prezado time financeiro, boa tarde. Tudo bem?
Será necessário novamente cancelar as notas fiscais emitidas para o cliente desde julho:
117864
120138
120190
O serviço foi cancelado. Segue chamado no SF: CANCELAMENTO# 00001839</v>
      </c>
      <c r="W332" s="76" t="str">
        <f t="shared" si="56"/>
        <v>261230540</v>
      </c>
      <c r="X332" s="77"/>
      <c r="Y332" s="78" t="str">
        <f t="shared" si="57"/>
        <v>Aberto</v>
      </c>
      <c r="Z332" s="78">
        <f t="shared" ca="1" si="58"/>
        <v>44</v>
      </c>
      <c r="AA332" s="78">
        <f t="shared" ca="1" si="59"/>
        <v>44.003320000000002</v>
      </c>
      <c r="AB332" s="2" t="str">
        <f t="shared" si="60"/>
        <v>Interno</v>
      </c>
    </row>
    <row r="333" spans="1:28" ht="15.5" x14ac:dyDescent="0.35">
      <c r="A333" s="1"/>
      <c r="B333" s="67" t="s">
        <v>16</v>
      </c>
      <c r="C333" s="70" t="str">
        <f>VLOOKUP(I:I,'Referencias '!H:I,2,0)</f>
        <v>Faturamento e Obrigações Fiscais</v>
      </c>
      <c r="D333" s="71">
        <v>26120128</v>
      </c>
      <c r="E333" s="71" t="s">
        <v>1149</v>
      </c>
      <c r="F333" s="126" t="s">
        <v>1240</v>
      </c>
      <c r="G333" s="72" t="str">
        <f>VLOOKUP(H:H,'Referencias '!B:C,2,0)</f>
        <v>ECORI ENERGIA SOLAR LTDA</v>
      </c>
      <c r="H333" s="72" t="str">
        <f t="shared" si="66"/>
        <v>13.329.758/0001-10</v>
      </c>
      <c r="I333" s="70" t="s">
        <v>1241</v>
      </c>
      <c r="J333" s="72"/>
      <c r="K333" s="72"/>
      <c r="L333" s="122" t="s">
        <v>5</v>
      </c>
      <c r="M333" s="73" t="s">
        <v>238</v>
      </c>
      <c r="N333" s="129" t="s">
        <v>1242</v>
      </c>
      <c r="O333" s="125">
        <v>46251</v>
      </c>
      <c r="P333" s="123">
        <v>46252</v>
      </c>
      <c r="Q333" s="75" t="str">
        <f t="shared" si="55"/>
        <v>ago/2026</v>
      </c>
      <c r="R333" s="71" t="s">
        <v>313</v>
      </c>
      <c r="S333" s="129" t="s">
        <v>1243</v>
      </c>
      <c r="T333" s="129" t="s">
        <v>1244</v>
      </c>
      <c r="U333" s="129" t="s">
        <v>1245</v>
      </c>
      <c r="V333" s="71" t="str">
        <f t="shared" si="65"/>
        <v>&gt;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v>
      </c>
      <c r="W333" s="76" t="str">
        <f t="shared" si="56"/>
        <v>261201280</v>
      </c>
      <c r="X333" s="77"/>
      <c r="Y333" s="78" t="str">
        <f t="shared" si="57"/>
        <v>Aberto</v>
      </c>
      <c r="Z333" s="78">
        <f t="shared" ca="1" si="58"/>
        <v>44</v>
      </c>
      <c r="AA333" s="78">
        <f t="shared" ca="1" si="59"/>
        <v>44.003329999999998</v>
      </c>
      <c r="AB333" s="2" t="str">
        <f t="shared" si="60"/>
        <v>Externo</v>
      </c>
    </row>
    <row r="334" spans="1:28" ht="15.5" x14ac:dyDescent="0.35">
      <c r="A334" s="1"/>
      <c r="B334" s="67" t="s">
        <v>14</v>
      </c>
      <c r="C334" s="70" t="str">
        <f>VLOOKUP(I:I,'Referencias '!H:I,2,0)</f>
        <v>Contratos, Comercial e Cadastro</v>
      </c>
      <c r="D334" s="129">
        <v>26091612</v>
      </c>
      <c r="E334" s="71" t="s">
        <v>1149</v>
      </c>
      <c r="F334" s="126" t="s">
        <v>1246</v>
      </c>
      <c r="G334" s="72" t="str">
        <f>VLOOKUP(H:H,'Referencias '!B:C,2,0)</f>
        <v>LIDER INDUSTRIA E COMERCIO DE ESTOFADOS S/A</v>
      </c>
      <c r="H334" s="72" t="str">
        <f t="shared" si="66"/>
        <v>64.422.892/0001-00</v>
      </c>
      <c r="I334" s="70" t="s">
        <v>1247</v>
      </c>
      <c r="J334" s="72"/>
      <c r="K334" s="72"/>
      <c r="L334" s="122" t="s">
        <v>5</v>
      </c>
      <c r="M334" s="73" t="s">
        <v>238</v>
      </c>
      <c r="N334" s="129" t="s">
        <v>1248</v>
      </c>
      <c r="O334" s="125">
        <v>46251</v>
      </c>
      <c r="P334" s="123">
        <v>46251</v>
      </c>
      <c r="Q334" s="75" t="str">
        <f t="shared" si="55"/>
        <v>ago/2026</v>
      </c>
      <c r="R334" s="71" t="s">
        <v>313</v>
      </c>
      <c r="S334" s="129" t="s">
        <v>1249</v>
      </c>
      <c r="T334" s="129" t="s">
        <v>1250</v>
      </c>
      <c r="U334" s="129" t="s">
        <v>1251</v>
      </c>
      <c r="V334" s="71" t="str">
        <f t="shared" si="65"/>
        <v>&gt; Favor encaminhar as faturas referentes a estes dados para
contasacadastrar@lider.design</v>
      </c>
      <c r="W334" s="76" t="str">
        <f t="shared" si="56"/>
        <v>260916120</v>
      </c>
      <c r="X334" s="77"/>
      <c r="Y334" s="78" t="str">
        <f t="shared" si="57"/>
        <v>Aberto</v>
      </c>
      <c r="Z334" s="78">
        <f t="shared" ca="1" si="58"/>
        <v>44</v>
      </c>
      <c r="AA334" s="78">
        <f t="shared" ca="1" si="59"/>
        <v>44.003340000000001</v>
      </c>
      <c r="AB334" s="2" t="str">
        <f t="shared" si="60"/>
        <v>Externo</v>
      </c>
    </row>
    <row r="335" spans="1:28" ht="15.5" x14ac:dyDescent="0.35">
      <c r="A335" s="1"/>
      <c r="B335" s="67" t="s">
        <v>14</v>
      </c>
      <c r="C335" s="70" t="str">
        <f>VLOOKUP(I:I,'Referencias '!H:I,2,0)</f>
        <v>Pagamentos, Boletos e Recebimentos</v>
      </c>
      <c r="D335" s="71">
        <v>26087997</v>
      </c>
      <c r="E335" s="71" t="s">
        <v>1149</v>
      </c>
      <c r="F335" s="126" t="s">
        <v>1252</v>
      </c>
      <c r="G335" s="72" t="str">
        <f>VLOOKUP(H:H,'Referencias '!B:C,2,0)</f>
        <v>VENANCIO PRODUTOS FARMACEUTICOS LTDA.</v>
      </c>
      <c r="H335" s="72" t="str">
        <f t="shared" si="66"/>
        <v>00.285.753/0001-90</v>
      </c>
      <c r="I335" s="70" t="s">
        <v>1165</v>
      </c>
      <c r="J335" s="72"/>
      <c r="K335" s="72"/>
      <c r="L335" s="122" t="s">
        <v>5</v>
      </c>
      <c r="M335" s="73" t="s">
        <v>238</v>
      </c>
      <c r="N335" s="129" t="s">
        <v>1253</v>
      </c>
      <c r="O335" s="125">
        <v>46251</v>
      </c>
      <c r="P335" s="123">
        <v>46251</v>
      </c>
      <c r="Q335" s="75" t="str">
        <f t="shared" si="55"/>
        <v>ago/2026</v>
      </c>
      <c r="R335" s="71" t="s">
        <v>313</v>
      </c>
      <c r="S335" s="129" t="s">
        <v>845</v>
      </c>
      <c r="T335" s="129" t="s">
        <v>1254</v>
      </c>
      <c r="U335" s="129" t="s">
        <v>1255</v>
      </c>
      <c r="V335" s="71" t="str">
        <f t="shared" si="65"/>
        <v>&gt; Bom dia, Solicitamos, por gentileza, a prorrogação do boleto com vencimento para 14/08/2026, nf.119860, para o dia 24/08.</v>
      </c>
      <c r="W335" s="76" t="str">
        <f t="shared" si="56"/>
        <v>260879970</v>
      </c>
      <c r="X335" s="77"/>
      <c r="Y335" s="78" t="str">
        <f t="shared" si="57"/>
        <v>Aberto</v>
      </c>
      <c r="Z335" s="78">
        <f t="shared" ca="1" si="58"/>
        <v>44</v>
      </c>
      <c r="AA335" s="78">
        <f t="shared" ca="1" si="59"/>
        <v>44.003349999999998</v>
      </c>
      <c r="AB335" s="2" t="str">
        <f t="shared" si="60"/>
        <v>Externo</v>
      </c>
    </row>
    <row r="336" spans="1:28" ht="15.5" x14ac:dyDescent="0.35">
      <c r="A336" s="1"/>
      <c r="B336" s="67" t="s">
        <v>16</v>
      </c>
      <c r="C336" s="70" t="str">
        <f>VLOOKUP(I:I,'Referencias '!H:I,2,0)</f>
        <v>Faturamento e Obrigações Fiscais</v>
      </c>
      <c r="D336" s="71">
        <v>26053298</v>
      </c>
      <c r="E336" s="71" t="s">
        <v>1149</v>
      </c>
      <c r="F336" s="126" t="s">
        <v>1256</v>
      </c>
      <c r="G336" s="72" t="str">
        <f>VLOOKUP(H:H,'Referencias '!B:C,2,0)</f>
        <v>BRAVIUM S.A</v>
      </c>
      <c r="H336" s="72" t="str">
        <f t="shared" si="66"/>
        <v>01.336.140/0001-06</v>
      </c>
      <c r="I336" s="70" t="s">
        <v>1241</v>
      </c>
      <c r="J336" s="72"/>
      <c r="K336" s="72"/>
      <c r="L336" s="122" t="s">
        <v>5</v>
      </c>
      <c r="M336" s="73" t="s">
        <v>238</v>
      </c>
      <c r="N336" s="129" t="s">
        <v>1257</v>
      </c>
      <c r="O336" s="125">
        <v>46248</v>
      </c>
      <c r="P336" s="123">
        <v>46248</v>
      </c>
      <c r="Q336" s="75" t="str">
        <f t="shared" si="55"/>
        <v>ago/2026</v>
      </c>
      <c r="R336" s="71" t="s">
        <v>313</v>
      </c>
      <c r="S336" s="129" t="s">
        <v>1258</v>
      </c>
      <c r="T336" s="129" t="s">
        <v>1259</v>
      </c>
      <c r="U336" s="129" t="s">
        <v>1260</v>
      </c>
      <c r="V336" s="71" t="str">
        <f t="shared" si="65"/>
        <v>&gt; Recebemos duas notas ambas com o mesmo valor 
NF 86398  R$ 7.613,57
NF 86413  R$ 7.613,57
Precisamos da confirmação qual é a nota valida e o comprovante de cancelamento por gentileza.</v>
      </c>
      <c r="W336" s="76" t="str">
        <f t="shared" si="56"/>
        <v>260532980</v>
      </c>
      <c r="X336" s="77"/>
      <c r="Y336" s="78" t="str">
        <f t="shared" si="57"/>
        <v>Aberto</v>
      </c>
      <c r="Z336" s="78">
        <f t="shared" ca="1" si="58"/>
        <v>47</v>
      </c>
      <c r="AA336" s="78">
        <f t="shared" ca="1" si="59"/>
        <v>47.003360000000001</v>
      </c>
      <c r="AB336" s="2" t="str">
        <f t="shared" si="60"/>
        <v>Externo</v>
      </c>
    </row>
    <row r="337" spans="1:28" ht="15.5" x14ac:dyDescent="0.35">
      <c r="A337" s="1"/>
      <c r="B337" s="67" t="s">
        <v>14</v>
      </c>
      <c r="C337" s="70" t="str">
        <f>VLOOKUP(I:I,'Referencias '!H:I,2,0)</f>
        <v>Contratos, Comercial e Cadastro</v>
      </c>
      <c r="D337" s="71">
        <v>26038292</v>
      </c>
      <c r="E337" s="71" t="s">
        <v>1149</v>
      </c>
      <c r="F337" s="126" t="s">
        <v>1261</v>
      </c>
      <c r="G337" s="72" t="str">
        <f>VLOOKUP(H:H,'Referencias '!B:C,2,0)</f>
        <v>HSYSTEM TECNOLOGIA LTDA</v>
      </c>
      <c r="H337" s="72" t="str">
        <f t="shared" si="66"/>
        <v>16.991.645/0001-73</v>
      </c>
      <c r="I337" s="70" t="s">
        <v>1262</v>
      </c>
      <c r="J337" s="72"/>
      <c r="K337" s="72"/>
      <c r="L337" s="122" t="s">
        <v>5</v>
      </c>
      <c r="M337" s="73" t="s">
        <v>238</v>
      </c>
      <c r="N337" s="129" t="s">
        <v>1263</v>
      </c>
      <c r="O337" s="125">
        <v>46248</v>
      </c>
      <c r="P337" s="123">
        <v>46248</v>
      </c>
      <c r="Q337" s="75" t="str">
        <f t="shared" si="55"/>
        <v>ago/2026</v>
      </c>
      <c r="R337" s="71" t="s">
        <v>313</v>
      </c>
      <c r="S337" s="129" t="s">
        <v>306</v>
      </c>
      <c r="T337" s="129" t="s">
        <v>327</v>
      </c>
      <c r="U337" s="129" t="s">
        <v>1264</v>
      </c>
      <c r="V337" s="71" t="str">
        <f t="shared" si="65"/>
        <v>&gt;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v>
      </c>
      <c r="W337" s="76" t="str">
        <f t="shared" si="56"/>
        <v>260382920</v>
      </c>
      <c r="X337" s="77"/>
      <c r="Y337" s="78" t="str">
        <f t="shared" si="57"/>
        <v>Aberto</v>
      </c>
      <c r="Z337" s="78">
        <f t="shared" ca="1" si="58"/>
        <v>47</v>
      </c>
      <c r="AA337" s="78">
        <f t="shared" ca="1" si="59"/>
        <v>47.003369999999997</v>
      </c>
      <c r="AB337" s="2" t="str">
        <f t="shared" si="60"/>
        <v>Interno</v>
      </c>
    </row>
    <row r="338" spans="1:28" ht="15.5" x14ac:dyDescent="0.35">
      <c r="A338" s="1"/>
      <c r="B338" s="67" t="s">
        <v>14</v>
      </c>
      <c r="C338" s="70" t="str">
        <f>VLOOKUP(I:I,'Referencias '!H:I,2,0)</f>
        <v>Cobrança e Contestação</v>
      </c>
      <c r="D338" s="129">
        <v>26091331</v>
      </c>
      <c r="E338" s="129" t="s">
        <v>1149</v>
      </c>
      <c r="F338" s="126" t="s">
        <v>1265</v>
      </c>
      <c r="G338" s="72" t="str">
        <f>VLOOKUP(H:H,'Referencias '!B:C,2,0)</f>
        <v>INBRANDS S.A</v>
      </c>
      <c r="H338" s="72" t="str">
        <f t="shared" si="66"/>
        <v>09.054.385/0001-44</v>
      </c>
      <c r="I338" s="70" t="s">
        <v>287</v>
      </c>
      <c r="J338" s="72"/>
      <c r="K338" s="72"/>
      <c r="L338" s="122" t="s">
        <v>5</v>
      </c>
      <c r="M338" s="73" t="s">
        <v>238</v>
      </c>
      <c r="N338" s="129" t="s">
        <v>1266</v>
      </c>
      <c r="O338" s="125">
        <v>46251</v>
      </c>
      <c r="P338" s="123">
        <v>46253</v>
      </c>
      <c r="Q338" s="75" t="str">
        <f t="shared" si="55"/>
        <v>ago/2026</v>
      </c>
      <c r="R338" s="129" t="s">
        <v>313</v>
      </c>
      <c r="S338" s="129" t="s">
        <v>671</v>
      </c>
      <c r="T338" s="129" t="s">
        <v>494</v>
      </c>
      <c r="U338" s="129" t="s">
        <v>1267</v>
      </c>
      <c r="V338" s="71" t="str">
        <f t="shared" si="65"/>
        <v>&gt;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v>
      </c>
      <c r="W338" s="76" t="str">
        <f t="shared" si="56"/>
        <v>260913310</v>
      </c>
      <c r="X338" s="77"/>
      <c r="Y338" s="78" t="str">
        <f t="shared" si="57"/>
        <v>Aberto</v>
      </c>
      <c r="Z338" s="78">
        <f t="shared" ca="1" si="58"/>
        <v>44</v>
      </c>
      <c r="AA338" s="78">
        <f t="shared" ca="1" si="59"/>
        <v>44.00338</v>
      </c>
      <c r="AB338" s="2" t="str">
        <f t="shared" si="60"/>
        <v>Externo</v>
      </c>
    </row>
    <row r="339" spans="1:28" ht="15.5" x14ac:dyDescent="0.35">
      <c r="A339" s="1"/>
      <c r="B339" s="67" t="s">
        <v>14</v>
      </c>
      <c r="C339" s="70" t="str">
        <f>VLOOKUP(I:I,'Referencias '!H:I,2,0)</f>
        <v>Pagamentos, Boletos e Recebimentos</v>
      </c>
      <c r="D339" s="129">
        <v>26197883</v>
      </c>
      <c r="E339" s="129" t="s">
        <v>1149</v>
      </c>
      <c r="F339" s="126" t="s">
        <v>1268</v>
      </c>
      <c r="G339" s="72" t="str">
        <f>VLOOKUP(H:H,'Referencias '!B:C,2,0)</f>
        <v>FENG - FAN ENGAGEMENT MARKETING E INTELIGENCIA LTDA.</v>
      </c>
      <c r="H339" s="72" t="str">
        <f t="shared" si="66"/>
        <v>29.815.956/0001-23</v>
      </c>
      <c r="I339" s="70" t="s">
        <v>1269</v>
      </c>
      <c r="J339" s="72"/>
      <c r="K339" s="72"/>
      <c r="L339" s="122" t="s">
        <v>5</v>
      </c>
      <c r="M339" s="73" t="s">
        <v>238</v>
      </c>
      <c r="N339" s="129" t="s">
        <v>1270</v>
      </c>
      <c r="O339" s="125">
        <v>46252</v>
      </c>
      <c r="P339" s="123">
        <v>46253</v>
      </c>
      <c r="Q339" s="75" t="str">
        <f t="shared" si="55"/>
        <v>ago/2026</v>
      </c>
      <c r="R339" s="129" t="s">
        <v>313</v>
      </c>
      <c r="S339" s="129" t="s">
        <v>1271</v>
      </c>
      <c r="T339" s="129" t="s">
        <v>1272</v>
      </c>
      <c r="U339" s="129" t="s">
        <v>1273</v>
      </c>
      <c r="V339" s="71" t="str">
        <f t="shared" si="65"/>
        <v>&gt;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v>
      </c>
      <c r="W339" s="76" t="str">
        <f t="shared" si="56"/>
        <v>261978830</v>
      </c>
      <c r="X339" s="77"/>
      <c r="Y339" s="78" t="str">
        <f t="shared" si="57"/>
        <v>Aberto</v>
      </c>
      <c r="Z339" s="78">
        <f t="shared" ca="1" si="58"/>
        <v>43</v>
      </c>
      <c r="AA339" s="78">
        <f t="shared" ca="1" si="59"/>
        <v>43.003390000000003</v>
      </c>
      <c r="AB339" s="2" t="str">
        <f t="shared" si="60"/>
        <v>Externo</v>
      </c>
    </row>
    <row r="340" spans="1:28" ht="15.5" x14ac:dyDescent="0.35">
      <c r="A340" s="1"/>
      <c r="B340" s="67" t="s">
        <v>14</v>
      </c>
      <c r="C340" s="70" t="str">
        <f>VLOOKUP(I:I,'Referencias '!H:I,2,0)</f>
        <v>Contratos, Comercial e Cadastro</v>
      </c>
      <c r="D340" s="129">
        <v>26205622</v>
      </c>
      <c r="E340" s="129" t="s">
        <v>1149</v>
      </c>
      <c r="F340" s="126" t="s">
        <v>1274</v>
      </c>
      <c r="G340" s="72" t="str">
        <f>VLOOKUP(H:H,'Referencias '!B:C,2,0)</f>
        <v>QUANTITY SERVICOS E COMERCIO DE PRODUTOS PARA SAUDE S.A.</v>
      </c>
      <c r="H340" s="72" t="str">
        <f t="shared" si="66"/>
        <v>13.612.214/0001-60</v>
      </c>
      <c r="I340" s="70" t="s">
        <v>1171</v>
      </c>
      <c r="J340" s="72"/>
      <c r="K340" s="72"/>
      <c r="L340" s="122" t="s">
        <v>5</v>
      </c>
      <c r="M340" s="73" t="s">
        <v>238</v>
      </c>
      <c r="N340" s="129" t="s">
        <v>1275</v>
      </c>
      <c r="O340" s="125">
        <v>46253</v>
      </c>
      <c r="P340" s="123">
        <v>46253</v>
      </c>
      <c r="Q340" s="75" t="str">
        <f t="shared" ref="Q340:Q406" si="67">TEXT(O340,"mmm/aaaa")</f>
        <v>ago/2026</v>
      </c>
      <c r="R340" s="129" t="s">
        <v>313</v>
      </c>
      <c r="S340" s="129" t="s">
        <v>1276</v>
      </c>
      <c r="T340" s="129" t="s">
        <v>1277</v>
      </c>
      <c r="U340" s="129" t="s">
        <v>1278</v>
      </c>
      <c r="V340" s="71" t="str">
        <f t="shared" si="65"/>
        <v>&gt; Bom dia!
Gentileza incluir o e-mail abaixo para recebimentos das notas fiscais e boletos e manter os que já existem:
camila.medeiros@dentalspeed.com</v>
      </c>
      <c r="W340" s="76" t="str">
        <f t="shared" ref="W340:W403" si="68">_xlfn.CONCAT(D340:E340)</f>
        <v>262056220</v>
      </c>
      <c r="X340" s="77"/>
      <c r="Y340" s="78" t="str">
        <f t="shared" ref="Y340:Y403" si="69">IF(X340="","Aberto","Encerrado")</f>
        <v>Aberto</v>
      </c>
      <c r="Z340" s="78">
        <f t="shared" ref="Z340:Z403" ca="1" si="70">IF(OR(L340="PENDENTE",L340="EM ANDAMENTO",L340="PENDENTE APROVAÇÃO CANCELAMENTO NF"),TODAY()-O340,X340-O340)</f>
        <v>42</v>
      </c>
      <c r="AA340" s="78">
        <f t="shared" ref="AA340:AA403" ca="1" si="71">IF(Y340="Aberto",Z340+ROW()/100000,"")</f>
        <v>42.003399999999999</v>
      </c>
      <c r="AB340" s="2" t="str">
        <f t="shared" ref="AB340:AB403" si="72">IF(ISNUMBER(FIND("@cielo.com.br",S340)),"Interno","Externo")</f>
        <v>Externo</v>
      </c>
    </row>
    <row r="341" spans="1:28" ht="15.5" x14ac:dyDescent="0.35">
      <c r="A341" s="1"/>
      <c r="B341" s="67" t="s">
        <v>16</v>
      </c>
      <c r="C341" s="70" t="str">
        <f>VLOOKUP(I:I,'Referencias '!H:I,2,0)</f>
        <v>Pagamentos, Boletos e Recebimentos</v>
      </c>
      <c r="D341" s="129">
        <v>26218687</v>
      </c>
      <c r="E341" s="129" t="s">
        <v>1149</v>
      </c>
      <c r="F341" s="126" t="s">
        <v>1279</v>
      </c>
      <c r="G341" s="72" t="str">
        <f>T341</f>
        <v>MAX FERRAMENTAS LTDA</v>
      </c>
      <c r="H341" s="72"/>
      <c r="I341" s="70" t="s">
        <v>1280</v>
      </c>
      <c r="J341" s="72"/>
      <c r="K341" s="72"/>
      <c r="L341" s="122" t="s">
        <v>5</v>
      </c>
      <c r="M341" s="73" t="s">
        <v>238</v>
      </c>
      <c r="N341" s="129" t="s">
        <v>1281</v>
      </c>
      <c r="O341" s="125">
        <v>46253</v>
      </c>
      <c r="P341" s="123">
        <v>46253</v>
      </c>
      <c r="Q341" s="75" t="str">
        <f t="shared" si="67"/>
        <v>ago/2026</v>
      </c>
      <c r="R341" s="129" t="s">
        <v>313</v>
      </c>
      <c r="S341" s="129" t="s">
        <v>1282</v>
      </c>
      <c r="T341" s="129" t="s">
        <v>1283</v>
      </c>
      <c r="U341" s="129" t="s">
        <v>1284</v>
      </c>
      <c r="V341" s="71" t="e">
        <f t="shared" si="65"/>
        <v>#N/A</v>
      </c>
      <c r="W341" s="76" t="str">
        <f t="shared" si="68"/>
        <v>262186870</v>
      </c>
      <c r="X341" s="77"/>
      <c r="Y341" s="78" t="str">
        <f t="shared" si="69"/>
        <v>Aberto</v>
      </c>
      <c r="Z341" s="78">
        <f t="shared" ca="1" si="70"/>
        <v>42</v>
      </c>
      <c r="AA341" s="78">
        <f t="shared" ca="1" si="71"/>
        <v>42.003410000000002</v>
      </c>
      <c r="AB341" s="2" t="str">
        <f t="shared" si="72"/>
        <v>Externo</v>
      </c>
    </row>
    <row r="342" spans="1:28" ht="15.5" x14ac:dyDescent="0.35">
      <c r="A342" s="1"/>
      <c r="B342" s="67" t="s">
        <v>16</v>
      </c>
      <c r="C342" s="70" t="str">
        <f>VLOOKUP(I:I,'Referencias '!H:I,2,0)</f>
        <v>Atendimento Administrativo e Suporte</v>
      </c>
      <c r="D342" s="129">
        <v>26243275</v>
      </c>
      <c r="E342" s="129" t="s">
        <v>1149</v>
      </c>
      <c r="F342" s="126" t="s">
        <v>1285</v>
      </c>
      <c r="G342" s="72" t="str">
        <f>VLOOKUP(H:H,'Referencias '!B:C,2,0)</f>
        <v>INSIDE SISTEMAS LTDA</v>
      </c>
      <c r="H342" s="72" t="str">
        <f>TRIM(_xlfn.TEXTBEFORE(_xlfn.TEXTAFTER(U342,"CNPJ/CPF:&lt;/strong&gt;"),"&lt;/p&gt;"))</f>
        <v>05.623.256/0001-79</v>
      </c>
      <c r="I342" s="70" t="s">
        <v>1286</v>
      </c>
      <c r="J342" s="72"/>
      <c r="K342" s="72"/>
      <c r="L342" s="122" t="s">
        <v>5</v>
      </c>
      <c r="M342" s="73" t="s">
        <v>238</v>
      </c>
      <c r="N342" s="129" t="s">
        <v>1287</v>
      </c>
      <c r="O342" s="125">
        <v>46253</v>
      </c>
      <c r="P342" s="123">
        <v>46254</v>
      </c>
      <c r="Q342" s="75" t="str">
        <f t="shared" si="67"/>
        <v>ago/2026</v>
      </c>
      <c r="R342" s="129" t="s">
        <v>313</v>
      </c>
      <c r="S342" s="129" t="s">
        <v>1288</v>
      </c>
      <c r="T342" s="129" t="s">
        <v>1289</v>
      </c>
      <c r="U342" s="129" t="s">
        <v>1290</v>
      </c>
      <c r="V342" s="71" t="str">
        <f t="shared" si="65"/>
        <v>&gt; Preciso entender sobre a cobrança mensal para o CNPJ 05.623.256/0001-79</v>
      </c>
      <c r="W342" s="76" t="str">
        <f t="shared" si="68"/>
        <v>262432750</v>
      </c>
      <c r="X342" s="77"/>
      <c r="Y342" s="78" t="str">
        <f t="shared" si="69"/>
        <v>Aberto</v>
      </c>
      <c r="Z342" s="78">
        <f t="shared" ca="1" si="70"/>
        <v>42</v>
      </c>
      <c r="AA342" s="78">
        <f t="shared" ca="1" si="71"/>
        <v>42.003419999999998</v>
      </c>
      <c r="AB342" s="2" t="str">
        <f t="shared" si="72"/>
        <v>Externo</v>
      </c>
    </row>
    <row r="343" spans="1:28" ht="15.5" x14ac:dyDescent="0.35">
      <c r="A343" s="1"/>
      <c r="B343" s="67" t="s">
        <v>16</v>
      </c>
      <c r="C343" s="70" t="str">
        <f>VLOOKUP(I:I,'Referencias '!H:I,2,0)</f>
        <v>Contratos, Comercial e Cadastro</v>
      </c>
      <c r="D343" s="129">
        <v>26288802</v>
      </c>
      <c r="E343" s="129" t="s">
        <v>1149</v>
      </c>
      <c r="F343" s="126" t="s">
        <v>1291</v>
      </c>
      <c r="G343" s="72" t="str">
        <f>VLOOKUP(H:H,'Referencias '!B:C,2,0)</f>
        <v>WHITE MARTINS GASES INDUSTRIAIS LTDA</v>
      </c>
      <c r="H343" s="72" t="str">
        <f>TRIM(_xlfn.TEXTBEFORE(_xlfn.TEXTAFTER(U343,"CNPJ/CPF:&lt;/strong&gt;"),"&lt;/p&gt;"))</f>
        <v>35.820.448/0001-36</v>
      </c>
      <c r="I343" s="70" t="s">
        <v>355</v>
      </c>
      <c r="J343" s="72"/>
      <c r="K343" s="72"/>
      <c r="L343" s="122" t="s">
        <v>5</v>
      </c>
      <c r="M343" s="73" t="s">
        <v>238</v>
      </c>
      <c r="N343" s="129" t="s">
        <v>305</v>
      </c>
      <c r="O343" s="125">
        <v>46254</v>
      </c>
      <c r="P343" s="123">
        <v>46254</v>
      </c>
      <c r="Q343" s="75" t="str">
        <f t="shared" si="67"/>
        <v>ago/2026</v>
      </c>
      <c r="R343" s="129" t="s">
        <v>313</v>
      </c>
      <c r="S343" s="129" t="s">
        <v>306</v>
      </c>
      <c r="T343" s="129" t="s">
        <v>1292</v>
      </c>
      <c r="U343" s="129" t="s">
        <v>1293</v>
      </c>
      <c r="V343" s="71" t="str">
        <f t="shared" si="65"/>
        <v>&gt;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v>
      </c>
      <c r="W343" s="76" t="str">
        <f t="shared" si="68"/>
        <v>262888020</v>
      </c>
      <c r="X343" s="77"/>
      <c r="Y343" s="78" t="str">
        <f t="shared" si="69"/>
        <v>Aberto</v>
      </c>
      <c r="Z343" s="78">
        <f t="shared" ca="1" si="70"/>
        <v>41</v>
      </c>
      <c r="AA343" s="78">
        <f t="shared" ca="1" si="71"/>
        <v>41.003430000000002</v>
      </c>
      <c r="AB343" s="2" t="str">
        <f t="shared" si="72"/>
        <v>Interno</v>
      </c>
    </row>
    <row r="344" spans="1:28" ht="15.5" x14ac:dyDescent="0.35">
      <c r="A344" s="1"/>
      <c r="B344" s="67" t="s">
        <v>16</v>
      </c>
      <c r="C344" s="70" t="str">
        <f>VLOOKUP(I:I,'Referencias '!H:I,2,0)</f>
        <v>Faturamento e Obrigações Fiscais</v>
      </c>
      <c r="D344" s="129">
        <v>26395526</v>
      </c>
      <c r="E344" s="129" t="s">
        <v>1149</v>
      </c>
      <c r="F344" s="126" t="s">
        <v>1294</v>
      </c>
      <c r="G344" s="72" t="s">
        <v>1295</v>
      </c>
      <c r="H344" s="72" t="s">
        <v>1296</v>
      </c>
      <c r="I344" s="70" t="s">
        <v>1241</v>
      </c>
      <c r="J344" s="72"/>
      <c r="K344" s="72"/>
      <c r="L344" s="122" t="s">
        <v>5</v>
      </c>
      <c r="M344" s="73" t="s">
        <v>238</v>
      </c>
      <c r="N344" s="129" t="s">
        <v>1297</v>
      </c>
      <c r="O344" s="125">
        <v>46258</v>
      </c>
      <c r="P344" s="123">
        <v>46258</v>
      </c>
      <c r="Q344" s="75" t="str">
        <f t="shared" si="67"/>
        <v>ago/2026</v>
      </c>
      <c r="R344" s="129" t="s">
        <v>313</v>
      </c>
      <c r="S344" s="129" t="s">
        <v>1298</v>
      </c>
      <c r="T344" s="129"/>
      <c r="U344" s="129" t="s">
        <v>1299</v>
      </c>
      <c r="V344" s="71" t="str">
        <f t="shared" si="65"/>
        <v>&gt;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v>
      </c>
      <c r="W344" s="76" t="str">
        <f t="shared" si="68"/>
        <v>263955260</v>
      </c>
      <c r="X344" s="77"/>
      <c r="Y344" s="78" t="str">
        <f t="shared" si="69"/>
        <v>Aberto</v>
      </c>
      <c r="Z344" s="78">
        <f t="shared" ca="1" si="70"/>
        <v>37</v>
      </c>
      <c r="AA344" s="78">
        <f t="shared" ca="1" si="71"/>
        <v>37.003439999999998</v>
      </c>
      <c r="AB344" s="2" t="str">
        <f t="shared" si="72"/>
        <v>Externo</v>
      </c>
    </row>
    <row r="345" spans="1:28" ht="15.5" x14ac:dyDescent="0.35">
      <c r="A345" s="1"/>
      <c r="B345" s="67" t="s">
        <v>50</v>
      </c>
      <c r="C345" s="70" t="str">
        <f>VLOOKUP(I:I,'Referencias '!H:I,2,0)</f>
        <v>Cancelamento e Reemissão de Nota Fiscal</v>
      </c>
      <c r="D345" s="129">
        <v>26346273</v>
      </c>
      <c r="E345" s="129" t="s">
        <v>1149</v>
      </c>
      <c r="F345" s="126" t="s">
        <v>1300</v>
      </c>
      <c r="G345" s="72" t="s">
        <v>1301</v>
      </c>
      <c r="H345" s="72" t="str">
        <f>TRIM(_xlfn.TEXTBEFORE(_xlfn.TEXTAFTER(U345,"CNPJ/CPF:&lt;/strong&gt;"),"&lt;/p&gt;"))</f>
        <v>37.882.316/0001-64</v>
      </c>
      <c r="I345" s="70" t="s">
        <v>143</v>
      </c>
      <c r="J345" s="72"/>
      <c r="K345" s="72"/>
      <c r="L345" s="122" t="s">
        <v>213</v>
      </c>
      <c r="M345" s="73" t="s">
        <v>238</v>
      </c>
      <c r="N345" s="129" t="s">
        <v>1302</v>
      </c>
      <c r="O345" s="125">
        <v>46255</v>
      </c>
      <c r="P345" s="123">
        <v>46255</v>
      </c>
      <c r="Q345" s="75" t="str">
        <f t="shared" si="67"/>
        <v>ago/2026</v>
      </c>
      <c r="R345" s="129" t="s">
        <v>313</v>
      </c>
      <c r="S345" s="129" t="s">
        <v>302</v>
      </c>
      <c r="T345" s="129"/>
      <c r="U345" s="129" t="s">
        <v>1303</v>
      </c>
      <c r="V345" s="71" t="str">
        <f t="shared" si="65"/>
        <v>&gt; Time financeiro, boa tarde. Tudo bem?
Favor seguir com o cancelamento das notas (todas).
Em anexo, DA comercial.
Obrigada.</v>
      </c>
      <c r="W345" s="76" t="str">
        <f t="shared" si="68"/>
        <v>263462730</v>
      </c>
      <c r="X345" s="77"/>
      <c r="Y345" s="78" t="str">
        <f t="shared" si="69"/>
        <v>Aberto</v>
      </c>
      <c r="Z345" s="78">
        <f t="shared" ca="1" si="70"/>
        <v>40</v>
      </c>
      <c r="AA345" s="78">
        <f t="shared" ca="1" si="71"/>
        <v>40.003450000000001</v>
      </c>
      <c r="AB345" s="2" t="str">
        <f t="shared" si="72"/>
        <v>Interno</v>
      </c>
    </row>
    <row r="346" spans="1:28" ht="15.5" x14ac:dyDescent="0.35">
      <c r="A346" s="1"/>
      <c r="B346" s="67" t="s">
        <v>50</v>
      </c>
      <c r="C346" s="70" t="str">
        <f>VLOOKUP(I:I,'Referencias '!H:I,2,0)</f>
        <v>Cancelamento e Reemissão de Nota Fiscal</v>
      </c>
      <c r="D346" s="129">
        <v>26341250</v>
      </c>
      <c r="E346" s="129" t="s">
        <v>1149</v>
      </c>
      <c r="F346" s="126" t="s">
        <v>1304</v>
      </c>
      <c r="G346" s="72" t="s">
        <v>1305</v>
      </c>
      <c r="H346" s="72" t="str">
        <f>TRIM(_xlfn.TEXTBEFORE(_xlfn.TEXTAFTER(U346,"CNPJ/CPF:&lt;/strong&gt;"),"&lt;/p&gt;"))</f>
        <v>02.261.854/0001-57</v>
      </c>
      <c r="I346" s="70" t="s">
        <v>143</v>
      </c>
      <c r="J346" s="72"/>
      <c r="K346" s="72"/>
      <c r="L346" s="122" t="s">
        <v>70</v>
      </c>
      <c r="M346" s="73" t="s">
        <v>238</v>
      </c>
      <c r="N346" s="129" t="s">
        <v>1306</v>
      </c>
      <c r="O346" s="125">
        <v>46255</v>
      </c>
      <c r="P346" s="123">
        <v>46255</v>
      </c>
      <c r="Q346" s="75" t="str">
        <f t="shared" si="67"/>
        <v>ago/2026</v>
      </c>
      <c r="R346" s="129" t="s">
        <v>313</v>
      </c>
      <c r="S346" s="129" t="s">
        <v>302</v>
      </c>
      <c r="T346" s="129"/>
      <c r="U346" s="129" t="s">
        <v>1307</v>
      </c>
      <c r="V346" s="71" t="str">
        <f t="shared" si="65"/>
        <v>&gt; Time financeiro, bom dia. Tudo bem?
Poderia, por favor cancelar todas as notas desse cliente?
Em anexo DA comercial.</v>
      </c>
      <c r="W346" s="76" t="str">
        <f t="shared" si="68"/>
        <v>263412500</v>
      </c>
      <c r="X346" s="77">
        <v>46288</v>
      </c>
      <c r="Y346" s="78" t="str">
        <f t="shared" si="69"/>
        <v>Encerrado</v>
      </c>
      <c r="Z346" s="78">
        <f t="shared" ca="1" si="70"/>
        <v>33</v>
      </c>
      <c r="AA346" s="78" t="str">
        <f t="shared" si="71"/>
        <v/>
      </c>
      <c r="AB346" s="2" t="str">
        <f t="shared" si="72"/>
        <v>Interno</v>
      </c>
    </row>
    <row r="347" spans="1:28" ht="15.5" x14ac:dyDescent="0.35">
      <c r="A347" s="1"/>
      <c r="B347" s="67" t="s">
        <v>14</v>
      </c>
      <c r="C347" s="70" t="s">
        <v>37</v>
      </c>
      <c r="D347" s="129">
        <v>26503309</v>
      </c>
      <c r="E347" s="129" t="s">
        <v>1149</v>
      </c>
      <c r="F347" s="126" t="s">
        <v>1308</v>
      </c>
      <c r="G347" s="72" t="str">
        <f>VLOOKUP(H:H,'Referencias '!B:C,2,0)</f>
        <v>INOVE ONLINE LTDA</v>
      </c>
      <c r="H347" s="72" t="str">
        <f>TRIM(_xlfn.TEXTBEFORE(_xlfn.TEXTAFTER(U347,"CNPJ/CPF:&lt;/strong&gt;"),"&lt;/p&gt;"))</f>
        <v>59.515.022/0001-37</v>
      </c>
      <c r="I347" s="70" t="s">
        <v>1309</v>
      </c>
      <c r="J347" s="72"/>
      <c r="K347" s="72"/>
      <c r="L347" s="70" t="s">
        <v>70</v>
      </c>
      <c r="M347" s="73" t="s">
        <v>238</v>
      </c>
      <c r="N347" s="129" t="s">
        <v>1138</v>
      </c>
      <c r="O347" s="125">
        <v>46259</v>
      </c>
      <c r="P347" s="123">
        <v>46260</v>
      </c>
      <c r="Q347" s="75" t="str">
        <f t="shared" si="67"/>
        <v>ago/2026</v>
      </c>
      <c r="R347" s="129" t="s">
        <v>313</v>
      </c>
      <c r="S347" s="129" t="s">
        <v>1139</v>
      </c>
      <c r="T347" s="129" t="s">
        <v>1140</v>
      </c>
      <c r="U347" s="129" t="s">
        <v>1310</v>
      </c>
      <c r="V347" s="71" t="str">
        <f t="shared" si="65"/>
        <v>&gt; Quero saber se tenho alguma pendencia financeira com voces! se puderem me encaminhar as guias com os descritivos por email caso tenha por gentileza</v>
      </c>
      <c r="W347" s="76" t="str">
        <f t="shared" si="68"/>
        <v>265033090</v>
      </c>
      <c r="X347" s="77">
        <v>46268</v>
      </c>
      <c r="Y347" s="78" t="str">
        <f t="shared" si="69"/>
        <v>Encerrado</v>
      </c>
      <c r="Z347" s="78">
        <f t="shared" ca="1" si="70"/>
        <v>9</v>
      </c>
      <c r="AA347" s="78" t="str">
        <f t="shared" si="71"/>
        <v/>
      </c>
      <c r="AB347" s="2" t="str">
        <f t="shared" si="72"/>
        <v>Externo</v>
      </c>
    </row>
    <row r="348" spans="1:28" ht="15.5" x14ac:dyDescent="0.35">
      <c r="A348" s="1"/>
      <c r="B348" s="67" t="s">
        <v>14</v>
      </c>
      <c r="C348" s="70" t="str">
        <f>VLOOKUP(I:I,'Referencias '!H:I,2,0)</f>
        <v>Cancelamento e Reemissão de Nota Fiscal</v>
      </c>
      <c r="D348" s="129">
        <v>26476108</v>
      </c>
      <c r="E348" s="129" t="s">
        <v>1149</v>
      </c>
      <c r="F348" s="126" t="s">
        <v>1311</v>
      </c>
      <c r="G348" s="72" t="str">
        <f>VLOOKUP(H:H,'Referencias '!B:C,2,0)</f>
        <v>SMILES VIAGENS E TURISMO S.A.</v>
      </c>
      <c r="H348" s="72" t="str">
        <f>TRIM(_xlfn.TEXTBEFORE(_xlfn.TEXTAFTER(U348,"CNPJ/CPF:&lt;/strong&gt;"),"&lt;/p&gt;"))</f>
        <v>27.413.812/0001-15</v>
      </c>
      <c r="I348" s="70" t="s">
        <v>323</v>
      </c>
      <c r="J348" s="72"/>
      <c r="K348" s="72"/>
      <c r="L348" s="122" t="s">
        <v>5</v>
      </c>
      <c r="M348" s="73" t="s">
        <v>238</v>
      </c>
      <c r="N348" s="129" t="s">
        <v>1312</v>
      </c>
      <c r="O348" s="125">
        <v>46259</v>
      </c>
      <c r="P348" s="123">
        <v>46259</v>
      </c>
      <c r="Q348" s="75" t="str">
        <f t="shared" si="67"/>
        <v>ago/2026</v>
      </c>
      <c r="R348" s="129" t="s">
        <v>313</v>
      </c>
      <c r="S348" s="129" t="s">
        <v>302</v>
      </c>
      <c r="T348" s="129" t="s">
        <v>1313</v>
      </c>
      <c r="U348" s="129" t="s">
        <v>1314</v>
      </c>
      <c r="V348" s="71" t="str">
        <f t="shared" ref="V348:V379" si="73">IFERROR(_xlfn.TEXTBEFORE(_xlfn.TEXTAFTER(U348,"Descrição do problema:&lt;/strong"),"&lt;/p&gt;"),_xlfn.TEXTAFTER(U348,"Descrição do problema:&lt;/strong"))</f>
        <v>&gt;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v>
      </c>
      <c r="W348" s="76" t="str">
        <f t="shared" si="68"/>
        <v>264761080</v>
      </c>
      <c r="X348" s="77"/>
      <c r="Y348" s="78" t="str">
        <f t="shared" si="69"/>
        <v>Aberto</v>
      </c>
      <c r="Z348" s="78">
        <f t="shared" ca="1" si="70"/>
        <v>36</v>
      </c>
      <c r="AA348" s="78">
        <f t="shared" ca="1" si="71"/>
        <v>36.003480000000003</v>
      </c>
      <c r="AB348" s="2" t="str">
        <f t="shared" si="72"/>
        <v>Interno</v>
      </c>
    </row>
    <row r="349" spans="1:28" ht="15.5" x14ac:dyDescent="0.35">
      <c r="A349" s="1"/>
      <c r="B349" s="67" t="s">
        <v>50</v>
      </c>
      <c r="C349" s="70" t="str">
        <f>VLOOKUP(I:I,'Referencias '!H:I,2,0)</f>
        <v>Atendimento Administrativo e Suporte</v>
      </c>
      <c r="D349" s="129">
        <v>26448888</v>
      </c>
      <c r="E349" s="129" t="s">
        <v>1315</v>
      </c>
      <c r="F349" s="126" t="s">
        <v>1316</v>
      </c>
      <c r="G349" s="72" t="s">
        <v>1317</v>
      </c>
      <c r="H349" s="72" t="s">
        <v>1318</v>
      </c>
      <c r="I349" s="70" t="s">
        <v>1220</v>
      </c>
      <c r="J349" s="72"/>
      <c r="K349" s="72"/>
      <c r="L349" s="122" t="s">
        <v>5</v>
      </c>
      <c r="M349" s="73" t="s">
        <v>238</v>
      </c>
      <c r="N349" s="129" t="s">
        <v>1319</v>
      </c>
      <c r="O349" s="125">
        <v>46258</v>
      </c>
      <c r="P349" s="123">
        <v>46259</v>
      </c>
      <c r="Q349" s="75" t="str">
        <f t="shared" si="67"/>
        <v>ago/2026</v>
      </c>
      <c r="R349" s="129" t="s">
        <v>313</v>
      </c>
      <c r="S349" s="129" t="s">
        <v>1320</v>
      </c>
      <c r="T349" s="129" t="s">
        <v>327</v>
      </c>
      <c r="U349" s="129"/>
      <c r="V349" s="71" t="e">
        <f t="shared" si="73"/>
        <v>#N/A</v>
      </c>
      <c r="W349" s="76" t="str">
        <f t="shared" si="68"/>
        <v>2644888826404867</v>
      </c>
      <c r="X349" s="77"/>
      <c r="Y349" s="78" t="str">
        <f t="shared" si="69"/>
        <v>Aberto</v>
      </c>
      <c r="Z349" s="78">
        <f t="shared" ca="1" si="70"/>
        <v>37</v>
      </c>
      <c r="AA349" s="78">
        <f t="shared" ca="1" si="71"/>
        <v>37.003489999999999</v>
      </c>
      <c r="AB349" s="2" t="str">
        <f t="shared" si="72"/>
        <v>Externo</v>
      </c>
    </row>
    <row r="350" spans="1:28" ht="15.5" x14ac:dyDescent="0.35">
      <c r="A350" s="1"/>
      <c r="B350" s="67" t="s">
        <v>17</v>
      </c>
      <c r="C350" s="70" t="s">
        <v>39</v>
      </c>
      <c r="D350" s="129">
        <v>26446053</v>
      </c>
      <c r="E350" s="129" t="s">
        <v>1149</v>
      </c>
      <c r="F350" s="126" t="s">
        <v>1321</v>
      </c>
      <c r="G350" s="72" t="str">
        <f>VLOOKUP(H:H,'Referencias '!B:C,2,0)</f>
        <v>BRASILSEG COMPANHIA DE SEGUROS</v>
      </c>
      <c r="H350" s="72" t="str">
        <f t="shared" ref="H350:H367" si="74">TRIM(_xlfn.TEXTBEFORE(_xlfn.TEXTAFTER(U350,"CNPJ/CPF:&lt;/strong&gt;"),"&lt;/p&gt;"))</f>
        <v>28.196.889/0001-43</v>
      </c>
      <c r="I350" s="70" t="s">
        <v>1322</v>
      </c>
      <c r="J350" s="72"/>
      <c r="K350" s="72"/>
      <c r="L350" s="122" t="s">
        <v>5</v>
      </c>
      <c r="M350" s="73" t="s">
        <v>238</v>
      </c>
      <c r="N350" s="129" t="s">
        <v>457</v>
      </c>
      <c r="O350" s="125">
        <v>46258</v>
      </c>
      <c r="P350" s="123">
        <v>46259</v>
      </c>
      <c r="Q350" s="75" t="str">
        <f t="shared" si="67"/>
        <v>ago/2026</v>
      </c>
      <c r="R350" s="129" t="s">
        <v>313</v>
      </c>
      <c r="S350" s="129" t="s">
        <v>298</v>
      </c>
      <c r="T350" s="129" t="s">
        <v>1323</v>
      </c>
      <c r="U350" s="129" t="s">
        <v>1324</v>
      </c>
      <c r="V350" s="71" t="str">
        <f t="shared" si="73"/>
        <v>&gt;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v>
      </c>
      <c r="W350" s="76" t="str">
        <f t="shared" si="68"/>
        <v>264460530</v>
      </c>
      <c r="X350" s="77"/>
      <c r="Y350" s="78" t="str">
        <f t="shared" si="69"/>
        <v>Aberto</v>
      </c>
      <c r="Z350" s="78">
        <f t="shared" ca="1" si="70"/>
        <v>37</v>
      </c>
      <c r="AA350" s="78">
        <f t="shared" ca="1" si="71"/>
        <v>37.003500000000003</v>
      </c>
      <c r="AB350" s="2" t="str">
        <f t="shared" si="72"/>
        <v>Interno</v>
      </c>
    </row>
    <row r="351" spans="1:28" ht="15.5" x14ac:dyDescent="0.35">
      <c r="A351" s="1"/>
      <c r="B351" s="67" t="s">
        <v>50</v>
      </c>
      <c r="C351" s="122" t="s">
        <v>37</v>
      </c>
      <c r="D351" s="129">
        <v>26443578</v>
      </c>
      <c r="E351" s="129" t="s">
        <v>1149</v>
      </c>
      <c r="F351" s="126" t="s">
        <v>1325</v>
      </c>
      <c r="G351" s="126" t="str">
        <f>VLOOKUP(H:H,'Referencias '!B:C,2,0)</f>
        <v>CENTER MEGA COMERCIO DE MATERIAIS PARA CONSTRUCAO LTDA</v>
      </c>
      <c r="H351" s="126" t="str">
        <f t="shared" si="74"/>
        <v>05.164.667/0001-43</v>
      </c>
      <c r="I351" s="122" t="s">
        <v>1309</v>
      </c>
      <c r="J351" s="126"/>
      <c r="K351" s="126" t="s">
        <v>677</v>
      </c>
      <c r="L351" s="70" t="s">
        <v>70</v>
      </c>
      <c r="M351" s="127" t="s">
        <v>238</v>
      </c>
      <c r="N351" s="129" t="s">
        <v>1326</v>
      </c>
      <c r="O351" s="125">
        <v>46258</v>
      </c>
      <c r="P351" s="123">
        <v>46259</v>
      </c>
      <c r="Q351" s="128" t="str">
        <f t="shared" si="67"/>
        <v>ago/2026</v>
      </c>
      <c r="R351" s="129" t="s">
        <v>313</v>
      </c>
      <c r="S351" s="129" t="s">
        <v>1327</v>
      </c>
      <c r="T351" s="129" t="s">
        <v>1328</v>
      </c>
      <c r="U351" s="129" t="s">
        <v>1329</v>
      </c>
      <c r="V351" s="129" t="str">
        <f t="shared" si="73"/>
        <v>&gt; Estamos com uma cobrança duplcada em nosso banco. 
Nós recebemos por email a 119965 a qual realizamos o incluimento do pagamento porém o nosso financeiro contastou a cobrança duplicada da nota 2119965 e precisamos que ela seja retirada do banco</v>
      </c>
      <c r="W351" s="130" t="str">
        <f t="shared" si="68"/>
        <v>264435780</v>
      </c>
      <c r="X351" s="77">
        <v>46279</v>
      </c>
      <c r="Y351" s="78" t="str">
        <f t="shared" si="69"/>
        <v>Encerrado</v>
      </c>
      <c r="Z351" s="78">
        <f t="shared" ca="1" si="70"/>
        <v>21</v>
      </c>
      <c r="AA351" s="78" t="str">
        <f t="shared" si="71"/>
        <v/>
      </c>
      <c r="AB351" s="2" t="str">
        <f t="shared" si="72"/>
        <v>Externo</v>
      </c>
    </row>
    <row r="352" spans="1:28" ht="15.5" x14ac:dyDescent="0.35">
      <c r="A352" s="1"/>
      <c r="B352" s="67" t="s">
        <v>50</v>
      </c>
      <c r="C352" s="70" t="str">
        <f>VLOOKUP(I:I,'Referencias '!H:I,2,0)</f>
        <v>Cobrança e Contestação</v>
      </c>
      <c r="D352" s="129">
        <v>26431641</v>
      </c>
      <c r="E352" s="129" t="s">
        <v>1149</v>
      </c>
      <c r="F352" s="126" t="s">
        <v>1330</v>
      </c>
      <c r="G352" s="72" t="str">
        <f>VLOOKUP(H:H,'Referencias '!B:C,2,0)</f>
        <v>PNEUBRAS COMERCIO DE PNEUS LTDA</v>
      </c>
      <c r="H352" s="72" t="str">
        <f t="shared" si="74"/>
        <v>08.678.386/0001-05</v>
      </c>
      <c r="I352" s="70" t="s">
        <v>287</v>
      </c>
      <c r="J352" s="72"/>
      <c r="K352" s="72"/>
      <c r="L352" s="122" t="s">
        <v>5</v>
      </c>
      <c r="M352" s="73" t="s">
        <v>238</v>
      </c>
      <c r="N352" s="129" t="s">
        <v>1331</v>
      </c>
      <c r="O352" s="125">
        <v>46258</v>
      </c>
      <c r="P352" s="123">
        <v>46258</v>
      </c>
      <c r="Q352" s="75" t="str">
        <f t="shared" si="67"/>
        <v>ago/2026</v>
      </c>
      <c r="R352" s="129" t="s">
        <v>313</v>
      </c>
      <c r="S352" s="129" t="s">
        <v>1332</v>
      </c>
      <c r="T352" s="129" t="s">
        <v>412</v>
      </c>
      <c r="U352" s="129" t="s">
        <v>1333</v>
      </c>
      <c r="V352" s="71" t="str">
        <f t="shared" si="73"/>
        <v>&gt;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v>
      </c>
      <c r="W352" s="76" t="str">
        <f t="shared" si="68"/>
        <v>264316410</v>
      </c>
      <c r="X352" s="77"/>
      <c r="Y352" s="78" t="str">
        <f t="shared" si="69"/>
        <v>Aberto</v>
      </c>
      <c r="Z352" s="78">
        <f t="shared" ca="1" si="70"/>
        <v>37</v>
      </c>
      <c r="AA352" s="78">
        <f t="shared" ca="1" si="71"/>
        <v>37.003520000000002</v>
      </c>
      <c r="AB352" s="2" t="str">
        <f t="shared" si="72"/>
        <v>Externo</v>
      </c>
    </row>
    <row r="353" spans="1:28" ht="15.5" x14ac:dyDescent="0.35">
      <c r="A353" s="1"/>
      <c r="B353" s="67" t="s">
        <v>50</v>
      </c>
      <c r="C353" s="70" t="str">
        <f>VLOOKUP(I:I,'Referencias '!H:I,2,0)</f>
        <v>Cancelamento e Reemissão de Nota Fiscal</v>
      </c>
      <c r="D353" s="129">
        <v>26428781</v>
      </c>
      <c r="E353" s="129" t="s">
        <v>1149</v>
      </c>
      <c r="F353" s="126" t="s">
        <v>1334</v>
      </c>
      <c r="G353" s="72" t="str">
        <f>VLOOKUP(H:H,'Referencias '!B:C,2,0)</f>
        <v>EVENTPLACE SOLUCOES DIGITAIS LTDA</v>
      </c>
      <c r="H353" s="72" t="str">
        <f t="shared" si="74"/>
        <v>26.335.362/0001-27</v>
      </c>
      <c r="I353" s="70" t="s">
        <v>143</v>
      </c>
      <c r="J353" s="72"/>
      <c r="K353" s="72"/>
      <c r="L353" s="122" t="s">
        <v>5</v>
      </c>
      <c r="M353" s="73" t="s">
        <v>238</v>
      </c>
      <c r="N353" s="129" t="s">
        <v>1335</v>
      </c>
      <c r="O353" s="125">
        <v>46258</v>
      </c>
      <c r="P353" s="123">
        <v>46258</v>
      </c>
      <c r="Q353" s="75" t="str">
        <f t="shared" si="67"/>
        <v>ago/2026</v>
      </c>
      <c r="R353" s="129" t="s">
        <v>313</v>
      </c>
      <c r="S353" s="129" t="s">
        <v>302</v>
      </c>
      <c r="T353" s="129" t="s">
        <v>327</v>
      </c>
      <c r="U353" s="129" t="s">
        <v>1336</v>
      </c>
      <c r="V353" s="71" t="str">
        <f t="shared" si="73"/>
        <v>&gt; Pessoal, boa tarde. Tudo bem?
As notas do cliente: 26335362000127
PRECISAM ser canceladas. o chamado que tinha sido aberto: 25501912, não foi encaminhado para o financeiro.
Não foi desvio comercial.
Em anexo, segue novamente o DA para cancelamento.</v>
      </c>
      <c r="W353" s="76" t="str">
        <f t="shared" si="68"/>
        <v>264287810</v>
      </c>
      <c r="X353" s="77"/>
      <c r="Y353" s="78" t="str">
        <f t="shared" si="69"/>
        <v>Aberto</v>
      </c>
      <c r="Z353" s="78">
        <f t="shared" ca="1" si="70"/>
        <v>37</v>
      </c>
      <c r="AA353" s="78">
        <f t="shared" ca="1" si="71"/>
        <v>37.003529999999998</v>
      </c>
      <c r="AB353" s="2" t="str">
        <f t="shared" si="72"/>
        <v>Interno</v>
      </c>
    </row>
    <row r="354" spans="1:28" ht="15.5" x14ac:dyDescent="0.35">
      <c r="A354" s="1"/>
      <c r="B354" s="67" t="s">
        <v>50</v>
      </c>
      <c r="C354" s="70" t="s">
        <v>44</v>
      </c>
      <c r="D354" s="129">
        <v>26416830</v>
      </c>
      <c r="E354" s="129" t="s">
        <v>1149</v>
      </c>
      <c r="F354" s="126" t="s">
        <v>1337</v>
      </c>
      <c r="G354" s="72" t="str">
        <f>VLOOKUP(H:H,'Referencias '!B:C,2,0)</f>
        <v>PAGUEVELOZ INSTITUICAO DE PAGAMENTO LTDA</v>
      </c>
      <c r="H354" s="72" t="str">
        <f t="shared" si="74"/>
        <v>03.816.413/0001-37</v>
      </c>
      <c r="I354" s="70" t="s">
        <v>1338</v>
      </c>
      <c r="J354" s="72"/>
      <c r="K354" s="72"/>
      <c r="L354" s="122" t="s">
        <v>5</v>
      </c>
      <c r="M354" s="73" t="s">
        <v>238</v>
      </c>
      <c r="N354" s="129" t="s">
        <v>571</v>
      </c>
      <c r="O354" s="125">
        <v>46258</v>
      </c>
      <c r="P354" s="123">
        <v>46258</v>
      </c>
      <c r="Q354" s="75" t="str">
        <f t="shared" si="67"/>
        <v>ago/2026</v>
      </c>
      <c r="R354" s="129" t="s">
        <v>313</v>
      </c>
      <c r="S354" s="129" t="s">
        <v>302</v>
      </c>
      <c r="T354" s="129" t="s">
        <v>327</v>
      </c>
      <c r="U354" s="129" t="s">
        <v>1339</v>
      </c>
      <c r="V354" s="71" t="str">
        <f t="shared" si="73"/>
        <v>&gt; Pessoal, boa tarde.
O cliente precisa que na nota fiscal:63191
Conste o NR° DA PO:97873921 
Por favor, podem corrigir?</v>
      </c>
      <c r="W354" s="76" t="str">
        <f t="shared" si="68"/>
        <v>264168300</v>
      </c>
      <c r="X354" s="77"/>
      <c r="Y354" s="78" t="str">
        <f t="shared" si="69"/>
        <v>Aberto</v>
      </c>
      <c r="Z354" s="78">
        <f t="shared" ca="1" si="70"/>
        <v>37</v>
      </c>
      <c r="AA354" s="78">
        <f t="shared" ca="1" si="71"/>
        <v>37.003540000000001</v>
      </c>
      <c r="AB354" s="2" t="str">
        <f t="shared" si="72"/>
        <v>Interno</v>
      </c>
    </row>
    <row r="355" spans="1:28" ht="15.5" x14ac:dyDescent="0.35">
      <c r="A355" s="1"/>
      <c r="B355" s="67" t="s">
        <v>50</v>
      </c>
      <c r="C355" s="70" t="str">
        <f>VLOOKUP(I:I,'Referencias '!H:I,2,0)</f>
        <v>Cancelamento e Reemissão de Nota Fiscal</v>
      </c>
      <c r="D355" s="129">
        <v>26415900</v>
      </c>
      <c r="E355" s="129" t="s">
        <v>1149</v>
      </c>
      <c r="F355" s="126" t="s">
        <v>1340</v>
      </c>
      <c r="G355" s="72" t="str">
        <f>VLOOKUP(H:H,'Referencias '!B:C,2,0)</f>
        <v>MV INFORMATICA NORDESTE LTDA</v>
      </c>
      <c r="H355" s="72" t="str">
        <f t="shared" si="74"/>
        <v>92.306.257/0007-80</v>
      </c>
      <c r="I355" s="70" t="s">
        <v>143</v>
      </c>
      <c r="J355" s="72"/>
      <c r="K355" s="72"/>
      <c r="L355" s="70" t="s">
        <v>70</v>
      </c>
      <c r="M355" s="73" t="s">
        <v>238</v>
      </c>
      <c r="N355" s="129" t="s">
        <v>1341</v>
      </c>
      <c r="O355" s="125">
        <v>46258</v>
      </c>
      <c r="P355" s="123">
        <v>46258</v>
      </c>
      <c r="Q355" s="75" t="str">
        <f t="shared" si="67"/>
        <v>ago/2026</v>
      </c>
      <c r="R355" s="129" t="s">
        <v>313</v>
      </c>
      <c r="S355" s="129" t="s">
        <v>302</v>
      </c>
      <c r="T355" s="129" t="s">
        <v>327</v>
      </c>
      <c r="U355" s="129" t="s">
        <v>1342</v>
      </c>
      <c r="V355" s="71" t="str">
        <f t="shared" si="73"/>
        <v>&gt; Prezados, boa tarde. Tudo bem?
Por favor cancelar as notas emitidas para esse cliente.
Conforme firmado em contrato, o vencimento era para 90 dias após assinatura.</v>
      </c>
      <c r="W355" s="76" t="str">
        <f t="shared" si="68"/>
        <v>264159000</v>
      </c>
      <c r="X355" s="77">
        <v>46261</v>
      </c>
      <c r="Y355" s="78" t="str">
        <f t="shared" si="69"/>
        <v>Encerrado</v>
      </c>
      <c r="Z355" s="78">
        <f t="shared" ca="1" si="70"/>
        <v>3</v>
      </c>
      <c r="AA355" s="78" t="str">
        <f t="shared" si="71"/>
        <v/>
      </c>
      <c r="AB355" s="2" t="str">
        <f t="shared" si="72"/>
        <v>Interno</v>
      </c>
    </row>
    <row r="356" spans="1:28" ht="15.5" x14ac:dyDescent="0.35">
      <c r="A356" s="1"/>
      <c r="B356" s="67" t="s">
        <v>50</v>
      </c>
      <c r="C356" s="70" t="str">
        <f>VLOOKUP(I:I,'Referencias '!H:I,2,0)</f>
        <v>Cancelamento e Reemissão de Nota Fiscal</v>
      </c>
      <c r="D356" s="129">
        <v>26412747</v>
      </c>
      <c r="E356" s="129" t="s">
        <v>1149</v>
      </c>
      <c r="F356" s="126" t="s">
        <v>1343</v>
      </c>
      <c r="G356" s="72" t="s">
        <v>1344</v>
      </c>
      <c r="H356" s="72" t="str">
        <f t="shared" si="74"/>
        <v>27.932.734/0001-65</v>
      </c>
      <c r="I356" s="70" t="s">
        <v>143</v>
      </c>
      <c r="J356" s="72"/>
      <c r="K356" s="72"/>
      <c r="L356" s="122" t="s">
        <v>70</v>
      </c>
      <c r="M356" s="73" t="s">
        <v>238</v>
      </c>
      <c r="N356" s="129" t="s">
        <v>1345</v>
      </c>
      <c r="O356" s="125">
        <v>46258</v>
      </c>
      <c r="P356" s="123">
        <v>46258</v>
      </c>
      <c r="Q356" s="75" t="str">
        <f t="shared" si="67"/>
        <v>ago/2026</v>
      </c>
      <c r="R356" s="129" t="s">
        <v>313</v>
      </c>
      <c r="S356" s="129" t="s">
        <v>1346</v>
      </c>
      <c r="T356" s="129" t="s">
        <v>1344</v>
      </c>
      <c r="U356" s="129" t="s">
        <v>1347</v>
      </c>
      <c r="V356" s="71" t="str">
        <f t="shared" si="73"/>
        <v>&gt; Time financeiro, boa tarde. Tudo bem?
Favor cancelar toas as notas fiscais desse cliente. 
Em anexo DA comercial.</v>
      </c>
      <c r="W356" s="76" t="str">
        <f t="shared" si="68"/>
        <v>264127470</v>
      </c>
      <c r="X356" s="77">
        <v>46288</v>
      </c>
      <c r="Y356" s="78" t="str">
        <f t="shared" si="69"/>
        <v>Encerrado</v>
      </c>
      <c r="Z356" s="78">
        <f t="shared" ca="1" si="70"/>
        <v>30</v>
      </c>
      <c r="AA356" s="78" t="str">
        <f t="shared" si="71"/>
        <v/>
      </c>
      <c r="AB356" s="2" t="str">
        <f t="shared" si="72"/>
        <v>Interno</v>
      </c>
    </row>
    <row r="357" spans="1:28" ht="15.5" x14ac:dyDescent="0.35">
      <c r="A357" s="1"/>
      <c r="B357" s="67" t="s">
        <v>50</v>
      </c>
      <c r="C357" s="70" t="str">
        <f>VLOOKUP(I:I,'Referencias '!H:I,2,0)</f>
        <v>Cancelamento e Reemissão de Nota Fiscal</v>
      </c>
      <c r="D357" s="129">
        <v>26412296</v>
      </c>
      <c r="E357" s="129" t="s">
        <v>1149</v>
      </c>
      <c r="F357" s="126" t="s">
        <v>1348</v>
      </c>
      <c r="G357" s="72" t="s">
        <v>1344</v>
      </c>
      <c r="H357" s="72" t="str">
        <f t="shared" si="74"/>
        <v>27.932.734/0001-65</v>
      </c>
      <c r="I357" s="70" t="s">
        <v>143</v>
      </c>
      <c r="J357" s="72" t="s">
        <v>1349</v>
      </c>
      <c r="K357" s="72"/>
      <c r="L357" s="70" t="s">
        <v>70</v>
      </c>
      <c r="M357" s="73" t="s">
        <v>238</v>
      </c>
      <c r="N357" s="129" t="s">
        <v>1350</v>
      </c>
      <c r="O357" s="125">
        <v>46258</v>
      </c>
      <c r="P357" s="123">
        <v>46258</v>
      </c>
      <c r="Q357" s="75" t="str">
        <f t="shared" si="67"/>
        <v>ago/2026</v>
      </c>
      <c r="R357" s="129" t="s">
        <v>313</v>
      </c>
      <c r="S357" s="129" t="s">
        <v>302</v>
      </c>
      <c r="T357" s="129" t="s">
        <v>1344</v>
      </c>
      <c r="U357" s="129" t="s">
        <v>1351</v>
      </c>
      <c r="V357" s="71" t="str">
        <f t="shared" si="73"/>
        <v>&gt; Time financeiro, boa tarde. Tudo bem?
Favor cancelar toas as notas fiscais desse cliente. 
Em anexo DA comercial.</v>
      </c>
      <c r="W357" s="76" t="str">
        <f t="shared" si="68"/>
        <v>264122960</v>
      </c>
      <c r="X357" s="77">
        <v>46261</v>
      </c>
      <c r="Y357" s="78" t="str">
        <f t="shared" si="69"/>
        <v>Encerrado</v>
      </c>
      <c r="Z357" s="78">
        <f t="shared" ca="1" si="70"/>
        <v>3</v>
      </c>
      <c r="AA357" s="78" t="str">
        <f t="shared" si="71"/>
        <v/>
      </c>
      <c r="AB357" s="2" t="str">
        <f t="shared" si="72"/>
        <v>Interno</v>
      </c>
    </row>
    <row r="358" spans="1:28" ht="15.5" x14ac:dyDescent="0.35">
      <c r="A358" s="1"/>
      <c r="B358" s="67" t="s">
        <v>50</v>
      </c>
      <c r="C358" s="70" t="str">
        <f>VLOOKUP(I:I,'Referencias '!H:I,2,0)</f>
        <v>Faturamento e Obrigações Fiscais</v>
      </c>
      <c r="D358" s="129">
        <v>26742015</v>
      </c>
      <c r="E358" s="129" t="s">
        <v>1149</v>
      </c>
      <c r="F358" s="126" t="s">
        <v>1352</v>
      </c>
      <c r="G358" s="72" t="str">
        <f>VLOOKUP(H:H,'Referencias '!B:C,2,0)</f>
        <v>GUEDES &amp; PAIXAO LTDA</v>
      </c>
      <c r="H358" s="72" t="str">
        <f t="shared" si="74"/>
        <v>16.928.871/0036-30</v>
      </c>
      <c r="I358" s="70" t="s">
        <v>1161</v>
      </c>
      <c r="J358" s="72"/>
      <c r="K358" s="72"/>
      <c r="L358" s="70" t="s">
        <v>70</v>
      </c>
      <c r="M358" s="73" t="s">
        <v>238</v>
      </c>
      <c r="N358" s="129" t="s">
        <v>1353</v>
      </c>
      <c r="O358" s="125">
        <v>46266</v>
      </c>
      <c r="P358" s="123">
        <v>46266</v>
      </c>
      <c r="Q358" s="75" t="str">
        <f t="shared" si="67"/>
        <v>set/2026</v>
      </c>
      <c r="R358" s="129" t="s">
        <v>313</v>
      </c>
      <c r="S358" s="129" t="s">
        <v>856</v>
      </c>
      <c r="T358" s="129" t="s">
        <v>363</v>
      </c>
      <c r="U358" s="129" t="s">
        <v>1354</v>
      </c>
      <c r="V358" s="71" t="str">
        <f t="shared" si="73"/>
        <v>&gt; Gentileza solicito o envio da nota fiscal da qual o boleto venceu dia 28/08/2026 e não recebemos por e-mail,consegue me ajudar?</v>
      </c>
      <c r="W358" s="76" t="str">
        <f t="shared" si="68"/>
        <v>267420150</v>
      </c>
      <c r="X358" s="77">
        <v>46267</v>
      </c>
      <c r="Y358" s="78" t="str">
        <f t="shared" si="69"/>
        <v>Encerrado</v>
      </c>
      <c r="Z358" s="78">
        <f t="shared" ca="1" si="70"/>
        <v>1</v>
      </c>
      <c r="AA358" s="78" t="str">
        <f t="shared" si="71"/>
        <v/>
      </c>
      <c r="AB358" s="2" t="str">
        <f t="shared" si="72"/>
        <v>Externo</v>
      </c>
    </row>
    <row r="359" spans="1:28" ht="15.5" x14ac:dyDescent="0.35">
      <c r="A359" s="1"/>
      <c r="B359" s="67" t="s">
        <v>14</v>
      </c>
      <c r="C359" s="70" t="str">
        <f>VLOOKUP(I:I,'Referencias '!H:I,2,0)</f>
        <v>Contratos, Comercial e Cadastro</v>
      </c>
      <c r="D359" s="129">
        <v>26731758</v>
      </c>
      <c r="E359" s="129" t="s">
        <v>1149</v>
      </c>
      <c r="F359" s="126" t="s">
        <v>1355</v>
      </c>
      <c r="G359" s="72" t="str">
        <f>VLOOKUP(H:H,'Referencias '!B:C,2,0)</f>
        <v>TELEXPERTS TELECOMUNICACOES S.A</v>
      </c>
      <c r="H359" s="72" t="str">
        <f t="shared" si="74"/>
        <v>07.625.852/0001-13</v>
      </c>
      <c r="I359" s="70" t="s">
        <v>355</v>
      </c>
      <c r="J359" s="72"/>
      <c r="K359" s="72"/>
      <c r="L359" s="122" t="s">
        <v>70</v>
      </c>
      <c r="M359" s="73" t="s">
        <v>238</v>
      </c>
      <c r="N359" s="129" t="s">
        <v>592</v>
      </c>
      <c r="O359" s="125">
        <v>46266</v>
      </c>
      <c r="P359" s="123">
        <v>46266</v>
      </c>
      <c r="Q359" s="75" t="str">
        <f t="shared" si="67"/>
        <v>set/2026</v>
      </c>
      <c r="R359" s="129" t="s">
        <v>313</v>
      </c>
      <c r="S359" s="129" t="s">
        <v>362</v>
      </c>
      <c r="T359" s="129" t="s">
        <v>1356</v>
      </c>
      <c r="U359" s="129" t="s">
        <v>1357</v>
      </c>
      <c r="V359" s="71" t="str">
        <f t="shared" si="73"/>
        <v>&gt; Favor efetuar o congelamento por 90 dias dos boletos emitidos e qualquer serviço do cliente TELEXPERTS TELECOMUNICACOES S.A. 
Contrato de congelamento está em anexo.</v>
      </c>
      <c r="W359" s="76" t="str">
        <f t="shared" si="68"/>
        <v>267317580</v>
      </c>
      <c r="X359" s="77">
        <v>46280</v>
      </c>
      <c r="Y359" s="78" t="str">
        <f t="shared" si="69"/>
        <v>Encerrado</v>
      </c>
      <c r="Z359" s="78">
        <f t="shared" ca="1" si="70"/>
        <v>14</v>
      </c>
      <c r="AA359" s="78" t="str">
        <f t="shared" si="71"/>
        <v/>
      </c>
      <c r="AB359" s="2" t="str">
        <f t="shared" si="72"/>
        <v>Interno</v>
      </c>
    </row>
    <row r="360" spans="1:28" ht="15.5" x14ac:dyDescent="0.35">
      <c r="A360" s="1"/>
      <c r="B360" s="67" t="s">
        <v>14</v>
      </c>
      <c r="C360" s="70" t="str">
        <f>VLOOKUP(I:I,'Referencias '!H:I,2,0)</f>
        <v>Atendimento Administrativo e Suporte</v>
      </c>
      <c r="D360" s="129">
        <v>26710998</v>
      </c>
      <c r="E360" s="129" t="s">
        <v>1149</v>
      </c>
      <c r="F360" s="126" t="s">
        <v>1358</v>
      </c>
      <c r="G360" s="72" t="str">
        <f>VLOOKUP(H:H,'Referencias '!B:C,2,0)</f>
        <v>INOVE ONLINE LTDA</v>
      </c>
      <c r="H360" s="72" t="str">
        <f t="shared" si="74"/>
        <v>59.515.022/0001-37</v>
      </c>
      <c r="I360" s="70" t="s">
        <v>1220</v>
      </c>
      <c r="J360" s="72"/>
      <c r="K360" s="72"/>
      <c r="L360" s="122" t="s">
        <v>5</v>
      </c>
      <c r="M360" s="73" t="s">
        <v>238</v>
      </c>
      <c r="N360" s="129" t="s">
        <v>1138</v>
      </c>
      <c r="O360" s="125">
        <v>46265</v>
      </c>
      <c r="P360" s="123">
        <v>46265</v>
      </c>
      <c r="Q360" s="75" t="str">
        <f t="shared" si="67"/>
        <v>ago/2026</v>
      </c>
      <c r="R360" s="129" t="s">
        <v>313</v>
      </c>
      <c r="S360" s="129" t="s">
        <v>1139</v>
      </c>
      <c r="T360" s="129" t="s">
        <v>1140</v>
      </c>
      <c r="U360" s="129" t="s">
        <v>1359</v>
      </c>
      <c r="V360" s="71" t="str">
        <f t="shared" si="73"/>
        <v>&gt;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v>
      </c>
      <c r="W360" s="76" t="str">
        <f t="shared" si="68"/>
        <v>267109980</v>
      </c>
      <c r="X360" s="77"/>
      <c r="Y360" s="78" t="str">
        <f t="shared" si="69"/>
        <v>Aberto</v>
      </c>
      <c r="Z360" s="78">
        <f t="shared" ca="1" si="70"/>
        <v>30</v>
      </c>
      <c r="AA360" s="78">
        <f t="shared" ca="1" si="71"/>
        <v>30.003599999999999</v>
      </c>
      <c r="AB360" s="2" t="str">
        <f t="shared" si="72"/>
        <v>Externo</v>
      </c>
    </row>
    <row r="361" spans="1:28" ht="15.5" x14ac:dyDescent="0.35">
      <c r="A361" s="1"/>
      <c r="B361" s="67" t="s">
        <v>17</v>
      </c>
      <c r="C361" s="70" t="s">
        <v>39</v>
      </c>
      <c r="D361" s="129">
        <v>26564108</v>
      </c>
      <c r="E361" s="129" t="s">
        <v>1149</v>
      </c>
      <c r="F361" s="126" t="s">
        <v>1402</v>
      </c>
      <c r="G361" s="72" t="str">
        <f>VLOOKUP(H:H,'Referencias '!B:C,2,0)</f>
        <v>METROPOLITAN LIFE SEGUROS E PREVIDENCIA PRIVADA SA</v>
      </c>
      <c r="H361" s="72" t="str">
        <f t="shared" si="74"/>
        <v>02.102.498/0001-29</v>
      </c>
      <c r="I361" s="70" t="s">
        <v>1322</v>
      </c>
      <c r="J361" s="72"/>
      <c r="K361" s="72"/>
      <c r="L361" s="122" t="s">
        <v>5</v>
      </c>
      <c r="M361" s="73" t="s">
        <v>238</v>
      </c>
      <c r="N361" s="129" t="s">
        <v>296</v>
      </c>
      <c r="O361" s="125">
        <v>46260</v>
      </c>
      <c r="P361" s="123">
        <v>46261</v>
      </c>
      <c r="Q361" s="75" t="str">
        <f t="shared" si="67"/>
        <v>ago/2026</v>
      </c>
      <c r="R361" s="129" t="s">
        <v>313</v>
      </c>
      <c r="S361" s="129" t="s">
        <v>298</v>
      </c>
      <c r="T361" s="129" t="s">
        <v>1403</v>
      </c>
      <c r="U361" s="129" t="s">
        <v>1404</v>
      </c>
      <c r="V361" s="71" t="str">
        <f t="shared" si="73"/>
        <v>&gt;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v>
      </c>
      <c r="W361" s="76" t="str">
        <f t="shared" si="68"/>
        <v>265641080</v>
      </c>
      <c r="X361" s="77"/>
      <c r="Y361" s="78" t="str">
        <f t="shared" si="69"/>
        <v>Aberto</v>
      </c>
      <c r="Z361" s="78">
        <f t="shared" ca="1" si="70"/>
        <v>35</v>
      </c>
      <c r="AA361" s="78">
        <f t="shared" ca="1" si="71"/>
        <v>35.003610000000002</v>
      </c>
      <c r="AB361" s="2" t="str">
        <f t="shared" si="72"/>
        <v>Interno</v>
      </c>
    </row>
    <row r="362" spans="1:28" ht="15.5" x14ac:dyDescent="0.35">
      <c r="A362" s="1"/>
      <c r="B362" s="67" t="s">
        <v>50</v>
      </c>
      <c r="C362" s="70" t="str">
        <f>VLOOKUP(I:I,'Referencias '!H:I,2,0)</f>
        <v>Pagamentos, Boletos e Recebimentos</v>
      </c>
      <c r="D362" s="129">
        <v>26691392</v>
      </c>
      <c r="E362" s="129" t="s">
        <v>1149</v>
      </c>
      <c r="F362" s="126" t="s">
        <v>1365</v>
      </c>
      <c r="G362" s="72" t="str">
        <f>VLOOKUP(H:H,'Referencias '!B:C,2,0)</f>
        <v>EMBRACON ADMINISTRADORA DE CONSORCIO LTDA</v>
      </c>
      <c r="H362" s="72" t="str">
        <f t="shared" si="74"/>
        <v>58.113.812/0001-23</v>
      </c>
      <c r="I362" s="70" t="s">
        <v>273</v>
      </c>
      <c r="J362" s="72"/>
      <c r="K362" s="72"/>
      <c r="L362" s="70" t="s">
        <v>70</v>
      </c>
      <c r="M362" s="73" t="s">
        <v>238</v>
      </c>
      <c r="N362" s="129" t="s">
        <v>1366</v>
      </c>
      <c r="O362" s="125">
        <v>46265</v>
      </c>
      <c r="P362" s="123">
        <v>46265</v>
      </c>
      <c r="Q362" s="75" t="str">
        <f t="shared" si="67"/>
        <v>ago/2026</v>
      </c>
      <c r="R362" s="129" t="s">
        <v>313</v>
      </c>
      <c r="S362" s="129" t="s">
        <v>1367</v>
      </c>
      <c r="T362" s="129" t="s">
        <v>1368</v>
      </c>
      <c r="U362" s="129" t="s">
        <v>1369</v>
      </c>
      <c r="V362" s="71" t="str">
        <f t="shared" si="73"/>
        <v>&gt; Não recebemos, nota fiscal e boleto para pagamento Braspag vencimento 12/09/2026
Tomador Embracon CNPJ:58.113.812/0001-23</v>
      </c>
      <c r="W362" s="76" t="str">
        <f t="shared" si="68"/>
        <v>266913920</v>
      </c>
      <c r="X362" s="77">
        <v>46267</v>
      </c>
      <c r="Y362" s="78" t="str">
        <f t="shared" si="69"/>
        <v>Encerrado</v>
      </c>
      <c r="Z362" s="78">
        <f t="shared" ca="1" si="70"/>
        <v>2</v>
      </c>
      <c r="AA362" s="78" t="str">
        <f t="shared" si="71"/>
        <v/>
      </c>
      <c r="AB362" s="2" t="str">
        <f t="shared" si="72"/>
        <v>Externo</v>
      </c>
    </row>
    <row r="363" spans="1:28" ht="15.5" x14ac:dyDescent="0.35">
      <c r="A363" s="1"/>
      <c r="B363" s="67" t="s">
        <v>16</v>
      </c>
      <c r="C363" s="70" t="str">
        <f>VLOOKUP(I:I,'Referencias '!H:I,2,0)</f>
        <v>Cobrança e Contestação</v>
      </c>
      <c r="D363" s="129">
        <v>26665865</v>
      </c>
      <c r="E363" s="129" t="s">
        <v>1149</v>
      </c>
      <c r="F363" s="126" t="s">
        <v>1370</v>
      </c>
      <c r="G363" s="72" t="str">
        <f>VLOOKUP(H:H,'Referencias '!B:C,2,0)</f>
        <v>CLAUDINO S A LOJAS DE DEPARTAMENTOS</v>
      </c>
      <c r="H363" s="72" t="str">
        <f t="shared" si="74"/>
        <v>06.862.627/0001-38</v>
      </c>
      <c r="I363" s="70" t="s">
        <v>287</v>
      </c>
      <c r="J363" s="72"/>
      <c r="K363" s="72"/>
      <c r="L363" s="122" t="s">
        <v>5</v>
      </c>
      <c r="M363" s="73" t="s">
        <v>238</v>
      </c>
      <c r="N363" s="129" t="s">
        <v>1371</v>
      </c>
      <c r="O363" s="125">
        <v>46262</v>
      </c>
      <c r="P363" s="123">
        <v>46265</v>
      </c>
      <c r="Q363" s="75" t="str">
        <f t="shared" si="67"/>
        <v>ago/2026</v>
      </c>
      <c r="R363" s="129" t="s">
        <v>313</v>
      </c>
      <c r="S363" s="129" t="s">
        <v>1372</v>
      </c>
      <c r="T363" s="129" t="s">
        <v>1373</v>
      </c>
      <c r="U363" s="129" t="s">
        <v>1374</v>
      </c>
      <c r="V363" s="71" t="str">
        <f t="shared" si="73"/>
        <v>&gt; Gostaria que fosse revisado a fatura do 03 DS, pois em nossos registros existem apenas 3.129 registros, na nota fiscal existe um registro de 3.929, gerando assim uma diferença de 800 registros a mais na fatura.</v>
      </c>
      <c r="W363" s="76" t="str">
        <f t="shared" si="68"/>
        <v>266658650</v>
      </c>
      <c r="X363" s="77"/>
      <c r="Y363" s="78" t="str">
        <f t="shared" si="69"/>
        <v>Aberto</v>
      </c>
      <c r="Z363" s="78">
        <f t="shared" ca="1" si="70"/>
        <v>33</v>
      </c>
      <c r="AA363" s="78">
        <f t="shared" ca="1" si="71"/>
        <v>33.003630000000001</v>
      </c>
      <c r="AB363" s="2" t="str">
        <f t="shared" si="72"/>
        <v>Externo</v>
      </c>
    </row>
    <row r="364" spans="1:28" s="91" customFormat="1" ht="15.5" x14ac:dyDescent="0.35">
      <c r="A364" s="1"/>
      <c r="B364" s="67" t="s">
        <v>17</v>
      </c>
      <c r="C364" s="70" t="s">
        <v>44</v>
      </c>
      <c r="D364" s="129">
        <v>26532404</v>
      </c>
      <c r="E364" s="129" t="s">
        <v>1149</v>
      </c>
      <c r="F364" s="126" t="s">
        <v>1427</v>
      </c>
      <c r="G364" s="72" t="str">
        <f>VLOOKUP(H:H,'Referencias '!B:C,2,0)</f>
        <v>99 TECNOLOGIA LTDA</v>
      </c>
      <c r="H364" s="72" t="str">
        <f t="shared" si="74"/>
        <v>18.033.552/0001-61</v>
      </c>
      <c r="I364" s="70" t="s">
        <v>1428</v>
      </c>
      <c r="J364" s="72"/>
      <c r="K364" s="72"/>
      <c r="L364" s="122" t="s">
        <v>5</v>
      </c>
      <c r="M364" s="73" t="s">
        <v>238</v>
      </c>
      <c r="N364" s="129" t="s">
        <v>1429</v>
      </c>
      <c r="O364" s="125">
        <v>46260</v>
      </c>
      <c r="P364" s="123">
        <v>46260</v>
      </c>
      <c r="Q364" s="75" t="str">
        <f t="shared" si="67"/>
        <v>ago/2026</v>
      </c>
      <c r="R364" s="129" t="s">
        <v>313</v>
      </c>
      <c r="S364" s="129" t="s">
        <v>302</v>
      </c>
      <c r="T364" s="129" t="s">
        <v>898</v>
      </c>
      <c r="U364" s="129" t="s">
        <v>1430</v>
      </c>
      <c r="V364" s="71" t="str">
        <f t="shared" si="73"/>
        <v>&gt; Prezados, boa tarde. Tudo bem?
Favor realizar a carta de correção das notas fiscais, precisa constar os seguintes números de PO:
Nota Fiscal	PO
115456	POl202605270076
116117	POl202608250009
117565	POl202608250009
119886	POl202608250009</v>
      </c>
      <c r="W364" s="76" t="str">
        <f t="shared" si="68"/>
        <v>265324040</v>
      </c>
      <c r="X364" s="77"/>
      <c r="Y364" s="78" t="str">
        <f t="shared" si="69"/>
        <v>Aberto</v>
      </c>
      <c r="Z364" s="78">
        <f t="shared" ca="1" si="70"/>
        <v>35</v>
      </c>
      <c r="AA364" s="78">
        <f t="shared" ca="1" si="71"/>
        <v>35.003639999999997</v>
      </c>
      <c r="AB364" s="2" t="str">
        <f t="shared" si="72"/>
        <v>Interno</v>
      </c>
    </row>
    <row r="365" spans="1:28" ht="15.5" x14ac:dyDescent="0.35">
      <c r="A365" s="1"/>
      <c r="B365" s="67" t="s">
        <v>17</v>
      </c>
      <c r="C365" s="70" t="str">
        <f>VLOOKUP(I:I,'Referencias '!H:I,2,0)</f>
        <v>Contratos, Comercial e Cadastro</v>
      </c>
      <c r="D365" s="129">
        <v>26657987</v>
      </c>
      <c r="E365" s="129" t="s">
        <v>1149</v>
      </c>
      <c r="F365" s="126" t="s">
        <v>1379</v>
      </c>
      <c r="G365" s="72" t="str">
        <f>VLOOKUP(H:H,'Referencias '!B:C,2,0)</f>
        <v>MAZZAROPI HOTEIS E SERVICOS LTDA</v>
      </c>
      <c r="H365" s="72" t="str">
        <f t="shared" si="74"/>
        <v>55.395.735/0001-53</v>
      </c>
      <c r="I365" s="70" t="s">
        <v>355</v>
      </c>
      <c r="J365" s="72"/>
      <c r="K365" s="72"/>
      <c r="L365" s="122" t="s">
        <v>70</v>
      </c>
      <c r="M365" s="73" t="s">
        <v>238</v>
      </c>
      <c r="N365" s="129" t="s">
        <v>1380</v>
      </c>
      <c r="O365" s="125">
        <v>46262</v>
      </c>
      <c r="P365" s="123">
        <v>46262</v>
      </c>
      <c r="Q365" s="75" t="str">
        <f t="shared" si="67"/>
        <v>ago/2026</v>
      </c>
      <c r="R365" s="129" t="s">
        <v>313</v>
      </c>
      <c r="S365" s="129" t="s">
        <v>1381</v>
      </c>
      <c r="T365" s="129" t="s">
        <v>1382</v>
      </c>
      <c r="U365" s="129" t="s">
        <v>1383</v>
      </c>
      <c r="V365" s="71" t="str">
        <f t="shared" si="73"/>
        <v>&gt; Time, boa tarde. Tudo bem?
Abrindo este chamado para seguir com o congelamento de cobranças do antifraude Cybersource (plano Advanced), nos meses de Julho, Agosto e Setembro, conforme acordado previamente com o cliente. Podem providenciar, por gentileza? Obrigada.</v>
      </c>
      <c r="W365" s="76" t="str">
        <f t="shared" si="68"/>
        <v>266579870</v>
      </c>
      <c r="X365" s="77">
        <v>46281</v>
      </c>
      <c r="Y365" s="78" t="str">
        <f t="shared" si="69"/>
        <v>Encerrado</v>
      </c>
      <c r="Z365" s="78">
        <f t="shared" ca="1" si="70"/>
        <v>19</v>
      </c>
      <c r="AA365" s="78" t="str">
        <f t="shared" si="71"/>
        <v/>
      </c>
      <c r="AB365" s="2" t="str">
        <f t="shared" si="72"/>
        <v>Interno</v>
      </c>
    </row>
    <row r="366" spans="1:28" ht="15.5" x14ac:dyDescent="0.35">
      <c r="A366" s="1"/>
      <c r="B366" s="67" t="s">
        <v>14</v>
      </c>
      <c r="C366" s="70" t="str">
        <f>VLOOKUP(I:I,'Referencias '!H:I,2,0)</f>
        <v>Pagamentos, Boletos e Recebimentos</v>
      </c>
      <c r="D366" s="129">
        <v>26647622</v>
      </c>
      <c r="E366" s="129" t="s">
        <v>1149</v>
      </c>
      <c r="F366" s="126" t="s">
        <v>1384</v>
      </c>
      <c r="G366" s="72" t="str">
        <f>VLOOKUP(H:H,'Referencias '!B:C,2,0)</f>
        <v>BEACH PARK HOTEIS E TURISMO S/A</v>
      </c>
      <c r="H366" s="72" t="str">
        <f t="shared" si="74"/>
        <v>11.805.397/0001-05</v>
      </c>
      <c r="I366" s="70" t="s">
        <v>871</v>
      </c>
      <c r="J366" s="72"/>
      <c r="K366" s="72"/>
      <c r="L366" s="122" t="s">
        <v>5</v>
      </c>
      <c r="M366" s="73" t="s">
        <v>238</v>
      </c>
      <c r="N366" s="129" t="s">
        <v>1385</v>
      </c>
      <c r="O366" s="125">
        <v>46262</v>
      </c>
      <c r="P366" s="123">
        <v>46262</v>
      </c>
      <c r="Q366" s="75" t="str">
        <f t="shared" si="67"/>
        <v>ago/2026</v>
      </c>
      <c r="R366" s="129" t="s">
        <v>313</v>
      </c>
      <c r="S366" s="129" t="s">
        <v>1386</v>
      </c>
      <c r="T366" s="129" t="s">
        <v>1387</v>
      </c>
      <c r="U366" s="129" t="s">
        <v>1388</v>
      </c>
      <c r="V366" s="71" t="str">
        <f t="shared" si="73"/>
        <v>&gt;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v>
      </c>
      <c r="W366" s="76" t="str">
        <f t="shared" si="68"/>
        <v>266476220</v>
      </c>
      <c r="X366" s="77"/>
      <c r="Y366" s="78" t="str">
        <f t="shared" si="69"/>
        <v>Aberto</v>
      </c>
      <c r="Z366" s="78">
        <f t="shared" ca="1" si="70"/>
        <v>33</v>
      </c>
      <c r="AA366" s="78">
        <f t="shared" ca="1" si="71"/>
        <v>33.003660000000004</v>
      </c>
      <c r="AB366" s="2" t="str">
        <f t="shared" si="72"/>
        <v>Externo</v>
      </c>
    </row>
    <row r="367" spans="1:28" ht="15.5" x14ac:dyDescent="0.35">
      <c r="A367" s="1"/>
      <c r="B367" s="67" t="s">
        <v>50</v>
      </c>
      <c r="C367" s="70" t="str">
        <f>VLOOKUP(I:I,'Referencias '!H:I,2,0)</f>
        <v>Faturamento e Obrigações Fiscais</v>
      </c>
      <c r="D367" s="129">
        <v>26634599</v>
      </c>
      <c r="E367" s="129" t="s">
        <v>1149</v>
      </c>
      <c r="F367" s="126" t="s">
        <v>1389</v>
      </c>
      <c r="G367" s="72" t="str">
        <f>VLOOKUP(H:H,'Referencias '!B:C,2,0)</f>
        <v>GUEDES &amp; PAIXAO LTDA</v>
      </c>
      <c r="H367" s="72" t="str">
        <f t="shared" si="74"/>
        <v>16.928.871/0036-30</v>
      </c>
      <c r="I367" s="70" t="s">
        <v>1161</v>
      </c>
      <c r="J367" s="72"/>
      <c r="K367" s="72"/>
      <c r="L367" s="70" t="s">
        <v>70</v>
      </c>
      <c r="M367" s="73" t="s">
        <v>238</v>
      </c>
      <c r="N367" s="129" t="s">
        <v>1390</v>
      </c>
      <c r="O367" s="125">
        <v>46262</v>
      </c>
      <c r="P367" s="123">
        <v>46262</v>
      </c>
      <c r="Q367" s="75" t="str">
        <f t="shared" si="67"/>
        <v>ago/2026</v>
      </c>
      <c r="R367" s="129" t="s">
        <v>313</v>
      </c>
      <c r="S367" s="129" t="s">
        <v>856</v>
      </c>
      <c r="T367" s="129" t="s">
        <v>363</v>
      </c>
      <c r="U367" s="129" t="s">
        <v>1391</v>
      </c>
      <c r="V367" s="71" t="str">
        <f t="shared" si="73"/>
        <v>&gt; Bom dia! Tenho um boleto de número 1120428 no valor de R$6.224,74 vencendo hoje 28/08/2026 que não recebi a NF por e-mail. Poderia me encaminhar a segunda via da NF e informar do que se refere esse serviço?</v>
      </c>
      <c r="W367" s="76" t="str">
        <f t="shared" si="68"/>
        <v>266345990</v>
      </c>
      <c r="X367" s="77">
        <v>46267</v>
      </c>
      <c r="Y367" s="78" t="str">
        <f t="shared" si="69"/>
        <v>Encerrado</v>
      </c>
      <c r="Z367" s="78">
        <f t="shared" ca="1" si="70"/>
        <v>5</v>
      </c>
      <c r="AA367" s="78" t="str">
        <f t="shared" si="71"/>
        <v/>
      </c>
      <c r="AB367" s="2" t="str">
        <f t="shared" si="72"/>
        <v>Externo</v>
      </c>
    </row>
    <row r="368" spans="1:28" ht="15.5" x14ac:dyDescent="0.35">
      <c r="A368" s="1"/>
      <c r="B368" s="67" t="s">
        <v>50</v>
      </c>
      <c r="C368" s="70" t="str">
        <f>VLOOKUP(I:I,'Referencias '!H:I,2,0)</f>
        <v>Pagamentos, Boletos e Recebimentos</v>
      </c>
      <c r="D368" s="129">
        <v>26580429</v>
      </c>
      <c r="E368" s="129" t="s">
        <v>1149</v>
      </c>
      <c r="F368" s="126" t="s">
        <v>1392</v>
      </c>
      <c r="G368" s="72" t="s">
        <v>1393</v>
      </c>
      <c r="H368" s="72" t="s">
        <v>1394</v>
      </c>
      <c r="I368" s="70" t="s">
        <v>273</v>
      </c>
      <c r="J368" s="72"/>
      <c r="K368" s="72"/>
      <c r="L368" s="122" t="s">
        <v>70</v>
      </c>
      <c r="M368" s="73" t="s">
        <v>238</v>
      </c>
      <c r="N368" s="129" t="s">
        <v>1066</v>
      </c>
      <c r="O368" s="125">
        <v>46261</v>
      </c>
      <c r="P368" s="123">
        <v>46261</v>
      </c>
      <c r="Q368" s="75" t="str">
        <f t="shared" si="67"/>
        <v>ago/2026</v>
      </c>
      <c r="R368" s="129" t="s">
        <v>313</v>
      </c>
      <c r="S368" s="129" t="s">
        <v>1067</v>
      </c>
      <c r="T368" s="129" t="s">
        <v>327</v>
      </c>
      <c r="U368" s="129" t="s">
        <v>1395</v>
      </c>
      <c r="V368" s="71" t="str">
        <f t="shared" si="73"/>
        <v>&gt; Gostaria de saber se a nota fiscal referente ao mes de agosto foi enviado para pagamento, visto que o e-mail priscila.farias@momentum.com.br, nao recebeu ate o momento.</v>
      </c>
      <c r="W368" s="76" t="str">
        <f t="shared" si="68"/>
        <v>265804290</v>
      </c>
      <c r="X368" s="77">
        <f>P368</f>
        <v>46261</v>
      </c>
      <c r="Y368" s="78" t="str">
        <f t="shared" si="69"/>
        <v>Encerrado</v>
      </c>
      <c r="Z368" s="78">
        <f t="shared" ca="1" si="70"/>
        <v>0</v>
      </c>
      <c r="AA368" s="78" t="str">
        <f t="shared" si="71"/>
        <v/>
      </c>
      <c r="AB368" s="2" t="str">
        <f t="shared" si="72"/>
        <v>Externo</v>
      </c>
    </row>
    <row r="369" spans="1:28" ht="15.5" x14ac:dyDescent="0.35">
      <c r="A369" s="1"/>
      <c r="B369" s="67" t="s">
        <v>17</v>
      </c>
      <c r="C369" s="70" t="s">
        <v>35</v>
      </c>
      <c r="D369" s="129">
        <v>26577703</v>
      </c>
      <c r="E369" s="129" t="s">
        <v>1149</v>
      </c>
      <c r="F369" s="126" t="s">
        <v>1396</v>
      </c>
      <c r="G369" s="72" t="s">
        <v>1397</v>
      </c>
      <c r="H369" s="72" t="str">
        <f>TRIM(_xlfn.TEXTBEFORE(_xlfn.TEXTAFTER(U369,"CNPJ/CPF:&lt;/strong&gt;"),"&lt;/p&gt;"))</f>
        <v>36.148.685/0001-65</v>
      </c>
      <c r="I369" s="70" t="s">
        <v>1398</v>
      </c>
      <c r="J369" s="72"/>
      <c r="K369" s="72"/>
      <c r="L369" s="122" t="s">
        <v>5</v>
      </c>
      <c r="M369" s="73" t="s">
        <v>238</v>
      </c>
      <c r="N369" s="129" t="s">
        <v>1399</v>
      </c>
      <c r="O369" s="125">
        <v>46261</v>
      </c>
      <c r="P369" s="123">
        <v>46261</v>
      </c>
      <c r="Q369" s="75" t="str">
        <f t="shared" si="67"/>
        <v>ago/2026</v>
      </c>
      <c r="R369" s="129" t="s">
        <v>313</v>
      </c>
      <c r="S369" s="129" t="s">
        <v>1400</v>
      </c>
      <c r="T369" s="129" t="s">
        <v>1090</v>
      </c>
      <c r="U369" s="129" t="s">
        <v>1401</v>
      </c>
      <c r="V369" s="71" t="str">
        <f t="shared" si="73"/>
        <v>&gt;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v>
      </c>
      <c r="W369" s="76" t="str">
        <f t="shared" si="68"/>
        <v>265777030</v>
      </c>
      <c r="X369" s="77"/>
      <c r="Y369" s="78" t="str">
        <f t="shared" si="69"/>
        <v>Aberto</v>
      </c>
      <c r="Z369" s="78">
        <f t="shared" ca="1" si="70"/>
        <v>34</v>
      </c>
      <c r="AA369" s="78">
        <f t="shared" ca="1" si="71"/>
        <v>34.003689999999999</v>
      </c>
      <c r="AB369" s="2" t="str">
        <f t="shared" si="72"/>
        <v>Externo</v>
      </c>
    </row>
    <row r="370" spans="1:28" ht="15.5" x14ac:dyDescent="0.35">
      <c r="A370" s="1"/>
      <c r="B370" s="67" t="s">
        <v>17</v>
      </c>
      <c r="C370" s="122" t="str">
        <f>VLOOKUP(I:I,'Referencias '!H:I,2,0)</f>
        <v>Cobrança e Contestação</v>
      </c>
      <c r="D370" s="129">
        <v>26664094</v>
      </c>
      <c r="E370" s="129" t="s">
        <v>1149</v>
      </c>
      <c r="F370" s="126" t="s">
        <v>1375</v>
      </c>
      <c r="G370" s="126" t="str">
        <f>VLOOKUP(H:H,'Referencias '!B:C,2,0)</f>
        <v>PRUDENTIAL DO BRASIL SEGUROS S.A.</v>
      </c>
      <c r="H370" s="126" t="str">
        <f>TRIM(_xlfn.TEXTBEFORE(_xlfn.TEXTAFTER(U370,"CNPJ/CPF:&lt;/strong&gt;"),"&lt;/p&gt;"))</f>
        <v>21.986.074/0001-19</v>
      </c>
      <c r="I370" s="122" t="s">
        <v>287</v>
      </c>
      <c r="J370" s="126"/>
      <c r="K370" s="126" t="s">
        <v>1376</v>
      </c>
      <c r="L370" s="122" t="s">
        <v>213</v>
      </c>
      <c r="M370" s="127" t="s">
        <v>387</v>
      </c>
      <c r="N370" s="129" t="s">
        <v>305</v>
      </c>
      <c r="O370" s="125">
        <v>46262</v>
      </c>
      <c r="P370" s="123">
        <v>46262</v>
      </c>
      <c r="Q370" s="128" t="str">
        <f t="shared" si="67"/>
        <v>ago/2026</v>
      </c>
      <c r="R370" s="129" t="s">
        <v>313</v>
      </c>
      <c r="S370" s="129" t="s">
        <v>306</v>
      </c>
      <c r="T370" s="129" t="s">
        <v>1377</v>
      </c>
      <c r="U370" s="129" t="s">
        <v>1378</v>
      </c>
      <c r="V370" s="129" t="str">
        <f t="shared" si="73"/>
        <v>&gt;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v>
      </c>
      <c r="W370" s="130" t="str">
        <f t="shared" si="68"/>
        <v>266640940</v>
      </c>
      <c r="X370" s="77"/>
      <c r="Y370" s="131" t="str">
        <f t="shared" si="69"/>
        <v>Aberto</v>
      </c>
      <c r="Z370" s="131">
        <f t="shared" ca="1" si="70"/>
        <v>33</v>
      </c>
      <c r="AA370" s="131">
        <f t="shared" ca="1" si="71"/>
        <v>33.003700000000002</v>
      </c>
      <c r="AB370" s="2" t="str">
        <f t="shared" si="72"/>
        <v>Interno</v>
      </c>
    </row>
    <row r="371" spans="1:28" ht="15.5" x14ac:dyDescent="0.35">
      <c r="A371" s="1"/>
      <c r="B371" s="67" t="s">
        <v>50</v>
      </c>
      <c r="C371" s="70" t="s">
        <v>37</v>
      </c>
      <c r="D371" s="129">
        <v>26564013</v>
      </c>
      <c r="E371" s="129" t="s">
        <v>1149</v>
      </c>
      <c r="F371" s="126" t="s">
        <v>1405</v>
      </c>
      <c r="G371" s="72" t="str">
        <f>VLOOKUP(H:H,'Referencias '!B:C,2,0)</f>
        <v>BELENUS LTDA</v>
      </c>
      <c r="H371" s="72" t="str">
        <f>TRIM(_xlfn.TEXTBEFORE(_xlfn.TEXTAFTER(U371,"CNPJ/CPF:&lt;/strong&gt;"),"&lt;/p&gt;"))</f>
        <v>05.151.518/0001-40</v>
      </c>
      <c r="I371" s="70" t="s">
        <v>1309</v>
      </c>
      <c r="J371" s="72"/>
      <c r="K371" s="72"/>
      <c r="L371" s="122" t="s">
        <v>70</v>
      </c>
      <c r="M371" s="73" t="s">
        <v>238</v>
      </c>
      <c r="N371" s="129" t="s">
        <v>1406</v>
      </c>
      <c r="O371" s="125">
        <v>46260</v>
      </c>
      <c r="P371" s="123">
        <v>46261</v>
      </c>
      <c r="Q371" s="75" t="str">
        <f t="shared" si="67"/>
        <v>ago/2026</v>
      </c>
      <c r="R371" s="129" t="s">
        <v>313</v>
      </c>
      <c r="S371" s="129" t="s">
        <v>270</v>
      </c>
      <c r="T371" s="129" t="s">
        <v>1407</v>
      </c>
      <c r="U371" s="129" t="s">
        <v>1408</v>
      </c>
      <c r="V371" s="71" t="str">
        <f t="shared" si="73"/>
        <v>&gt; Olá, time. Tudo bem?
A Belenus recebeu um boleto duplicado neste mês de Agosto em relação as cobranças de Julho.
Eles estão com 2 boletos no DDA, informei para pagarem o boleto: 02119955 e gostaria de pedir a baixa da cobrança do outro boleto que é indevido!
Obrigada.</v>
      </c>
      <c r="W371" s="76" t="str">
        <f t="shared" si="68"/>
        <v>265640130</v>
      </c>
      <c r="X371" s="77">
        <v>46280</v>
      </c>
      <c r="Y371" s="78" t="str">
        <f t="shared" si="69"/>
        <v>Encerrado</v>
      </c>
      <c r="Z371" s="78">
        <f t="shared" ca="1" si="70"/>
        <v>20</v>
      </c>
      <c r="AA371" s="78" t="str">
        <f t="shared" si="71"/>
        <v/>
      </c>
      <c r="AB371" s="2" t="str">
        <f t="shared" si="72"/>
        <v>Interno</v>
      </c>
    </row>
    <row r="372" spans="1:28" ht="15.5" x14ac:dyDescent="0.35">
      <c r="A372" s="1"/>
      <c r="B372" s="67" t="s">
        <v>16</v>
      </c>
      <c r="C372" s="70" t="str">
        <f>VLOOKUP(I:I,'Referencias '!H:I,2,0)</f>
        <v>Cancelamento e Reemissão de Nota Fiscal</v>
      </c>
      <c r="D372" s="129">
        <v>26550195</v>
      </c>
      <c r="E372" s="129" t="s">
        <v>1409</v>
      </c>
      <c r="F372" s="126" t="s">
        <v>1410</v>
      </c>
      <c r="G372" s="72" t="s">
        <v>1411</v>
      </c>
      <c r="H372" s="72" t="s">
        <v>1412</v>
      </c>
      <c r="I372" s="70" t="s">
        <v>1413</v>
      </c>
      <c r="J372" s="72"/>
      <c r="K372" s="72"/>
      <c r="L372" s="122" t="s">
        <v>5</v>
      </c>
      <c r="M372" s="73" t="s">
        <v>238</v>
      </c>
      <c r="N372" s="129" t="s">
        <v>1414</v>
      </c>
      <c r="O372" s="125">
        <v>46260</v>
      </c>
      <c r="P372" s="123">
        <v>46260</v>
      </c>
      <c r="Q372" s="75" t="str">
        <f t="shared" si="67"/>
        <v>ago/2026</v>
      </c>
      <c r="R372" s="129" t="s">
        <v>313</v>
      </c>
      <c r="S372" s="129" t="s">
        <v>1415</v>
      </c>
      <c r="T372" s="129" t="s">
        <v>327</v>
      </c>
      <c r="U372" s="129"/>
      <c r="V372" s="71" t="e">
        <f t="shared" si="73"/>
        <v>#N/A</v>
      </c>
      <c r="W372" s="76" t="str">
        <f t="shared" si="68"/>
        <v>2655019523313315</v>
      </c>
      <c r="X372" s="77"/>
      <c r="Y372" s="78" t="str">
        <f t="shared" si="69"/>
        <v>Aberto</v>
      </c>
      <c r="Z372" s="78">
        <f t="shared" ca="1" si="70"/>
        <v>35</v>
      </c>
      <c r="AA372" s="78">
        <f t="shared" ca="1" si="71"/>
        <v>35.003720000000001</v>
      </c>
      <c r="AB372" s="2" t="str">
        <f t="shared" si="72"/>
        <v>Interno</v>
      </c>
    </row>
    <row r="373" spans="1:28" ht="15.5" x14ac:dyDescent="0.35">
      <c r="A373" s="1"/>
      <c r="B373" s="67" t="s">
        <v>50</v>
      </c>
      <c r="C373" s="70" t="str">
        <f>VLOOKUP(I:I,'Referencias '!H:I,2,0)</f>
        <v>Pagamentos, Boletos e Recebimentos</v>
      </c>
      <c r="D373" s="129">
        <v>26540518</v>
      </c>
      <c r="E373" s="129" t="s">
        <v>1149</v>
      </c>
      <c r="F373" s="126" t="s">
        <v>1416</v>
      </c>
      <c r="G373" s="72" t="str">
        <f>VLOOKUP(H:H,'Referencias '!B:C,2,0)</f>
        <v>BRASILPLAST EMBALAGENS E DESCARTAVEIS LTDA</v>
      </c>
      <c r="H373" s="72" t="str">
        <f t="shared" ref="H373:H403" si="75">TRIM(_xlfn.TEXTBEFORE(_xlfn.TEXTAFTER(U373,"CNPJ/CPF:&lt;/strong&gt;"),"&lt;/p&gt;"))</f>
        <v>02.771.903/0001-00</v>
      </c>
      <c r="I373" s="70" t="s">
        <v>834</v>
      </c>
      <c r="J373" s="72"/>
      <c r="K373" s="72"/>
      <c r="L373" s="70" t="s">
        <v>70</v>
      </c>
      <c r="M373" s="73" t="s">
        <v>238</v>
      </c>
      <c r="N373" s="129" t="s">
        <v>1417</v>
      </c>
      <c r="O373" s="125">
        <v>46260</v>
      </c>
      <c r="P373" s="123">
        <v>46262</v>
      </c>
      <c r="Q373" s="75" t="str">
        <f t="shared" si="67"/>
        <v>ago/2026</v>
      </c>
      <c r="R373" s="129" t="s">
        <v>1418</v>
      </c>
      <c r="S373" s="129" t="s">
        <v>1419</v>
      </c>
      <c r="T373" s="129" t="s">
        <v>1420</v>
      </c>
      <c r="U373" s="129" t="s">
        <v>1421</v>
      </c>
      <c r="V373" s="71" t="str">
        <f t="shared" si="73"/>
        <v>&gt; boleto duplicado da NF 0119985</v>
      </c>
      <c r="W373" s="76" t="str">
        <f t="shared" si="68"/>
        <v>265405180</v>
      </c>
      <c r="X373" s="77">
        <v>46267</v>
      </c>
      <c r="Y373" s="78" t="str">
        <f t="shared" si="69"/>
        <v>Encerrado</v>
      </c>
      <c r="Z373" s="78">
        <f t="shared" ca="1" si="70"/>
        <v>7</v>
      </c>
      <c r="AA373" s="78" t="str">
        <f t="shared" si="71"/>
        <v/>
      </c>
      <c r="AB373" s="2" t="str">
        <f t="shared" si="72"/>
        <v>Externo</v>
      </c>
    </row>
    <row r="374" spans="1:28" ht="15.5" x14ac:dyDescent="0.35">
      <c r="A374" s="1"/>
      <c r="B374" s="67" t="s">
        <v>50</v>
      </c>
      <c r="C374" s="70" t="str">
        <f>VLOOKUP(I:I,'Referencias '!H:I,2,0)</f>
        <v>Pagamentos, Boletos e Recebimentos</v>
      </c>
      <c r="D374" s="129">
        <v>26533107</v>
      </c>
      <c r="E374" s="129" t="s">
        <v>1149</v>
      </c>
      <c r="F374" s="126" t="s">
        <v>1422</v>
      </c>
      <c r="G374" s="72" t="str">
        <f>VLOOKUP(H:H,'Referencias '!B:C,2,0)</f>
        <v>VIVA GESTAO E ADMINISTRACAO DE PROPRIEDADES IMOBILIARIAS S.A.</v>
      </c>
      <c r="H374" s="72" t="str">
        <f t="shared" si="75"/>
        <v>49.944.686/0001-68</v>
      </c>
      <c r="I374" s="70" t="s">
        <v>834</v>
      </c>
      <c r="J374" s="72"/>
      <c r="K374" s="72"/>
      <c r="L374" s="70" t="s">
        <v>70</v>
      </c>
      <c r="M374" s="73" t="s">
        <v>238</v>
      </c>
      <c r="N374" s="129" t="s">
        <v>1423</v>
      </c>
      <c r="O374" s="125">
        <v>46260</v>
      </c>
      <c r="P374" s="123">
        <v>46260</v>
      </c>
      <c r="Q374" s="75" t="str">
        <f t="shared" si="67"/>
        <v>ago/2026</v>
      </c>
      <c r="R374" s="129" t="s">
        <v>313</v>
      </c>
      <c r="S374" s="129" t="s">
        <v>1424</v>
      </c>
      <c r="T374" s="129" t="s">
        <v>1425</v>
      </c>
      <c r="U374" s="129" t="s">
        <v>1426</v>
      </c>
      <c r="V374" s="71" t="str">
        <f t="shared" si="73"/>
        <v>&gt; ola!
gostaria de todos os boletos pendentes atualizados para pagamento, principalmente referente a NF 117684</v>
      </c>
      <c r="W374" s="76" t="str">
        <f t="shared" si="68"/>
        <v>265331070</v>
      </c>
      <c r="X374" s="77">
        <v>46267</v>
      </c>
      <c r="Y374" s="78" t="str">
        <f t="shared" si="69"/>
        <v>Encerrado</v>
      </c>
      <c r="Z374" s="78">
        <f t="shared" ca="1" si="70"/>
        <v>7</v>
      </c>
      <c r="AA374" s="78" t="str">
        <f t="shared" si="71"/>
        <v/>
      </c>
      <c r="AB374" s="2" t="str">
        <f t="shared" si="72"/>
        <v>Externo</v>
      </c>
    </row>
    <row r="375" spans="1:28" ht="15.5" x14ac:dyDescent="0.35">
      <c r="A375" s="1"/>
      <c r="B375" s="67" t="s">
        <v>17</v>
      </c>
      <c r="C375" s="70" t="str">
        <f>VLOOKUP(I:I,'Referencias '!H:I,2,0)</f>
        <v>Contratos, Comercial e Cadastro</v>
      </c>
      <c r="D375" s="129">
        <v>26697827</v>
      </c>
      <c r="E375" s="129" t="s">
        <v>1149</v>
      </c>
      <c r="F375" s="126" t="s">
        <v>1360</v>
      </c>
      <c r="G375" s="72" t="str">
        <f>VLOOKUP(H:H,'Referencias '!B:C,2,0)</f>
        <v>SDM COMERCIALIZADORA DE PRODUTOS ORGANICOS LTDA</v>
      </c>
      <c r="H375" s="72" t="str">
        <f t="shared" si="75"/>
        <v>15.428.902/0001-09</v>
      </c>
      <c r="I375" s="70" t="s">
        <v>253</v>
      </c>
      <c r="J375" s="72"/>
      <c r="K375" s="72"/>
      <c r="L375" s="122" t="s">
        <v>5</v>
      </c>
      <c r="M375" s="73" t="s">
        <v>238</v>
      </c>
      <c r="N375" s="129" t="s">
        <v>1361</v>
      </c>
      <c r="O375" s="125">
        <v>46265</v>
      </c>
      <c r="P375" s="123">
        <v>46265</v>
      </c>
      <c r="Q375" s="75" t="str">
        <f t="shared" si="67"/>
        <v>ago/2026</v>
      </c>
      <c r="R375" s="129" t="s">
        <v>313</v>
      </c>
      <c r="S375" s="129" t="s">
        <v>1362</v>
      </c>
      <c r="T375" s="129" t="s">
        <v>1363</v>
      </c>
      <c r="U375" s="129" t="s">
        <v>1364</v>
      </c>
      <c r="V375" s="71" t="str">
        <f t="shared" si="73"/>
        <v>&gt;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v>
      </c>
      <c r="W375" s="76" t="str">
        <f t="shared" si="68"/>
        <v>266978270</v>
      </c>
      <c r="X375" s="77"/>
      <c r="Y375" s="78" t="str">
        <f t="shared" si="69"/>
        <v>Aberto</v>
      </c>
      <c r="Z375" s="78">
        <f t="shared" ca="1" si="70"/>
        <v>30</v>
      </c>
      <c r="AA375" s="78">
        <f t="shared" ca="1" si="71"/>
        <v>30.00375</v>
      </c>
      <c r="AB375" s="2" t="str">
        <f t="shared" si="72"/>
        <v>Externo</v>
      </c>
    </row>
    <row r="376" spans="1:28" s="102" customFormat="1" ht="15.5" x14ac:dyDescent="0.35">
      <c r="A376" s="1"/>
      <c r="B376" s="132" t="s">
        <v>50</v>
      </c>
      <c r="C376" s="122" t="s">
        <v>37</v>
      </c>
      <c r="D376" s="129">
        <v>26529756</v>
      </c>
      <c r="E376" s="129" t="s">
        <v>1149</v>
      </c>
      <c r="F376" s="126" t="s">
        <v>1431</v>
      </c>
      <c r="G376" s="126" t="str">
        <f>VLOOKUP(H:H,'Referencias '!B:C,2,0)</f>
        <v>COVABRA SUPERMERCADOS LTDA</v>
      </c>
      <c r="H376" s="126" t="str">
        <f t="shared" si="75"/>
        <v>61.233.151/0005-08</v>
      </c>
      <c r="I376" s="122" t="s">
        <v>1309</v>
      </c>
      <c r="J376" s="126"/>
      <c r="K376" s="126"/>
      <c r="L376" s="122" t="s">
        <v>5</v>
      </c>
      <c r="M376" s="127" t="s">
        <v>238</v>
      </c>
      <c r="N376" s="129" t="s">
        <v>334</v>
      </c>
      <c r="O376" s="125">
        <v>46260</v>
      </c>
      <c r="P376" s="123">
        <v>46260</v>
      </c>
      <c r="Q376" s="128" t="str">
        <f t="shared" si="67"/>
        <v>ago/2026</v>
      </c>
      <c r="R376" s="129" t="s">
        <v>313</v>
      </c>
      <c r="S376" s="129" t="s">
        <v>302</v>
      </c>
      <c r="T376" s="129" t="s">
        <v>271</v>
      </c>
      <c r="U376" s="129" t="s">
        <v>1432</v>
      </c>
      <c r="V376" s="129" t="str">
        <f t="shared" si="73"/>
        <v>&gt;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v>
      </c>
      <c r="W376" s="130" t="str">
        <f t="shared" si="68"/>
        <v>265297560</v>
      </c>
      <c r="X376" s="77"/>
      <c r="Y376" s="131" t="str">
        <f t="shared" si="69"/>
        <v>Aberto</v>
      </c>
      <c r="Z376" s="131">
        <f t="shared" ca="1" si="70"/>
        <v>35</v>
      </c>
      <c r="AA376" s="131">
        <f t="shared" ca="1" si="71"/>
        <v>35.00376</v>
      </c>
      <c r="AB376" s="2" t="str">
        <f t="shared" si="72"/>
        <v>Interno</v>
      </c>
    </row>
    <row r="377" spans="1:28" ht="15.5" x14ac:dyDescent="0.35">
      <c r="A377" s="1"/>
      <c r="B377" s="67" t="s">
        <v>14</v>
      </c>
      <c r="C377" s="70" t="s">
        <v>37</v>
      </c>
      <c r="D377" s="129">
        <v>26528907</v>
      </c>
      <c r="E377" s="129" t="s">
        <v>1149</v>
      </c>
      <c r="F377" s="126" t="s">
        <v>1433</v>
      </c>
      <c r="G377" s="72" t="str">
        <f>VLOOKUP(H:H,'Referencias '!B:C,2,0)</f>
        <v>DENTAL MACEIO LTDA</v>
      </c>
      <c r="H377" s="72" t="str">
        <f t="shared" si="75"/>
        <v>24.166.332/0001-09</v>
      </c>
      <c r="I377" s="70" t="s">
        <v>1309</v>
      </c>
      <c r="J377" s="72"/>
      <c r="K377" s="72"/>
      <c r="L377" s="122" t="s">
        <v>5</v>
      </c>
      <c r="M377" s="73" t="s">
        <v>238</v>
      </c>
      <c r="N377" s="129" t="s">
        <v>1434</v>
      </c>
      <c r="O377" s="125">
        <v>46260</v>
      </c>
      <c r="P377" s="123">
        <v>46260</v>
      </c>
      <c r="Q377" s="75" t="str">
        <f t="shared" si="67"/>
        <v>ago/2026</v>
      </c>
      <c r="R377" s="129" t="s">
        <v>313</v>
      </c>
      <c r="S377" s="129" t="s">
        <v>1435</v>
      </c>
      <c r="T377" s="129" t="s">
        <v>1436</v>
      </c>
      <c r="U377" s="129" t="s">
        <v>1437</v>
      </c>
      <c r="V377" s="71" t="str">
        <f t="shared" si="73"/>
        <v>&gt;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v>
      </c>
      <c r="W377" s="76" t="str">
        <f t="shared" si="68"/>
        <v>265289070</v>
      </c>
      <c r="X377" s="77"/>
      <c r="Y377" s="78" t="str">
        <f t="shared" si="69"/>
        <v>Aberto</v>
      </c>
      <c r="Z377" s="78">
        <f t="shared" ca="1" si="70"/>
        <v>35</v>
      </c>
      <c r="AA377" s="78">
        <f t="shared" ca="1" si="71"/>
        <v>35.003770000000003</v>
      </c>
      <c r="AB377" s="2" t="str">
        <f t="shared" si="72"/>
        <v>Externo</v>
      </c>
    </row>
    <row r="378" spans="1:28" ht="15.5" x14ac:dyDescent="0.35">
      <c r="A378" s="1"/>
      <c r="B378" s="67" t="s">
        <v>50</v>
      </c>
      <c r="C378" s="70" t="s">
        <v>37</v>
      </c>
      <c r="D378" s="129">
        <v>26520449</v>
      </c>
      <c r="E378" s="129" t="s">
        <v>1149</v>
      </c>
      <c r="F378" s="126" t="s">
        <v>1438</v>
      </c>
      <c r="G378" s="72" t="str">
        <f>VLOOKUP(H:H,'Referencias '!B:C,2,0)</f>
        <v>CENTER MEGA COMERCIO DE MATERIAIS PARA CONSTRUCAO LTDA</v>
      </c>
      <c r="H378" s="72" t="str">
        <f t="shared" si="75"/>
        <v>05.164.667/0001-43</v>
      </c>
      <c r="I378" s="70" t="s">
        <v>1309</v>
      </c>
      <c r="J378" s="72"/>
      <c r="K378" s="72"/>
      <c r="L378" s="122" t="s">
        <v>70</v>
      </c>
      <c r="M378" s="73" t="s">
        <v>238</v>
      </c>
      <c r="N378" s="129" t="s">
        <v>1439</v>
      </c>
      <c r="O378" s="125">
        <v>46260</v>
      </c>
      <c r="P378" s="123">
        <v>46260</v>
      </c>
      <c r="Q378" s="75" t="str">
        <f t="shared" si="67"/>
        <v>ago/2026</v>
      </c>
      <c r="R378" s="129" t="s">
        <v>313</v>
      </c>
      <c r="S378" s="129" t="s">
        <v>1440</v>
      </c>
      <c r="T378" s="129" t="s">
        <v>327</v>
      </c>
      <c r="U378" s="129" t="s">
        <v>1441</v>
      </c>
      <c r="V378" s="71" t="str">
        <f t="shared" si="73"/>
        <v>&gt; Bom dia, recebemos uma cobrança duplicata do mês de Julho.
Vinheram 2 boletos com o mesmo valor e numeração diferente. 
1) 02119965 
2) 01119965
Efetuamos o pagamento de um e queremos que o outro seja excluído dado cobrança duplicada e indevida.
Aguardo retorno.
Abraços.</v>
      </c>
      <c r="W378" s="76" t="str">
        <f t="shared" si="68"/>
        <v>265204490</v>
      </c>
      <c r="X378" s="77">
        <v>46280</v>
      </c>
      <c r="Y378" s="78" t="str">
        <f t="shared" si="69"/>
        <v>Encerrado</v>
      </c>
      <c r="Z378" s="78">
        <f t="shared" ca="1" si="70"/>
        <v>20</v>
      </c>
      <c r="AA378" s="78" t="str">
        <f t="shared" si="71"/>
        <v/>
      </c>
      <c r="AB378" s="2" t="str">
        <f t="shared" si="72"/>
        <v>Externo</v>
      </c>
    </row>
    <row r="379" spans="1:28" ht="15.5" x14ac:dyDescent="0.35">
      <c r="A379" s="1"/>
      <c r="B379" s="67" t="s">
        <v>17</v>
      </c>
      <c r="C379" s="70" t="s">
        <v>44</v>
      </c>
      <c r="D379" s="129">
        <v>26519885</v>
      </c>
      <c r="E379" s="129" t="s">
        <v>1149</v>
      </c>
      <c r="F379" s="126" t="s">
        <v>1442</v>
      </c>
      <c r="G379" s="72" t="str">
        <f>VLOOKUP(H:H,'Referencias '!B:C,2,0)</f>
        <v>CENTER MEGA COMERCIO DE MATERIAIS PARA CONSTRUCAO LTDA</v>
      </c>
      <c r="H379" s="72" t="str">
        <f t="shared" si="75"/>
        <v>05.164.667/0007-39</v>
      </c>
      <c r="I379" s="70" t="s">
        <v>1338</v>
      </c>
      <c r="J379" s="72"/>
      <c r="K379" s="72"/>
      <c r="L379" s="70" t="s">
        <v>70</v>
      </c>
      <c r="M379" s="73" t="s">
        <v>238</v>
      </c>
      <c r="N379" s="129" t="s">
        <v>1443</v>
      </c>
      <c r="O379" s="125">
        <v>46260</v>
      </c>
      <c r="P379" s="123">
        <v>46260</v>
      </c>
      <c r="Q379" s="75" t="str">
        <f t="shared" si="67"/>
        <v>ago/2026</v>
      </c>
      <c r="R379" s="129" t="s">
        <v>313</v>
      </c>
      <c r="S379" s="129" t="s">
        <v>270</v>
      </c>
      <c r="T379" s="129" t="s">
        <v>1444</v>
      </c>
      <c r="U379" s="129" t="s">
        <v>1445</v>
      </c>
      <c r="V379" s="71" t="str">
        <f t="shared" si="73"/>
        <v>&gt;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v>
      </c>
      <c r="W379" s="76" t="str">
        <f t="shared" si="68"/>
        <v>265198850</v>
      </c>
      <c r="X379" s="77">
        <v>46279</v>
      </c>
      <c r="Y379" s="78" t="str">
        <f t="shared" si="69"/>
        <v>Encerrado</v>
      </c>
      <c r="Z379" s="78">
        <f t="shared" ca="1" si="70"/>
        <v>19</v>
      </c>
      <c r="AA379" s="78" t="str">
        <f t="shared" si="71"/>
        <v/>
      </c>
      <c r="AB379" s="2" t="str">
        <f t="shared" si="72"/>
        <v>Interno</v>
      </c>
    </row>
    <row r="380" spans="1:28" ht="15.5" x14ac:dyDescent="0.35">
      <c r="A380" s="1"/>
      <c r="B380" s="67" t="s">
        <v>50</v>
      </c>
      <c r="C380" s="70" t="s">
        <v>37</v>
      </c>
      <c r="D380" s="129">
        <v>26518139</v>
      </c>
      <c r="E380" s="129" t="s">
        <v>1149</v>
      </c>
      <c r="F380" s="126" t="s">
        <v>1446</v>
      </c>
      <c r="G380" s="72" t="str">
        <f>VLOOKUP(H:H,'Referencias '!B:C,2,0)</f>
        <v>CENTERSPORT ARTIGOS ESPORTIVOS LTDA</v>
      </c>
      <c r="H380" s="72" t="str">
        <f t="shared" si="75"/>
        <v>30.685.695/0001-53</v>
      </c>
      <c r="I380" s="70" t="s">
        <v>1309</v>
      </c>
      <c r="J380" s="72"/>
      <c r="K380" s="72"/>
      <c r="L380" s="122" t="s">
        <v>70</v>
      </c>
      <c r="M380" s="73" t="s">
        <v>238</v>
      </c>
      <c r="N380" s="129" t="s">
        <v>1447</v>
      </c>
      <c r="O380" s="125">
        <v>46260</v>
      </c>
      <c r="P380" s="123">
        <v>46260</v>
      </c>
      <c r="Q380" s="75" t="str">
        <f t="shared" si="67"/>
        <v>ago/2026</v>
      </c>
      <c r="R380" s="129" t="s">
        <v>313</v>
      </c>
      <c r="S380" s="129" t="s">
        <v>1448</v>
      </c>
      <c r="T380" s="129" t="s">
        <v>1449</v>
      </c>
      <c r="U380" s="129" t="s">
        <v>1450</v>
      </c>
      <c r="V380" s="71" t="str">
        <f t="shared" ref="V380:V403" si="76">IFERROR(_xlfn.TEXTBEFORE(_xlfn.TEXTAFTER(U380,"Descrição do problema:&lt;/strong"),"&lt;/p&gt;"),_xlfn.TEXTAFTER(U380,"Descrição do problema:&lt;/strong"))</f>
        <v>&gt;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v>
      </c>
      <c r="W380" s="76" t="str">
        <f t="shared" si="68"/>
        <v>265181390</v>
      </c>
      <c r="X380" s="77">
        <v>46280</v>
      </c>
      <c r="Y380" s="78" t="str">
        <f t="shared" si="69"/>
        <v>Encerrado</v>
      </c>
      <c r="Z380" s="78">
        <f t="shared" ca="1" si="70"/>
        <v>20</v>
      </c>
      <c r="AA380" s="78" t="str">
        <f t="shared" si="71"/>
        <v/>
      </c>
      <c r="AB380" s="2" t="str">
        <f t="shared" si="72"/>
        <v>Externo</v>
      </c>
    </row>
    <row r="381" spans="1:28" ht="15.5" x14ac:dyDescent="0.35">
      <c r="A381" s="1"/>
      <c r="B381" s="67" t="s">
        <v>50</v>
      </c>
      <c r="C381" s="70" t="str">
        <f>VLOOKUP(I:I,'Referencias '!H:I,2,0)</f>
        <v>Contratos, Comercial e Cadastro</v>
      </c>
      <c r="D381" s="129">
        <v>26819219</v>
      </c>
      <c r="E381" s="129" t="s">
        <v>1149</v>
      </c>
      <c r="F381" s="126" t="s">
        <v>1451</v>
      </c>
      <c r="G381" s="72" t="str">
        <f>VLOOKUP(H:H,'Referencias '!B:C,2,0)</f>
        <v>ZION MOVELARIA LTDA</v>
      </c>
      <c r="H381" s="72" t="str">
        <f t="shared" si="75"/>
        <v>62.422.232/0001-95</v>
      </c>
      <c r="I381" s="70" t="s">
        <v>701</v>
      </c>
      <c r="J381" s="72"/>
      <c r="K381" s="72"/>
      <c r="L381" s="70" t="s">
        <v>70</v>
      </c>
      <c r="M381" s="73" t="s">
        <v>238</v>
      </c>
      <c r="N381" s="129" t="s">
        <v>1452</v>
      </c>
      <c r="O381" s="125">
        <v>46267</v>
      </c>
      <c r="P381" s="123">
        <v>46267</v>
      </c>
      <c r="Q381" s="75" t="str">
        <f t="shared" si="67"/>
        <v>set/2026</v>
      </c>
      <c r="R381" s="129" t="s">
        <v>313</v>
      </c>
      <c r="S381" s="129" t="s">
        <v>1453</v>
      </c>
      <c r="T381" s="129" t="s">
        <v>1454</v>
      </c>
      <c r="U381" s="129" t="s">
        <v>1455</v>
      </c>
      <c r="V381" s="71" t="str">
        <f t="shared" si="76"/>
        <v>&gt;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v>
      </c>
      <c r="W381" s="76" t="str">
        <f t="shared" si="68"/>
        <v>268192190</v>
      </c>
      <c r="X381" s="77">
        <v>46269</v>
      </c>
      <c r="Y381" s="78" t="str">
        <f t="shared" si="69"/>
        <v>Encerrado</v>
      </c>
      <c r="Z381" s="78">
        <f t="shared" ca="1" si="70"/>
        <v>2</v>
      </c>
      <c r="AA381" s="78" t="str">
        <f t="shared" si="71"/>
        <v/>
      </c>
      <c r="AB381" s="2" t="str">
        <f t="shared" si="72"/>
        <v>Externo</v>
      </c>
    </row>
    <row r="382" spans="1:28" ht="15.5" x14ac:dyDescent="0.35">
      <c r="A382" s="1"/>
      <c r="B382" s="67" t="s">
        <v>17</v>
      </c>
      <c r="C382" s="70" t="str">
        <f>VLOOKUP(I:I,'Referencias '!H:I,2,0)</f>
        <v>Cancelamento e Reemissão de Nota Fiscal</v>
      </c>
      <c r="D382" s="129">
        <v>26797359</v>
      </c>
      <c r="E382" s="129" t="s">
        <v>1149</v>
      </c>
      <c r="F382" s="126" t="s">
        <v>1456</v>
      </c>
      <c r="G382" s="72" t="str">
        <f>VLOOKUP(H:H,'Referencias '!B:C,2,0)</f>
        <v>LUCAS CARVALHO DE MANCILHA</v>
      </c>
      <c r="H382" s="72" t="str">
        <f t="shared" si="75"/>
        <v>42.927.255/0001-44</v>
      </c>
      <c r="I382" s="70" t="s">
        <v>1413</v>
      </c>
      <c r="J382" s="72"/>
      <c r="K382" s="72"/>
      <c r="L382" s="122" t="s">
        <v>5</v>
      </c>
      <c r="M382" s="73" t="s">
        <v>238</v>
      </c>
      <c r="N382" s="129" t="s">
        <v>1457</v>
      </c>
      <c r="O382" s="125">
        <v>46267</v>
      </c>
      <c r="P382" s="123">
        <v>46267</v>
      </c>
      <c r="Q382" s="75" t="str">
        <f t="shared" si="67"/>
        <v>set/2026</v>
      </c>
      <c r="R382" s="129" t="s">
        <v>313</v>
      </c>
      <c r="S382" s="129" t="s">
        <v>302</v>
      </c>
      <c r="T382" s="129" t="s">
        <v>1458</v>
      </c>
      <c r="U382" s="129" t="s">
        <v>1459</v>
      </c>
      <c r="V382" s="71" t="str">
        <f t="shared" si="76"/>
        <v>&gt;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v>
      </c>
      <c r="W382" s="76" t="str">
        <f t="shared" si="68"/>
        <v>267973590</v>
      </c>
      <c r="X382" s="77"/>
      <c r="Y382" s="78" t="str">
        <f t="shared" si="69"/>
        <v>Aberto</v>
      </c>
      <c r="Z382" s="78">
        <f t="shared" ca="1" si="70"/>
        <v>28</v>
      </c>
      <c r="AA382" s="78">
        <f t="shared" ca="1" si="71"/>
        <v>28.003820000000001</v>
      </c>
      <c r="AB382" s="2" t="str">
        <f t="shared" si="72"/>
        <v>Interno</v>
      </c>
    </row>
    <row r="383" spans="1:28" ht="15.5" x14ac:dyDescent="0.35">
      <c r="A383" s="1"/>
      <c r="B383" s="67" t="s">
        <v>17</v>
      </c>
      <c r="C383" s="70" t="str">
        <f>VLOOKUP(I:I,'Referencias '!H:I,2,0)</f>
        <v>Cancelamento e Reemissão de Nota Fiscal</v>
      </c>
      <c r="D383" s="129">
        <v>27143366</v>
      </c>
      <c r="E383" s="129" t="s">
        <v>1149</v>
      </c>
      <c r="F383" s="126" t="s">
        <v>1460</v>
      </c>
      <c r="G383" s="72" t="s">
        <v>1461</v>
      </c>
      <c r="H383" s="72" t="str">
        <f t="shared" si="75"/>
        <v>03.720.882/0003-10</v>
      </c>
      <c r="I383" s="70" t="s">
        <v>1413</v>
      </c>
      <c r="J383" s="72"/>
      <c r="K383" s="72"/>
      <c r="L383" s="70" t="s">
        <v>70</v>
      </c>
      <c r="M383" s="73" t="s">
        <v>238</v>
      </c>
      <c r="N383" s="129" t="s">
        <v>1462</v>
      </c>
      <c r="O383" s="125">
        <v>46275</v>
      </c>
      <c r="P383" s="123">
        <v>46276</v>
      </c>
      <c r="Q383" s="75" t="str">
        <f t="shared" si="67"/>
        <v>set/2026</v>
      </c>
      <c r="R383" s="129" t="s">
        <v>313</v>
      </c>
      <c r="S383" s="129" t="s">
        <v>302</v>
      </c>
      <c r="T383" s="129" t="s">
        <v>1463</v>
      </c>
      <c r="U383" s="129" t="s">
        <v>1464</v>
      </c>
      <c r="V383" s="71" t="str">
        <f t="shared" si="76"/>
        <v>&gt; Time financeiro, boa tarde. Tudo bem?
Por favor esclarecer o motivo de termos emitido as notas fiscal:056329, 057900 e 066386
, uma vez que o cancelamento ocorreu em 17/08/2023 18:05</v>
      </c>
      <c r="W383" s="76" t="str">
        <f t="shared" si="68"/>
        <v>271433660</v>
      </c>
      <c r="X383" s="77">
        <v>46279</v>
      </c>
      <c r="Y383" s="78" t="str">
        <f t="shared" si="69"/>
        <v>Encerrado</v>
      </c>
      <c r="Z383" s="78">
        <f t="shared" ca="1" si="70"/>
        <v>4</v>
      </c>
      <c r="AA383" s="78" t="str">
        <f t="shared" si="71"/>
        <v/>
      </c>
      <c r="AB383" s="2" t="str">
        <f t="shared" si="72"/>
        <v>Interno</v>
      </c>
    </row>
    <row r="384" spans="1:28" ht="15.5" x14ac:dyDescent="0.35">
      <c r="A384" s="1"/>
      <c r="B384" s="67" t="s">
        <v>50</v>
      </c>
      <c r="C384" s="70" t="s">
        <v>39</v>
      </c>
      <c r="D384" s="129">
        <v>27130737</v>
      </c>
      <c r="E384" s="129" t="s">
        <v>1149</v>
      </c>
      <c r="F384" s="126" t="s">
        <v>1465</v>
      </c>
      <c r="G384" s="72" t="str">
        <f>VLOOKUP(H:H,'Referencias '!B:C,2,0)</f>
        <v>TAUSTE SUPERMERCADOS LTDA</v>
      </c>
      <c r="H384" s="72" t="str">
        <f t="shared" si="75"/>
        <v>65.897.910/0009-11</v>
      </c>
      <c r="I384" s="70" t="s">
        <v>1466</v>
      </c>
      <c r="J384" s="72"/>
      <c r="K384" s="72"/>
      <c r="L384" s="70" t="s">
        <v>70</v>
      </c>
      <c r="M384" s="73" t="s">
        <v>238</v>
      </c>
      <c r="N384" s="129" t="s">
        <v>1467</v>
      </c>
      <c r="O384" s="125">
        <v>46275</v>
      </c>
      <c r="P384" s="123">
        <v>46275</v>
      </c>
      <c r="Q384" s="75" t="str">
        <f t="shared" si="67"/>
        <v>set/2026</v>
      </c>
      <c r="R384" s="129" t="s">
        <v>313</v>
      </c>
      <c r="S384" s="129" t="s">
        <v>1468</v>
      </c>
      <c r="T384" s="129" t="s">
        <v>1469</v>
      </c>
      <c r="U384" s="129" t="s">
        <v>1470</v>
      </c>
      <c r="V384" s="71" t="str">
        <f t="shared" si="76"/>
        <v>&gt;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v>
      </c>
      <c r="W384" s="76" t="str">
        <f t="shared" si="68"/>
        <v>271307370</v>
      </c>
      <c r="X384" s="77">
        <v>46276</v>
      </c>
      <c r="Y384" s="78" t="str">
        <f t="shared" si="69"/>
        <v>Encerrado</v>
      </c>
      <c r="Z384" s="78">
        <f t="shared" ca="1" si="70"/>
        <v>1</v>
      </c>
      <c r="AA384" s="78" t="str">
        <f t="shared" si="71"/>
        <v/>
      </c>
      <c r="AB384" s="2" t="str">
        <f t="shared" si="72"/>
        <v>Externo</v>
      </c>
    </row>
    <row r="385" spans="1:28" ht="15.5" x14ac:dyDescent="0.35">
      <c r="A385" s="1"/>
      <c r="B385" s="67" t="s">
        <v>17</v>
      </c>
      <c r="C385" s="70" t="str">
        <f>VLOOKUP(I:I,'Referencias '!H:I,2,0)</f>
        <v>Cancelamento e Reemissão de Nota Fiscal</v>
      </c>
      <c r="D385" s="129">
        <v>27115064</v>
      </c>
      <c r="E385" s="129" t="s">
        <v>1149</v>
      </c>
      <c r="F385" s="126" t="s">
        <v>1471</v>
      </c>
      <c r="G385" s="72" t="str">
        <f>VLOOKUP(H:H,'Referencias '!B:C,2,0)</f>
        <v>DENTAL S. SEBASTIAO LTDA</v>
      </c>
      <c r="H385" s="72" t="str">
        <f t="shared" si="75"/>
        <v>09.228.091/0001-91</v>
      </c>
      <c r="I385" s="70" t="s">
        <v>1472</v>
      </c>
      <c r="J385" s="72"/>
      <c r="K385" s="72"/>
      <c r="L385" s="122" t="s">
        <v>70</v>
      </c>
      <c r="M385" s="73" t="s">
        <v>238</v>
      </c>
      <c r="N385" s="129" t="s">
        <v>1473</v>
      </c>
      <c r="O385" s="125">
        <v>46275</v>
      </c>
      <c r="P385" s="123">
        <v>46275</v>
      </c>
      <c r="Q385" s="75" t="str">
        <f t="shared" si="67"/>
        <v>set/2026</v>
      </c>
      <c r="R385" s="129" t="s">
        <v>313</v>
      </c>
      <c r="S385" s="129" t="s">
        <v>393</v>
      </c>
      <c r="T385" s="129" t="s">
        <v>327</v>
      </c>
      <c r="U385" s="129" t="s">
        <v>1474</v>
      </c>
      <c r="V385" s="71" t="str">
        <f t="shared" si="76"/>
        <v>&gt;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v>
      </c>
      <c r="W385" s="76" t="str">
        <f t="shared" si="68"/>
        <v>271150640</v>
      </c>
      <c r="X385" s="77">
        <v>46282</v>
      </c>
      <c r="Y385" s="78" t="str">
        <f t="shared" si="69"/>
        <v>Encerrado</v>
      </c>
      <c r="Z385" s="78">
        <f t="shared" ca="1" si="70"/>
        <v>7</v>
      </c>
      <c r="AA385" s="78" t="str">
        <f t="shared" si="71"/>
        <v/>
      </c>
      <c r="AB385" s="2" t="str">
        <f t="shared" si="72"/>
        <v>Interno</v>
      </c>
    </row>
    <row r="386" spans="1:28" ht="15.5" x14ac:dyDescent="0.35">
      <c r="A386" s="1"/>
      <c r="B386" s="67" t="s">
        <v>50</v>
      </c>
      <c r="C386" s="70" t="s">
        <v>37</v>
      </c>
      <c r="D386" s="129">
        <v>27071506</v>
      </c>
      <c r="E386" s="129" t="s">
        <v>1149</v>
      </c>
      <c r="F386" s="126" t="s">
        <v>1475</v>
      </c>
      <c r="G386" s="72" t="str">
        <f>VLOOKUP(H:H,'Referencias '!B:C,2,0)</f>
        <v>AMC TEXTIL LTDA</v>
      </c>
      <c r="H386" s="72" t="str">
        <f t="shared" si="75"/>
        <v>75.364.570/0007-55</v>
      </c>
      <c r="I386" s="70" t="s">
        <v>1476</v>
      </c>
      <c r="J386" s="72"/>
      <c r="K386" s="72"/>
      <c r="L386" s="70" t="s">
        <v>70</v>
      </c>
      <c r="M386" s="73" t="s">
        <v>238</v>
      </c>
      <c r="N386" s="129" t="s">
        <v>1477</v>
      </c>
      <c r="O386" s="125">
        <v>46274</v>
      </c>
      <c r="P386" s="123">
        <v>46274</v>
      </c>
      <c r="Q386" s="75" t="str">
        <f t="shared" si="67"/>
        <v>set/2026</v>
      </c>
      <c r="R386" s="129" t="s">
        <v>313</v>
      </c>
      <c r="S386" s="129" t="s">
        <v>1478</v>
      </c>
      <c r="T386" s="129" t="s">
        <v>1479</v>
      </c>
      <c r="U386" s="129" t="s">
        <v>1480</v>
      </c>
      <c r="V386" s="71" t="str">
        <f t="shared" si="76"/>
        <v>&gt; Boa tarde
estamos com um boleto em aberto no valor de 6761,com vencimento para o dia 15/09. numero do documento 2122082 gostaria de saber se e devido?pois ate agora não recebemos nenhuma nota</v>
      </c>
      <c r="W386" s="76" t="str">
        <f t="shared" si="68"/>
        <v>270715060</v>
      </c>
      <c r="X386" s="77">
        <v>46276</v>
      </c>
      <c r="Y386" s="78" t="str">
        <f t="shared" si="69"/>
        <v>Encerrado</v>
      </c>
      <c r="Z386" s="78">
        <f t="shared" ca="1" si="70"/>
        <v>2</v>
      </c>
      <c r="AA386" s="78" t="str">
        <f t="shared" si="71"/>
        <v/>
      </c>
      <c r="AB386" s="2" t="str">
        <f t="shared" si="72"/>
        <v>Externo</v>
      </c>
    </row>
    <row r="387" spans="1:28" s="102" customFormat="1" ht="15.5" x14ac:dyDescent="0.35">
      <c r="A387" s="1"/>
      <c r="B387" s="132" t="s">
        <v>14</v>
      </c>
      <c r="C387" s="122" t="s">
        <v>35</v>
      </c>
      <c r="D387" s="129">
        <v>27052744</v>
      </c>
      <c r="E387" s="129" t="s">
        <v>1149</v>
      </c>
      <c r="F387" s="126" t="s">
        <v>1481</v>
      </c>
      <c r="G387" s="126" t="str">
        <f>VLOOKUP(H:H,'Referencias '!B:C,2,0)</f>
        <v>MV INFORMATICA NORDESTE LTDA</v>
      </c>
      <c r="H387" s="126" t="str">
        <f t="shared" si="75"/>
        <v>92.306.257/0007-80</v>
      </c>
      <c r="I387" s="122" t="s">
        <v>4713</v>
      </c>
      <c r="J387" s="126"/>
      <c r="K387" s="126"/>
      <c r="L387" s="122" t="s">
        <v>5</v>
      </c>
      <c r="M387" s="127" t="s">
        <v>238</v>
      </c>
      <c r="N387" s="129" t="s">
        <v>1341</v>
      </c>
      <c r="O387" s="125">
        <v>46274</v>
      </c>
      <c r="P387" s="123">
        <v>46274</v>
      </c>
      <c r="Q387" s="128" t="str">
        <f t="shared" si="67"/>
        <v>set/2026</v>
      </c>
      <c r="R387" s="129" t="s">
        <v>313</v>
      </c>
      <c r="S387" s="129" t="s">
        <v>302</v>
      </c>
      <c r="T387" s="129" t="s">
        <v>327</v>
      </c>
      <c r="U387" s="129" t="s">
        <v>1482</v>
      </c>
      <c r="V387" s="129" t="str">
        <f t="shared" si="76"/>
        <v>&gt;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v>
      </c>
      <c r="W387" s="76" t="str">
        <f t="shared" si="68"/>
        <v>270527440</v>
      </c>
      <c r="X387" s="77"/>
      <c r="Y387" s="131" t="str">
        <f t="shared" si="69"/>
        <v>Aberto</v>
      </c>
      <c r="Z387" s="131">
        <f t="shared" ca="1" si="70"/>
        <v>21</v>
      </c>
      <c r="AA387" s="131">
        <f t="shared" ca="1" si="71"/>
        <v>21.003869999999999</v>
      </c>
      <c r="AB387" s="2" t="str">
        <f t="shared" si="72"/>
        <v>Interno</v>
      </c>
    </row>
    <row r="388" spans="1:28" s="102" customFormat="1" ht="15.5" x14ac:dyDescent="0.35">
      <c r="A388" s="1"/>
      <c r="B388" s="132" t="s">
        <v>50</v>
      </c>
      <c r="C388" s="122" t="s">
        <v>43</v>
      </c>
      <c r="D388" s="129">
        <v>27004487</v>
      </c>
      <c r="E388" s="129" t="s">
        <v>1149</v>
      </c>
      <c r="F388" s="126" t="s">
        <v>1483</v>
      </c>
      <c r="G388" s="126" t="str">
        <f>VLOOKUP(H:H,'Referencias '!B:C,2,0)</f>
        <v>BMP UTILIDADES DOMESTICAS S.A.</v>
      </c>
      <c r="H388" s="126" t="str">
        <f t="shared" si="75"/>
        <v>12.356.100/0039-07</v>
      </c>
      <c r="I388" s="122" t="s">
        <v>4712</v>
      </c>
      <c r="J388" s="126"/>
      <c r="K388" s="126"/>
      <c r="L388" s="122" t="s">
        <v>5</v>
      </c>
      <c r="M388" s="127" t="s">
        <v>238</v>
      </c>
      <c r="N388" s="129" t="s">
        <v>1484</v>
      </c>
      <c r="O388" s="125">
        <v>46273</v>
      </c>
      <c r="P388" s="123">
        <v>46274</v>
      </c>
      <c r="Q388" s="128" t="str">
        <f t="shared" si="67"/>
        <v>set/2026</v>
      </c>
      <c r="R388" s="129" t="s">
        <v>313</v>
      </c>
      <c r="S388" s="129" t="s">
        <v>1485</v>
      </c>
      <c r="T388" s="129" t="s">
        <v>1486</v>
      </c>
      <c r="U388" s="129" t="s">
        <v>1487</v>
      </c>
      <c r="V388" s="129" t="str">
        <f t="shared" si="76"/>
        <v>&gt; Em relação á Braspag, gostaria de tirar uma dúvida em relação às transações que foram enviadas na nota fiscal nº 0122166.
Poderiam, por gentileza, verificar se as transações relacionadas a essa nota estão corretas e se os valores lançados estão de acordo</v>
      </c>
      <c r="W388" s="76" t="str">
        <f t="shared" si="68"/>
        <v>270044870</v>
      </c>
      <c r="X388" s="77"/>
      <c r="Y388" s="131" t="str">
        <f t="shared" si="69"/>
        <v>Aberto</v>
      </c>
      <c r="Z388" s="131">
        <f t="shared" ca="1" si="70"/>
        <v>22</v>
      </c>
      <c r="AA388" s="131">
        <f t="shared" ca="1" si="71"/>
        <v>22.003879999999999</v>
      </c>
      <c r="AB388" s="2" t="str">
        <f t="shared" si="72"/>
        <v>Externo</v>
      </c>
    </row>
    <row r="389" spans="1:28" ht="15.5" x14ac:dyDescent="0.35">
      <c r="A389" s="1"/>
      <c r="B389" s="67" t="s">
        <v>50</v>
      </c>
      <c r="C389" s="122" t="str">
        <f>VLOOKUP(I:I,'Referencias '!H:I,2,0)</f>
        <v>Cancelamento e Reemissão de Nota Fiscal</v>
      </c>
      <c r="D389" s="129">
        <v>26988914</v>
      </c>
      <c r="E389" s="129" t="s">
        <v>1149</v>
      </c>
      <c r="F389" s="126" t="s">
        <v>1488</v>
      </c>
      <c r="G389" s="126" t="s">
        <v>1489</v>
      </c>
      <c r="H389" s="126" t="str">
        <f t="shared" si="75"/>
        <v>16.590.234/0020-39</v>
      </c>
      <c r="I389" s="70" t="s">
        <v>1472</v>
      </c>
      <c r="J389" s="72"/>
      <c r="K389" s="72"/>
      <c r="L389" s="122" t="s">
        <v>70</v>
      </c>
      <c r="M389" s="73" t="s">
        <v>238</v>
      </c>
      <c r="N389" s="129" t="s">
        <v>1490</v>
      </c>
      <c r="O389" s="125">
        <v>46273</v>
      </c>
      <c r="P389" s="123">
        <v>46273</v>
      </c>
      <c r="Q389" s="75" t="str">
        <f t="shared" si="67"/>
        <v>set/2026</v>
      </c>
      <c r="R389" s="129" t="s">
        <v>313</v>
      </c>
      <c r="S389" s="129" t="s">
        <v>302</v>
      </c>
      <c r="T389" s="129" t="s">
        <v>1491</v>
      </c>
      <c r="U389" s="129" t="s">
        <v>1492</v>
      </c>
      <c r="V389" s="71" t="str">
        <f t="shared" si="76"/>
        <v>&gt;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v>
      </c>
      <c r="W389" s="76" t="str">
        <f t="shared" si="68"/>
        <v>269889140</v>
      </c>
      <c r="X389" s="77">
        <v>46286</v>
      </c>
      <c r="Y389" s="78" t="str">
        <f t="shared" si="69"/>
        <v>Encerrado</v>
      </c>
      <c r="Z389" s="78">
        <f t="shared" ca="1" si="70"/>
        <v>13</v>
      </c>
      <c r="AA389" s="78" t="str">
        <f t="shared" si="71"/>
        <v/>
      </c>
      <c r="AB389" s="2" t="str">
        <f t="shared" si="72"/>
        <v>Interno</v>
      </c>
    </row>
    <row r="390" spans="1:28" ht="15.5" x14ac:dyDescent="0.35">
      <c r="A390" s="1"/>
      <c r="B390" s="67" t="s">
        <v>50</v>
      </c>
      <c r="C390" s="70" t="str">
        <f>VLOOKUP(I:I,'Referencias '!H:I,2,0)</f>
        <v>Cancelamento e Reemissão de Nota Fiscal</v>
      </c>
      <c r="D390" s="129">
        <v>26895066</v>
      </c>
      <c r="E390" s="129" t="s">
        <v>1149</v>
      </c>
      <c r="F390" s="126" t="s">
        <v>1493</v>
      </c>
      <c r="G390" s="72" t="s">
        <v>1494</v>
      </c>
      <c r="H390" s="72" t="str">
        <f t="shared" si="75"/>
        <v>00.489.050/0001-84</v>
      </c>
      <c r="I390" s="70" t="s">
        <v>1472</v>
      </c>
      <c r="J390" s="72"/>
      <c r="K390" s="72"/>
      <c r="L390" s="122" t="s">
        <v>213</v>
      </c>
      <c r="M390" s="73" t="s">
        <v>238</v>
      </c>
      <c r="N390" s="129" t="s">
        <v>1495</v>
      </c>
      <c r="O390" s="125">
        <v>46268</v>
      </c>
      <c r="P390" s="123">
        <v>46268</v>
      </c>
      <c r="Q390" s="75" t="str">
        <f t="shared" si="67"/>
        <v>set/2026</v>
      </c>
      <c r="R390" s="129" t="s">
        <v>313</v>
      </c>
      <c r="S390" s="129" t="s">
        <v>302</v>
      </c>
      <c r="T390" s="129" t="s">
        <v>327</v>
      </c>
      <c r="U390" s="129" t="s">
        <v>1496</v>
      </c>
      <c r="V390" s="71" t="str">
        <f t="shared" si="76"/>
        <v>&gt; Time financeiro, boa tarde. Tudo bem?
Por gentileza, apesar de na descrição constar apenas um CNPJ, o cancelamento são dois CNPJS (se trata do mesmo cliente).
Conforme DA em anexo, preciso que cancele todas as notas dos clientes:
00489050000184
00489050000265</v>
      </c>
      <c r="W390" s="76" t="str">
        <f t="shared" si="68"/>
        <v>268950660</v>
      </c>
      <c r="X390" s="77"/>
      <c r="Y390" s="78" t="str">
        <f t="shared" si="69"/>
        <v>Aberto</v>
      </c>
      <c r="Z390" s="78">
        <f t="shared" ca="1" si="70"/>
        <v>27</v>
      </c>
      <c r="AA390" s="78">
        <f t="shared" ca="1" si="71"/>
        <v>27.003900000000002</v>
      </c>
      <c r="AB390" s="2" t="str">
        <f t="shared" si="72"/>
        <v>Interno</v>
      </c>
    </row>
    <row r="391" spans="1:28" ht="15.5" x14ac:dyDescent="0.35">
      <c r="A391" s="1"/>
      <c r="B391" s="67" t="s">
        <v>50</v>
      </c>
      <c r="C391" s="70" t="s">
        <v>35</v>
      </c>
      <c r="D391" s="129">
        <v>26858033</v>
      </c>
      <c r="E391" s="129" t="s">
        <v>1149</v>
      </c>
      <c r="F391" s="126" t="s">
        <v>1497</v>
      </c>
      <c r="G391" s="72" t="s">
        <v>1498</v>
      </c>
      <c r="H391" s="72" t="str">
        <f t="shared" si="75"/>
        <v>62.454.347/0001-61</v>
      </c>
      <c r="I391" s="70"/>
      <c r="J391" s="72"/>
      <c r="K391" s="72"/>
      <c r="L391" s="122" t="s">
        <v>5</v>
      </c>
      <c r="M391" s="73" t="s">
        <v>238</v>
      </c>
      <c r="N391" s="129" t="s">
        <v>1499</v>
      </c>
      <c r="O391" s="125">
        <v>46268</v>
      </c>
      <c r="P391" s="123">
        <v>46269</v>
      </c>
      <c r="Q391" s="75" t="str">
        <f t="shared" si="67"/>
        <v>set/2026</v>
      </c>
      <c r="R391" s="129" t="s">
        <v>313</v>
      </c>
      <c r="S391" s="129" t="s">
        <v>302</v>
      </c>
      <c r="T391" s="129" t="s">
        <v>1500</v>
      </c>
      <c r="U391" s="129" t="s">
        <v>1501</v>
      </c>
      <c r="V391" s="71" t="str">
        <f t="shared" si="76"/>
        <v>&gt; Pessoal, bom dia. Tudo bem?
Favor cancelar a nota fiscal de SETUP do cliente, área comercial não deu fechado ganho no SF, por isso não éramos para ter emitido a cobrança.
Não tenho o DA comercial. 
Poderiam verificar?
Por favor?</v>
      </c>
      <c r="W391" s="76" t="str">
        <f t="shared" si="68"/>
        <v>268580330</v>
      </c>
      <c r="X391" s="77"/>
      <c r="Y391" s="78" t="str">
        <f t="shared" si="69"/>
        <v>Aberto</v>
      </c>
      <c r="Z391" s="78">
        <f t="shared" ca="1" si="70"/>
        <v>27</v>
      </c>
      <c r="AA391" s="78">
        <f t="shared" ca="1" si="71"/>
        <v>27.003910000000001</v>
      </c>
      <c r="AB391" s="2" t="str">
        <f t="shared" si="72"/>
        <v>Interno</v>
      </c>
    </row>
    <row r="392" spans="1:28" ht="15.5" x14ac:dyDescent="0.35">
      <c r="A392" s="1"/>
      <c r="B392" s="67" t="s">
        <v>50</v>
      </c>
      <c r="C392" s="70" t="s">
        <v>43</v>
      </c>
      <c r="D392" s="129">
        <v>26802191</v>
      </c>
      <c r="E392" s="129" t="s">
        <v>1149</v>
      </c>
      <c r="F392" s="126" t="s">
        <v>1502</v>
      </c>
      <c r="G392" s="72" t="s">
        <v>1503</v>
      </c>
      <c r="H392" s="72" t="str">
        <f t="shared" si="75"/>
        <v>62.454.347/0001-61</v>
      </c>
      <c r="I392" s="70" t="s">
        <v>1504</v>
      </c>
      <c r="J392" s="72"/>
      <c r="K392" s="72"/>
      <c r="L392" s="122" t="s">
        <v>70</v>
      </c>
      <c r="M392" s="73" t="s">
        <v>238</v>
      </c>
      <c r="N392" s="129" t="s">
        <v>1505</v>
      </c>
      <c r="O392" s="125">
        <v>46267</v>
      </c>
      <c r="P392" s="123">
        <v>46268</v>
      </c>
      <c r="Q392" s="75" t="str">
        <f t="shared" si="67"/>
        <v>set/2026</v>
      </c>
      <c r="R392" s="129" t="s">
        <v>313</v>
      </c>
      <c r="S392" s="129" t="s">
        <v>1506</v>
      </c>
      <c r="T392" s="129" t="s">
        <v>327</v>
      </c>
      <c r="U392" s="129" t="s">
        <v>1507</v>
      </c>
      <c r="V392" s="71" t="str">
        <f t="shared" si="76"/>
        <v>&gt;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v>
      </c>
      <c r="W392" s="76" t="str">
        <f t="shared" si="68"/>
        <v>268021910</v>
      </c>
      <c r="X392" s="77">
        <v>46276</v>
      </c>
      <c r="Y392" s="78" t="str">
        <f t="shared" si="69"/>
        <v>Encerrado</v>
      </c>
      <c r="Z392" s="78">
        <f t="shared" ca="1" si="70"/>
        <v>9</v>
      </c>
      <c r="AA392" s="78" t="str">
        <f t="shared" si="71"/>
        <v/>
      </c>
      <c r="AB392" s="2" t="str">
        <f t="shared" si="72"/>
        <v>Externo</v>
      </c>
    </row>
    <row r="393" spans="1:28" ht="15.5" x14ac:dyDescent="0.35">
      <c r="A393" s="1"/>
      <c r="B393" s="67" t="s">
        <v>17</v>
      </c>
      <c r="C393" s="70" t="str">
        <f>VLOOKUP(I:I,'Referencias '!H:I,2,0)</f>
        <v>Cobrança e Contestação</v>
      </c>
      <c r="D393" s="129">
        <v>27241800</v>
      </c>
      <c r="E393" s="129" t="s">
        <v>1149</v>
      </c>
      <c r="F393" s="126" t="s">
        <v>4687</v>
      </c>
      <c r="G393" s="72" t="str">
        <f>VLOOKUP(H:H,'Referencias '!B:C,2,0)</f>
        <v>HOTEL GUMZ LTDA</v>
      </c>
      <c r="H393" s="72" t="str">
        <f t="shared" si="75"/>
        <v>83.115.048/0001-72</v>
      </c>
      <c r="I393" s="70" t="s">
        <v>287</v>
      </c>
      <c r="J393" s="72"/>
      <c r="K393" s="72"/>
      <c r="L393" s="122" t="s">
        <v>5</v>
      </c>
      <c r="M393" s="73" t="s">
        <v>238</v>
      </c>
      <c r="N393" s="129" t="s">
        <v>4692</v>
      </c>
      <c r="O393" s="125" t="s">
        <v>4696</v>
      </c>
      <c r="P393" s="123" t="s">
        <v>4696</v>
      </c>
      <c r="Q393" s="75" t="str">
        <f t="shared" si="67"/>
        <v>set/2026</v>
      </c>
      <c r="R393" s="129" t="s">
        <v>313</v>
      </c>
      <c r="S393" s="129" t="s">
        <v>4698</v>
      </c>
      <c r="T393" s="129" t="s">
        <v>327</v>
      </c>
      <c r="U393" s="129" t="s">
        <v>4702</v>
      </c>
      <c r="V393" s="71" t="str">
        <f t="shared" si="76"/>
        <v>&gt;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v>
      </c>
      <c r="W393" s="76" t="str">
        <f t="shared" si="68"/>
        <v>272418000</v>
      </c>
      <c r="X393" s="77"/>
      <c r="Y393" s="78" t="str">
        <f t="shared" si="69"/>
        <v>Aberto</v>
      </c>
      <c r="Z393" s="78">
        <f t="shared" ca="1" si="70"/>
        <v>16</v>
      </c>
      <c r="AA393" s="78">
        <f t="shared" ca="1" si="71"/>
        <v>16.00393</v>
      </c>
      <c r="AB393" s="2" t="str">
        <f t="shared" si="72"/>
        <v>Externo</v>
      </c>
    </row>
    <row r="394" spans="1:28" ht="15.5" x14ac:dyDescent="0.35">
      <c r="A394" s="1"/>
      <c r="B394" s="67" t="s">
        <v>50</v>
      </c>
      <c r="C394" s="70" t="str">
        <f>VLOOKUP(I:I,'Referencias '!H:I,2,0)</f>
        <v>Pagamentos, Boletos e Recebimentos</v>
      </c>
      <c r="D394" s="129">
        <v>27220980</v>
      </c>
      <c r="E394" s="129" t="s">
        <v>1149</v>
      </c>
      <c r="F394" s="126" t="s">
        <v>4688</v>
      </c>
      <c r="G394" s="72" t="str">
        <f>VLOOKUP(H:H,'Referencias '!B:C,2,0)</f>
        <v>BUNGE ALIMENTOS S/A</v>
      </c>
      <c r="H394" s="72" t="str">
        <f t="shared" si="75"/>
        <v>84.046.101/0001-93</v>
      </c>
      <c r="I394" s="70" t="s">
        <v>4707</v>
      </c>
      <c r="J394" s="72"/>
      <c r="K394" s="72"/>
      <c r="L394" s="122" t="s">
        <v>70</v>
      </c>
      <c r="M394" s="73" t="s">
        <v>238</v>
      </c>
      <c r="N394" s="129" t="s">
        <v>4693</v>
      </c>
      <c r="O394" s="125" t="s">
        <v>4696</v>
      </c>
      <c r="P394" s="123" t="s">
        <v>4696</v>
      </c>
      <c r="Q394" s="75" t="str">
        <f t="shared" si="67"/>
        <v>set/2026</v>
      </c>
      <c r="R394" s="129" t="s">
        <v>313</v>
      </c>
      <c r="S394" s="129" t="s">
        <v>4699</v>
      </c>
      <c r="T394" s="129" t="s">
        <v>327</v>
      </c>
      <c r="U394" s="129" t="s">
        <v>4703</v>
      </c>
      <c r="V394" s="71" t="str">
        <f t="shared" si="76"/>
        <v>&gt; Solicito boleto atualizado da NF 120050, com vencimento para 18/09. 
Obrigada!</v>
      </c>
      <c r="W394" s="76" t="str">
        <f t="shared" si="68"/>
        <v>272209800</v>
      </c>
      <c r="X394" s="77">
        <v>46280</v>
      </c>
      <c r="Y394" s="78" t="str">
        <f t="shared" si="69"/>
        <v>Encerrado</v>
      </c>
      <c r="Z394" s="78">
        <f t="shared" ca="1" si="70"/>
        <v>1</v>
      </c>
      <c r="AA394" s="78" t="str">
        <f t="shared" si="71"/>
        <v/>
      </c>
      <c r="AB394" s="2" t="str">
        <f t="shared" si="72"/>
        <v>Externo</v>
      </c>
    </row>
    <row r="395" spans="1:28" ht="15.5" x14ac:dyDescent="0.35">
      <c r="A395" s="1"/>
      <c r="B395" s="67" t="s">
        <v>50</v>
      </c>
      <c r="C395" s="70" t="str">
        <f>VLOOKUP(I:I,'Referencias '!H:I,2,0)</f>
        <v>Contratos, Comercial e Cadastro</v>
      </c>
      <c r="D395" s="129">
        <v>27188919</v>
      </c>
      <c r="E395" s="129" t="s">
        <v>1149</v>
      </c>
      <c r="F395" s="126" t="s">
        <v>4689</v>
      </c>
      <c r="G395" s="72" t="str">
        <f>VLOOKUP(H:H,'Referencias '!B:C,2,0)</f>
        <v>CENTER MEGA COMERCIO DE MATERIAIS PARA CONSTRUCAO LTDA</v>
      </c>
      <c r="H395" s="72" t="str">
        <f t="shared" si="75"/>
        <v>05.164.667/0001-43</v>
      </c>
      <c r="I395" s="70" t="s">
        <v>4708</v>
      </c>
      <c r="J395" s="72"/>
      <c r="K395" s="72"/>
      <c r="L395" s="122" t="s">
        <v>70</v>
      </c>
      <c r="M395" s="73" t="s">
        <v>238</v>
      </c>
      <c r="N395" s="129" t="s">
        <v>4694</v>
      </c>
      <c r="O395" s="125" t="s">
        <v>4697</v>
      </c>
      <c r="P395" s="123" t="s">
        <v>4697</v>
      </c>
      <c r="Q395" s="75" t="str">
        <f t="shared" si="67"/>
        <v>set/2026</v>
      </c>
      <c r="R395" s="129" t="s">
        <v>313</v>
      </c>
      <c r="S395" s="129" t="s">
        <v>4700</v>
      </c>
      <c r="T395" s="129" t="s">
        <v>1328</v>
      </c>
      <c r="U395" s="129" t="s">
        <v>4704</v>
      </c>
      <c r="V395" s="71" t="str">
        <f t="shared" si="76"/>
        <v>&gt; FAVOR EXCLUIR DO ENVIO DE COBRANÇAS E O E-MAIL DANIEL.GUTIERRES@AGENCIAFG.COM.BR 
ele é da agencia desenvolvedora do site, não precisa receber as NFS de serviços do gatwey de pagamento</v>
      </c>
      <c r="W395" s="76" t="str">
        <f t="shared" si="68"/>
        <v>271889190</v>
      </c>
      <c r="X395" s="77">
        <v>46280</v>
      </c>
      <c r="Y395" s="78" t="str">
        <f t="shared" si="69"/>
        <v>Encerrado</v>
      </c>
      <c r="Z395" s="78">
        <f t="shared" ca="1" si="70"/>
        <v>4</v>
      </c>
      <c r="AA395" s="78" t="str">
        <f t="shared" si="71"/>
        <v/>
      </c>
      <c r="AB395" s="2" t="str">
        <f t="shared" si="72"/>
        <v>Externo</v>
      </c>
    </row>
    <row r="396" spans="1:28" ht="15.5" x14ac:dyDescent="0.35">
      <c r="A396" s="1"/>
      <c r="B396" s="67" t="s">
        <v>50</v>
      </c>
      <c r="C396" s="70" t="str">
        <f>VLOOKUP(I:I,'Referencias '!H:I,2,0)</f>
        <v>Cancelamento e Reemissão de Nota Fiscal</v>
      </c>
      <c r="D396" s="129">
        <v>27163544</v>
      </c>
      <c r="E396" s="129" t="s">
        <v>1149</v>
      </c>
      <c r="F396" s="126" t="s">
        <v>4690</v>
      </c>
      <c r="G396" s="72" t="str">
        <f>VLOOKUP(H:H,'Referencias '!B:C,2,0)</f>
        <v>DIMESUL - GESTAO IMOBILIARIA LTDA</v>
      </c>
      <c r="H396" s="72" t="str">
        <f t="shared" si="75"/>
        <v>87.927.661/0001-45</v>
      </c>
      <c r="I396" s="70" t="s">
        <v>4709</v>
      </c>
      <c r="J396" s="72"/>
      <c r="K396" s="72"/>
      <c r="L396" s="122" t="s">
        <v>70</v>
      </c>
      <c r="M396" s="73" t="s">
        <v>238</v>
      </c>
      <c r="N396" s="129" t="s">
        <v>305</v>
      </c>
      <c r="O396" s="125" t="s">
        <v>4697</v>
      </c>
      <c r="P396" s="123" t="s">
        <v>4697</v>
      </c>
      <c r="Q396" s="75" t="str">
        <f t="shared" si="67"/>
        <v>set/2026</v>
      </c>
      <c r="R396" s="129" t="s">
        <v>313</v>
      </c>
      <c r="S396" s="129" t="s">
        <v>306</v>
      </c>
      <c r="T396" s="129" t="s">
        <v>327</v>
      </c>
      <c r="U396" s="129" t="s">
        <v>4705</v>
      </c>
      <c r="V396" s="71" t="str">
        <f t="shared" si="76"/>
        <v>&gt; Conforme conversamos via Teams, ocorreu a emissão de NFs para a Panvel referente ao ganho de uma oportunidade de POC, o que não deveria ter acontecido
Por isso, vamos precisar seguir com o cancelamento das notas abaixo:
119782 e 121050</v>
      </c>
      <c r="W396" s="76" t="str">
        <f t="shared" si="68"/>
        <v>271635440</v>
      </c>
      <c r="X396" s="77">
        <v>46280</v>
      </c>
      <c r="Y396" s="78" t="str">
        <f t="shared" si="69"/>
        <v>Encerrado</v>
      </c>
      <c r="Z396" s="78">
        <f t="shared" ca="1" si="70"/>
        <v>4</v>
      </c>
      <c r="AA396" s="78" t="str">
        <f t="shared" si="71"/>
        <v/>
      </c>
      <c r="AB396" s="2" t="str">
        <f t="shared" si="72"/>
        <v>Interno</v>
      </c>
    </row>
    <row r="397" spans="1:28" ht="15.5" x14ac:dyDescent="0.35">
      <c r="A397" s="1"/>
      <c r="B397" s="67" t="s">
        <v>50</v>
      </c>
      <c r="C397" s="70" t="str">
        <f>VLOOKUP(I:I,'Referencias '!H:I,2,0)</f>
        <v>Pagamentos, Boletos e Recebimentos</v>
      </c>
      <c r="D397" s="129">
        <v>27159806</v>
      </c>
      <c r="E397" s="129" t="s">
        <v>1149</v>
      </c>
      <c r="F397" s="126" t="s">
        <v>4691</v>
      </c>
      <c r="G397" s="126" t="s">
        <v>4472</v>
      </c>
      <c r="H397" s="72" t="str">
        <f t="shared" si="75"/>
        <v>407.355.938-92</v>
      </c>
      <c r="I397" s="70" t="s">
        <v>1165</v>
      </c>
      <c r="J397" s="72"/>
      <c r="K397" s="72"/>
      <c r="L397" s="122" t="s">
        <v>70</v>
      </c>
      <c r="M397" s="73" t="s">
        <v>238</v>
      </c>
      <c r="N397" s="129" t="s">
        <v>4695</v>
      </c>
      <c r="O397" s="125" t="s">
        <v>4697</v>
      </c>
      <c r="P397" s="123" t="s">
        <v>4697</v>
      </c>
      <c r="Q397" s="75" t="str">
        <f t="shared" si="67"/>
        <v>set/2026</v>
      </c>
      <c r="R397" s="129" t="s">
        <v>313</v>
      </c>
      <c r="S397" s="129" t="s">
        <v>4701</v>
      </c>
      <c r="T397" s="129" t="s">
        <v>4472</v>
      </c>
      <c r="U397" s="129" t="s">
        <v>4706</v>
      </c>
      <c r="V397" s="71" t="str">
        <f t="shared" si="76"/>
        <v>&gt; Preciso prorrogar a data de vencimento do boleto referente a Nota fiscal: 121513</v>
      </c>
      <c r="W397" s="76" t="str">
        <f t="shared" si="68"/>
        <v>271598060</v>
      </c>
      <c r="X397" s="77">
        <v>46280</v>
      </c>
      <c r="Y397" s="78" t="str">
        <f t="shared" si="69"/>
        <v>Encerrado</v>
      </c>
      <c r="Z397" s="78">
        <f t="shared" ca="1" si="70"/>
        <v>4</v>
      </c>
      <c r="AA397" s="78" t="str">
        <f t="shared" si="71"/>
        <v/>
      </c>
      <c r="AB397" s="2" t="str">
        <f t="shared" si="72"/>
        <v>Externo</v>
      </c>
    </row>
    <row r="398" spans="1:28" ht="15.5" x14ac:dyDescent="0.35">
      <c r="A398" s="1"/>
      <c r="B398" s="132" t="s">
        <v>50</v>
      </c>
      <c r="C398" s="70" t="str">
        <f>VLOOKUP(I:I,'Referencias '!H:I,2,0)</f>
        <v>Pagamentos, Boletos e Recebimentos</v>
      </c>
      <c r="D398" s="129">
        <v>27383796</v>
      </c>
      <c r="E398" s="129" t="s">
        <v>1149</v>
      </c>
      <c r="F398" s="126" t="s">
        <v>4716</v>
      </c>
      <c r="G398" s="72" t="str">
        <f>VLOOKUP(H:H,'Referencias '!B:C,2,0)</f>
        <v>PAULISTA PRAIA HOTEL S/A</v>
      </c>
      <c r="H398" s="72" t="str">
        <f t="shared" si="75"/>
        <v>00.338.915/0001-01</v>
      </c>
      <c r="I398" s="70" t="s">
        <v>4707</v>
      </c>
      <c r="J398" s="126"/>
      <c r="K398" s="126"/>
      <c r="L398" s="122" t="s">
        <v>70</v>
      </c>
      <c r="M398" s="73" t="s">
        <v>238</v>
      </c>
      <c r="N398" s="129" t="s">
        <v>4723</v>
      </c>
      <c r="O398" s="125" t="s">
        <v>4728</v>
      </c>
      <c r="P398" s="123" t="s">
        <v>4728</v>
      </c>
      <c r="Q398" s="75" t="str">
        <f t="shared" si="67"/>
        <v>set/2026</v>
      </c>
      <c r="R398" s="129" t="s">
        <v>313</v>
      </c>
      <c r="S398" s="129" t="s">
        <v>4730</v>
      </c>
      <c r="T398" s="129" t="s">
        <v>4732</v>
      </c>
      <c r="U398" s="129" t="s">
        <v>4736</v>
      </c>
      <c r="V398" s="71" t="str">
        <f t="shared" si="76"/>
        <v>&gt; PRECISO DA PRORROGAÇÃO DO BOLETO QUE VENCEU DIA 12 DA NOTA FSICAL 0121808, POIS NÃO RECEBI NO E-MAIL. 
E POR FAVOR TIRAR O E-MAILs: julia.santana haysla.correia e adicionar o de rejane.santos@ponteshoteis.com.br</v>
      </c>
      <c r="W398" s="76" t="str">
        <f t="shared" si="68"/>
        <v>273837960</v>
      </c>
      <c r="X398" s="121">
        <v>46281</v>
      </c>
      <c r="Y398" s="78" t="str">
        <f t="shared" si="69"/>
        <v>Encerrado</v>
      </c>
      <c r="Z398" s="78">
        <f t="shared" ca="1" si="70"/>
        <v>0</v>
      </c>
      <c r="AA398" s="78" t="str">
        <f t="shared" si="71"/>
        <v/>
      </c>
      <c r="AB398" s="2" t="str">
        <f t="shared" si="72"/>
        <v>Externo</v>
      </c>
    </row>
    <row r="399" spans="1:28" ht="15.5" x14ac:dyDescent="0.35">
      <c r="A399" s="1"/>
      <c r="B399" s="132" t="s">
        <v>17</v>
      </c>
      <c r="C399" s="70" t="str">
        <f>VLOOKUP(I:I,'Referencias '!H:I,2,0)</f>
        <v>Cancelamento e Reemissão de Nota Fiscal</v>
      </c>
      <c r="D399" s="129">
        <v>27354721</v>
      </c>
      <c r="E399" s="129" t="s">
        <v>1149</v>
      </c>
      <c r="F399" s="126" t="s">
        <v>4717</v>
      </c>
      <c r="G399" s="72" t="str">
        <f>VLOOKUP(H:H,'Referencias '!B:C,2,0)</f>
        <v>SAVEGNAGO-SUPERMERCADOS LTDA</v>
      </c>
      <c r="H399" s="72" t="str">
        <f t="shared" si="75"/>
        <v>71.322.150/0001-60</v>
      </c>
      <c r="I399" s="122" t="s">
        <v>652</v>
      </c>
      <c r="J399" s="126"/>
      <c r="K399" s="126"/>
      <c r="L399" s="122" t="s">
        <v>70</v>
      </c>
      <c r="M399" s="73" t="s">
        <v>238</v>
      </c>
      <c r="N399" s="129" t="s">
        <v>351</v>
      </c>
      <c r="O399" s="125" t="s">
        <v>4728</v>
      </c>
      <c r="P399" s="123" t="s">
        <v>4728</v>
      </c>
      <c r="Q399" s="75" t="str">
        <f t="shared" si="67"/>
        <v>set/2026</v>
      </c>
      <c r="R399" s="129" t="s">
        <v>313</v>
      </c>
      <c r="S399" s="129" t="s">
        <v>352</v>
      </c>
      <c r="T399" s="129" t="s">
        <v>353</v>
      </c>
      <c r="U399" s="129" t="s">
        <v>4737</v>
      </c>
      <c r="V399" s="71" t="str">
        <f t="shared" si="76"/>
        <v>&gt;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v>
      </c>
      <c r="W399" s="76" t="str">
        <f t="shared" si="68"/>
        <v>273547210</v>
      </c>
      <c r="X399" s="77">
        <v>46281</v>
      </c>
      <c r="Y399" s="78" t="str">
        <f t="shared" si="69"/>
        <v>Encerrado</v>
      </c>
      <c r="Z399" s="78">
        <f t="shared" ca="1" si="70"/>
        <v>0</v>
      </c>
      <c r="AA399" s="78" t="str">
        <f t="shared" si="71"/>
        <v/>
      </c>
      <c r="AB399" s="2" t="str">
        <f t="shared" si="72"/>
        <v>Externo</v>
      </c>
    </row>
    <row r="400" spans="1:28" ht="15.5" x14ac:dyDescent="0.35">
      <c r="A400" s="1"/>
      <c r="B400" s="132" t="s">
        <v>50</v>
      </c>
      <c r="C400" s="70" t="str">
        <f>VLOOKUP(I:I,'Referencias '!H:I,2,0)</f>
        <v>Cobrança e Contestação</v>
      </c>
      <c r="D400" s="129">
        <v>27346722</v>
      </c>
      <c r="E400" s="129" t="s">
        <v>1149</v>
      </c>
      <c r="F400" s="126" t="s">
        <v>4718</v>
      </c>
      <c r="G400" s="72" t="str">
        <f>VLOOKUP(H:H,'Referencias '!B:C,2,0)</f>
        <v>AMC TEXTIL LTDA</v>
      </c>
      <c r="H400" s="72" t="str">
        <f t="shared" si="75"/>
        <v>75.364.570/0007-55</v>
      </c>
      <c r="I400" s="122" t="s">
        <v>287</v>
      </c>
      <c r="J400" s="126"/>
      <c r="K400" s="126"/>
      <c r="L400" s="122" t="s">
        <v>70</v>
      </c>
      <c r="M400" s="73" t="s">
        <v>238</v>
      </c>
      <c r="N400" s="129" t="s">
        <v>1477</v>
      </c>
      <c r="O400" s="125" t="s">
        <v>4728</v>
      </c>
      <c r="P400" s="123" t="s">
        <v>4728</v>
      </c>
      <c r="Q400" s="75" t="str">
        <f t="shared" si="67"/>
        <v>set/2026</v>
      </c>
      <c r="R400" s="129" t="s">
        <v>313</v>
      </c>
      <c r="S400" s="129" t="s">
        <v>1478</v>
      </c>
      <c r="T400" s="129" t="s">
        <v>1479</v>
      </c>
      <c r="U400" s="129" t="s">
        <v>4738</v>
      </c>
      <c r="V400" s="71" t="str">
        <f t="shared" si="76"/>
        <v>&gt; Bom dia
Gostaria de verificar sobre uma possivel duplicidade de um boleto.</v>
      </c>
      <c r="W400" s="76" t="str">
        <f t="shared" si="68"/>
        <v>273467220</v>
      </c>
      <c r="X400" s="121">
        <v>46283</v>
      </c>
      <c r="Y400" s="78" t="str">
        <f t="shared" si="69"/>
        <v>Encerrado</v>
      </c>
      <c r="Z400" s="78">
        <f t="shared" ca="1" si="70"/>
        <v>2</v>
      </c>
      <c r="AA400" s="78" t="str">
        <f t="shared" si="71"/>
        <v/>
      </c>
      <c r="AB400" s="2" t="str">
        <f t="shared" si="72"/>
        <v>Externo</v>
      </c>
    </row>
    <row r="401" spans="1:28" ht="15.5" x14ac:dyDescent="0.35">
      <c r="A401" s="1"/>
      <c r="B401" s="132" t="s">
        <v>14</v>
      </c>
      <c r="C401" s="70" t="str">
        <f>VLOOKUP(I:I,'Referencias '!H:I,2,0)</f>
        <v>Cancelamento e Reemissão de Nota Fiscal</v>
      </c>
      <c r="D401" s="129">
        <v>27339608</v>
      </c>
      <c r="E401" s="129" t="s">
        <v>1149</v>
      </c>
      <c r="F401" s="126" t="s">
        <v>4719</v>
      </c>
      <c r="G401" s="72" t="str">
        <f>VLOOKUP(H:H,'Referencias '!B:C,2,0)</f>
        <v>JARDIM DO ALCHYMIST RESTAURANTE LTDA</v>
      </c>
      <c r="H401" s="72" t="str">
        <f t="shared" si="75"/>
        <v>12.600.200/0001-64</v>
      </c>
      <c r="I401" s="122" t="s">
        <v>1413</v>
      </c>
      <c r="J401" s="126"/>
      <c r="K401" s="126"/>
      <c r="L401" s="122" t="s">
        <v>70</v>
      </c>
      <c r="M401" s="73" t="s">
        <v>238</v>
      </c>
      <c r="N401" s="129" t="s">
        <v>4724</v>
      </c>
      <c r="O401" s="125" t="s">
        <v>4729</v>
      </c>
      <c r="P401" s="123" t="s">
        <v>4728</v>
      </c>
      <c r="Q401" s="75" t="str">
        <f t="shared" si="67"/>
        <v>set/2026</v>
      </c>
      <c r="R401" s="129" t="s">
        <v>313</v>
      </c>
      <c r="S401" s="129" t="s">
        <v>393</v>
      </c>
      <c r="T401" s="129" t="s">
        <v>4733</v>
      </c>
      <c r="U401" s="129" t="s">
        <v>4739</v>
      </c>
      <c r="V401" s="71" t="str">
        <f t="shared" si="76"/>
        <v>&gt;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v>
      </c>
      <c r="W401" s="76" t="str">
        <f t="shared" si="68"/>
        <v>273396080</v>
      </c>
      <c r="X401" s="77"/>
      <c r="Y401" s="78" t="str">
        <f t="shared" si="69"/>
        <v>Aberto</v>
      </c>
      <c r="Z401" s="78">
        <f t="shared" ca="1" si="70"/>
        <v>-46280</v>
      </c>
      <c r="AA401" s="78">
        <f t="shared" ca="1" si="71"/>
        <v>-46279.995990000003</v>
      </c>
      <c r="AB401" s="2" t="str">
        <f t="shared" si="72"/>
        <v>Interno</v>
      </c>
    </row>
    <row r="402" spans="1:28" ht="15.5" x14ac:dyDescent="0.35">
      <c r="A402" s="1"/>
      <c r="B402" s="67" t="s">
        <v>50</v>
      </c>
      <c r="C402" s="122" t="str">
        <f>VLOOKUP(I:I,'Referencias '!H:I,2,0)</f>
        <v>Cobrança e Contestação</v>
      </c>
      <c r="D402" s="129">
        <v>27324632</v>
      </c>
      <c r="E402" s="129" t="s">
        <v>1149</v>
      </c>
      <c r="F402" s="126" t="s">
        <v>4720</v>
      </c>
      <c r="G402" s="126" t="str">
        <f>VLOOKUP(H:H,'Referencias '!B:C,2,0)</f>
        <v>INSIDE SISTEMAS LTDA</v>
      </c>
      <c r="H402" s="72" t="str">
        <f t="shared" si="75"/>
        <v>05.623.256/0001-79</v>
      </c>
      <c r="I402" s="70" t="s">
        <v>287</v>
      </c>
      <c r="J402" s="72" t="s">
        <v>253</v>
      </c>
      <c r="K402" s="72"/>
      <c r="L402" s="122" t="s">
        <v>70</v>
      </c>
      <c r="M402" s="73" t="s">
        <v>238</v>
      </c>
      <c r="N402" s="129" t="s">
        <v>4725</v>
      </c>
      <c r="O402" s="125" t="s">
        <v>4729</v>
      </c>
      <c r="P402" s="123" t="s">
        <v>4729</v>
      </c>
      <c r="Q402" s="75" t="str">
        <f t="shared" si="67"/>
        <v>set/2026</v>
      </c>
      <c r="R402" s="129" t="s">
        <v>313</v>
      </c>
      <c r="S402" s="129" t="s">
        <v>1288</v>
      </c>
      <c r="T402" s="129" t="s">
        <v>1289</v>
      </c>
      <c r="U402" s="129" t="s">
        <v>4740</v>
      </c>
      <c r="V402" s="71" t="str">
        <f t="shared" si="76"/>
        <v>&gt; Prezados (as), boa tarde!
Gentileza, esclarecer ao que se refere a cobrança da NFS-e 0121228, emitida contra o CNPJ 05.623.256/0001-79.
Grata,
Lucila</v>
      </c>
      <c r="W402" s="76" t="str">
        <f t="shared" si="68"/>
        <v>273246320</v>
      </c>
      <c r="X402" s="77">
        <v>46283</v>
      </c>
      <c r="Y402" s="78" t="str">
        <f t="shared" si="69"/>
        <v>Encerrado</v>
      </c>
      <c r="Z402" s="78">
        <f t="shared" ca="1" si="70"/>
        <v>3</v>
      </c>
      <c r="AA402" s="78" t="str">
        <f t="shared" si="71"/>
        <v/>
      </c>
      <c r="AB402" s="2" t="str">
        <f t="shared" si="72"/>
        <v>Externo</v>
      </c>
    </row>
    <row r="403" spans="1:28" ht="15.5" x14ac:dyDescent="0.35">
      <c r="A403" s="1"/>
      <c r="B403" s="132" t="s">
        <v>17</v>
      </c>
      <c r="C403" s="70" t="str">
        <f>VLOOKUP(I:I,'Referencias '!H:I,2,0)</f>
        <v>Faturamento e Obrigações Fiscais</v>
      </c>
      <c r="D403" s="129">
        <v>27293593</v>
      </c>
      <c r="E403" s="129" t="s">
        <v>1149</v>
      </c>
      <c r="F403" s="126" t="s">
        <v>4721</v>
      </c>
      <c r="G403" s="126" t="s">
        <v>4734</v>
      </c>
      <c r="H403" s="72" t="str">
        <f t="shared" si="75"/>
        <v>15.912.466/0001-30</v>
      </c>
      <c r="I403" s="122" t="s">
        <v>4749</v>
      </c>
      <c r="J403" s="126"/>
      <c r="K403" s="126"/>
      <c r="L403" s="122" t="s">
        <v>5</v>
      </c>
      <c r="M403" s="73" t="s">
        <v>238</v>
      </c>
      <c r="N403" s="129" t="s">
        <v>4726</v>
      </c>
      <c r="O403" s="125" t="s">
        <v>4729</v>
      </c>
      <c r="P403" s="123" t="s">
        <v>4729</v>
      </c>
      <c r="Q403" s="75" t="str">
        <f t="shared" si="67"/>
        <v>set/2026</v>
      </c>
      <c r="R403" s="129" t="s">
        <v>313</v>
      </c>
      <c r="S403" s="129" t="s">
        <v>4731</v>
      </c>
      <c r="T403" s="129" t="s">
        <v>4734</v>
      </c>
      <c r="U403" s="129" t="s">
        <v>4741</v>
      </c>
      <c r="V403" s="71" t="str">
        <f t="shared" si="76"/>
        <v>&gt; Olá, bom dia
Poderiam nos encaminhar as NF's de Julho de 2024 e 2025 caso tenham disponivel?</v>
      </c>
      <c r="W403" s="76" t="str">
        <f t="shared" si="68"/>
        <v>272935930</v>
      </c>
      <c r="X403" s="77"/>
      <c r="Y403" s="78" t="str">
        <f t="shared" si="69"/>
        <v>Aberto</v>
      </c>
      <c r="Z403" s="78">
        <f t="shared" ca="1" si="70"/>
        <v>15</v>
      </c>
      <c r="AA403" s="78">
        <f t="shared" ca="1" si="71"/>
        <v>15.00403</v>
      </c>
      <c r="AB403" s="2" t="str">
        <f t="shared" si="72"/>
        <v>Externo</v>
      </c>
    </row>
    <row r="404" spans="1:28" ht="15.5" x14ac:dyDescent="0.35">
      <c r="A404" s="1"/>
      <c r="B404" s="132" t="s">
        <v>50</v>
      </c>
      <c r="C404" s="70" t="str">
        <f>VLOOKUP(I:I,'Referencias '!H:I,2,0)</f>
        <v>Cancelamento e Reemissão de Nota Fiscal</v>
      </c>
      <c r="D404" s="129">
        <v>27262060</v>
      </c>
      <c r="E404" s="129" t="s">
        <v>1149</v>
      </c>
      <c r="F404" s="126" t="s">
        <v>4722</v>
      </c>
      <c r="G404" s="126" t="s">
        <v>4735</v>
      </c>
      <c r="H404" s="72" t="str">
        <f t="shared" ref="H404" si="77">TRIM(_xlfn.TEXTBEFORE(_xlfn.TEXTAFTER(U404,"CNPJ/CPF:&lt;/strong&gt;"),"&lt;/p&gt;"))</f>
        <v>58.119.199/0001-51</v>
      </c>
      <c r="I404" s="122" t="s">
        <v>1413</v>
      </c>
      <c r="J404" s="126"/>
      <c r="K404" s="126"/>
      <c r="L404" s="122" t="s">
        <v>5</v>
      </c>
      <c r="M404" s="73" t="s">
        <v>238</v>
      </c>
      <c r="N404" s="129" t="s">
        <v>4727</v>
      </c>
      <c r="O404" s="125" t="s">
        <v>4696</v>
      </c>
      <c r="P404" s="123" t="s">
        <v>4729</v>
      </c>
      <c r="Q404" s="128" t="str">
        <f t="shared" si="67"/>
        <v>set/2026</v>
      </c>
      <c r="R404" s="129" t="s">
        <v>313</v>
      </c>
      <c r="S404" s="129" t="s">
        <v>298</v>
      </c>
      <c r="T404" s="129" t="s">
        <v>4735</v>
      </c>
      <c r="U404" s="129" t="s">
        <v>4742</v>
      </c>
      <c r="V404" s="71" t="str">
        <f t="shared" ref="V404" si="78">IFERROR(_xlfn.TEXTBEFORE(_xlfn.TEXTAFTER(U404,"Descrição do problema:&lt;/strong"),"&lt;/p&gt;"),_xlfn.TEXTAFTER(U404,"Descrição do problema:&lt;/strong"))</f>
        <v>&gt;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v>
      </c>
      <c r="W404" s="76" t="str">
        <f t="shared" ref="W404" si="79">_xlfn.CONCAT(D404:E404)</f>
        <v>272620600</v>
      </c>
      <c r="X404" s="77"/>
      <c r="Y404" s="78" t="str">
        <f t="shared" ref="Y404" si="80">IF(X404="","Aberto","Encerrado")</f>
        <v>Aberto</v>
      </c>
      <c r="Z404" s="78">
        <f t="shared" ref="Z404" ca="1" si="81">IF(OR(L404="PENDENTE",L404="EM ANDAMENTO",L404="PENDENTE APROVAÇÃO CANCELAMENTO NF"),TODAY()-O404,X404-O404)</f>
        <v>16</v>
      </c>
      <c r="AA404" s="78">
        <f t="shared" ref="AA404" ca="1" si="82">IF(Y404="Aberto",Z404+ROW()/100000,"")</f>
        <v>16.00404</v>
      </c>
      <c r="AB404" s="2" t="str">
        <f t="shared" ref="AB404" si="83">IF(ISNUMBER(FIND("@cielo.com.br",S404)),"Interno","Externo")</f>
        <v>Interno</v>
      </c>
    </row>
    <row r="405" spans="1:28" ht="15.5" x14ac:dyDescent="0.35">
      <c r="A405" s="1"/>
      <c r="B405" s="132" t="s">
        <v>17</v>
      </c>
      <c r="C405" s="122" t="str">
        <f>VLOOKUP(I:I,'Referencias '!H:I,2,0)</f>
        <v>Cancelamento e Reemissão de Nota Fiscal</v>
      </c>
      <c r="D405" s="129">
        <v>27391301</v>
      </c>
      <c r="E405" s="129" t="s">
        <v>1149</v>
      </c>
      <c r="F405" s="126" t="s">
        <v>4747</v>
      </c>
      <c r="G405" s="126" t="str">
        <f>VLOOKUP(H:H,'Referencias '!B:C,2,0)</f>
        <v>DBDC - DISTRIBUIDORA BRASILEIRA DE COSMETICOS E PARTICIPACOES LTDA</v>
      </c>
      <c r="H405" s="126" t="str">
        <f>TRIM(_xlfn.TEXTBEFORE(_xlfn.TEXTAFTER(U405,"CNPJ/CPF:&lt;/strong&gt;"),"&lt;/p&gt;"))</f>
        <v>36.148.685/0004-08</v>
      </c>
      <c r="I405" s="122" t="s">
        <v>1413</v>
      </c>
      <c r="J405" s="126"/>
      <c r="K405" s="126"/>
      <c r="L405" s="122" t="s">
        <v>70</v>
      </c>
      <c r="M405" s="127" t="s">
        <v>238</v>
      </c>
      <c r="N405" s="129" t="s">
        <v>774</v>
      </c>
      <c r="O405" s="125" t="s">
        <v>4728</v>
      </c>
      <c r="P405" s="123" t="s">
        <v>4728</v>
      </c>
      <c r="Q405" s="128" t="str">
        <f t="shared" si="67"/>
        <v>set/2026</v>
      </c>
      <c r="R405" s="129" t="s">
        <v>313</v>
      </c>
      <c r="S405" s="129" t="s">
        <v>302</v>
      </c>
      <c r="T405" s="129" t="s">
        <v>775</v>
      </c>
      <c r="U405" s="129" t="s">
        <v>4748</v>
      </c>
      <c r="V405" s="129" t="str">
        <f>IFERROR(_xlfn.TEXTBEFORE(_xlfn.TEXTAFTER(U405,"Descrição do problema:&lt;/strong"),"&lt;/p&gt;"),_xlfn.TEXTAFTER(U405,"Descrição do problema:&lt;/strong"))</f>
        <v>&gt; Prezados, favor cancelar as NFS do CNPJ:36148685000408
DA comercial em anexo.</v>
      </c>
      <c r="W405" s="130" t="str">
        <f>_xlfn.CONCAT(D405:E405)</f>
        <v>273913010</v>
      </c>
      <c r="X405" s="77">
        <v>46287</v>
      </c>
      <c r="Y405" s="131" t="str">
        <f>IF(X405="","Aberto","Encerrado")</f>
        <v>Encerrado</v>
      </c>
      <c r="Z405" s="131">
        <f ca="1">IF(OR(L405="PENDENTE",L405="EM ANDAMENTO",L405="PENDENTE APROVAÇÃO CANCELAMENTO NF"),TODAY()-O405,X405-O405)</f>
        <v>6</v>
      </c>
      <c r="AA405" s="131" t="str">
        <f>IF(Y405="Aberto",Z405+ROW()/100000,"")</f>
        <v/>
      </c>
      <c r="AB405" s="2" t="str">
        <f>IF(ISNUMBER(FIND("@cielo.com.br",S405)),"Interno","Externo")</f>
        <v>Interno</v>
      </c>
    </row>
    <row r="406" spans="1:28" ht="15.5" x14ac:dyDescent="0.35">
      <c r="A406" s="1"/>
      <c r="B406" s="132" t="s">
        <v>50</v>
      </c>
      <c r="C406" s="122" t="s">
        <v>36</v>
      </c>
      <c r="D406" s="129">
        <v>27490679</v>
      </c>
      <c r="E406" s="129" t="s">
        <v>1149</v>
      </c>
      <c r="F406" s="126" t="s">
        <v>4756</v>
      </c>
      <c r="G406" s="126" t="s">
        <v>4760</v>
      </c>
      <c r="H406" s="126" t="str">
        <f>TRIM(_xlfn.TEXTBEFORE(_xlfn.TEXTAFTER(U406,"CNPJ/CPF:&lt;/strong&gt;"),"&lt;/p&gt;"))</f>
        <v>45.543.915/0846-95</v>
      </c>
      <c r="I406" s="122" t="s">
        <v>4759</v>
      </c>
      <c r="J406" s="126"/>
      <c r="K406" s="126"/>
      <c r="L406" s="122" t="s">
        <v>5</v>
      </c>
      <c r="M406" s="127" t="s">
        <v>238</v>
      </c>
      <c r="N406" s="129" t="s">
        <v>249</v>
      </c>
      <c r="O406" s="125" t="s">
        <v>4757</v>
      </c>
      <c r="P406" s="123" t="s">
        <v>4757</v>
      </c>
      <c r="Q406" s="128" t="str">
        <f t="shared" si="67"/>
        <v>set/2026</v>
      </c>
      <c r="R406" s="129" t="s">
        <v>313</v>
      </c>
      <c r="S406" s="129" t="s">
        <v>250</v>
      </c>
      <c r="T406" s="129"/>
      <c r="U406" s="129" t="s">
        <v>4758</v>
      </c>
      <c r="V406" s="129" t="str">
        <f>IFERROR(_xlfn.TEXTBEFORE(_xlfn.TEXTAFTER(U406,"Descrição do problema:&lt;/strong"),"&lt;/p&gt;"),_xlfn.TEXTAFTER(U406,"Descrição do problema:&lt;/strong"))</f>
        <v xml:space="preserve">&gt;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v>
      </c>
      <c r="W406" s="130" t="str">
        <f>_xlfn.CONCAT(D406:E406)</f>
        <v>274906790</v>
      </c>
      <c r="X406" s="77"/>
      <c r="Y406" s="131" t="str">
        <f>IF(X406="","Aberto","Encerrado")</f>
        <v>Aberto</v>
      </c>
      <c r="Z406" s="131">
        <f ca="1">IF(OR(L406="PENDENTE",L406="EM ANDAMENTO",L406="PENDENTE APROVAÇÃO CANCELAMENTO NF"),TODAY()-O406,X406-O406)</f>
        <v>12</v>
      </c>
      <c r="AA406" s="131">
        <f ca="1">IF(Y406="Aberto",Z406+ROW()/100000,"")</f>
        <v>12.004060000000001</v>
      </c>
      <c r="AB406" s="2" t="str">
        <f>IF(ISNUMBER(FIND("@cielo.com.br",S406)),"Interno","Externo")</f>
        <v>Externo</v>
      </c>
    </row>
    <row r="407" spans="1:28" ht="15.5" x14ac:dyDescent="0.35">
      <c r="B407" s="132" t="s">
        <v>50</v>
      </c>
      <c r="C407" s="122" t="str">
        <f>VLOOKUP(I:I,'Referencias '!H:I,2,0)</f>
        <v>Cobrança e Contestação</v>
      </c>
      <c r="D407" s="129">
        <v>27689499</v>
      </c>
      <c r="E407" s="129" t="s">
        <v>1149</v>
      </c>
      <c r="F407" s="126" t="s">
        <v>4778</v>
      </c>
      <c r="G407" s="126" t="str">
        <f>VLOOKUP(H:H,'Referencias '!B:C,2,0)</f>
        <v>VAI DE PROMO VIAGENS E TURISMO LTDA</v>
      </c>
      <c r="H407" s="126" t="str">
        <f t="shared" ref="H407:H410" si="84">TRIM(_xlfn.TEXTBEFORE(_xlfn.TEXTAFTER(U407,"CNPJ/CPF:&lt;/strong&gt;"),"&lt;/p&gt;"))</f>
        <v>61.118.045/0001-50</v>
      </c>
      <c r="I407" s="122" t="s">
        <v>287</v>
      </c>
      <c r="J407" s="126"/>
      <c r="K407" s="126"/>
      <c r="L407" s="122" t="s">
        <v>70</v>
      </c>
      <c r="M407" s="127" t="s">
        <v>238</v>
      </c>
      <c r="N407" s="129" t="s">
        <v>269</v>
      </c>
      <c r="O407" s="125" t="s">
        <v>4786</v>
      </c>
      <c r="P407" s="123" t="s">
        <v>4786</v>
      </c>
      <c r="Q407" s="128" t="str">
        <f t="shared" ref="Q407:Q410" si="85">TEXT(O407,"mmm/aaaa")</f>
        <v>set/2026</v>
      </c>
      <c r="R407" s="129" t="s">
        <v>313</v>
      </c>
      <c r="S407" s="129" t="s">
        <v>270</v>
      </c>
      <c r="T407" s="129" t="s">
        <v>4789</v>
      </c>
      <c r="U407" s="129" t="s">
        <v>4794</v>
      </c>
      <c r="V407" s="129" t="str">
        <f t="shared" ref="V407:V410" si="86">IFERROR(_xlfn.TEXTBEFORE(_xlfn.TEXTAFTER(U407,"Descrição do problema:&lt;/strong"),"&lt;/p&gt;"),_xlfn.TEXTAFTER(U407,"Descrição do problema:&lt;/strong"))</f>
        <v>&gt;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v>
      </c>
      <c r="W407" s="130" t="str">
        <f t="shared" ref="W407:W410" si="87">_xlfn.CONCAT(D407:E407)</f>
        <v>276894990</v>
      </c>
      <c r="X407" s="77">
        <v>46289</v>
      </c>
      <c r="Y407" s="131" t="str">
        <f t="shared" ref="Y407:Y410" si="88">IF(X407="","Aberto","Encerrado")</f>
        <v>Encerrado</v>
      </c>
      <c r="Z407" s="131">
        <f t="shared" ref="Z407:Z410" ca="1" si="89">IF(OR(L407="PENDENTE",L407="EM ANDAMENTO",L407="PENDENTE APROVAÇÃO CANCELAMENTO NF"),TODAY()-O407,X407-O407)</f>
        <v>1</v>
      </c>
      <c r="AA407" s="131" t="str">
        <f t="shared" ref="AA407:AA410" si="90">IF(Y407="Aberto",Z407+ROW()/100000,"")</f>
        <v/>
      </c>
      <c r="AB407" s="2" t="str">
        <f t="shared" ref="AB407:AB410" si="91">IF(ISNUMBER(FIND("@cielo.com.br",S407)),"Interno","Externo")</f>
        <v>Interno</v>
      </c>
    </row>
    <row r="408" spans="1:28" ht="15.5" x14ac:dyDescent="0.35">
      <c r="B408" s="132" t="s">
        <v>50</v>
      </c>
      <c r="C408" s="122" t="str">
        <f>VLOOKUP(I:I,'Referencias '!H:I,2,0)</f>
        <v>Pagamentos, Boletos e Recebimentos</v>
      </c>
      <c r="D408" s="129">
        <v>27673252</v>
      </c>
      <c r="E408" s="129" t="s">
        <v>1149</v>
      </c>
      <c r="F408" s="126" t="s">
        <v>4779</v>
      </c>
      <c r="G408" s="126" t="str">
        <f>VLOOKUP(H:H,'Referencias '!B:C,2,0)</f>
        <v>G.B.STRAPASSON &amp; CIA LTDA</v>
      </c>
      <c r="H408" s="126" t="str">
        <f t="shared" si="84"/>
        <v>12.044.700/0019-96</v>
      </c>
      <c r="I408" s="122" t="s">
        <v>834</v>
      </c>
      <c r="J408" s="126"/>
      <c r="K408" s="126"/>
      <c r="L408" s="122" t="s">
        <v>5</v>
      </c>
      <c r="M408" s="127" t="s">
        <v>238</v>
      </c>
      <c r="N408" s="129" t="s">
        <v>4783</v>
      </c>
      <c r="O408" s="125" t="s">
        <v>4786</v>
      </c>
      <c r="P408" s="123" t="s">
        <v>4786</v>
      </c>
      <c r="Q408" s="128" t="str">
        <f t="shared" si="85"/>
        <v>set/2026</v>
      </c>
      <c r="R408" s="129" t="s">
        <v>313</v>
      </c>
      <c r="S408" s="129" t="s">
        <v>4790</v>
      </c>
      <c r="T408" s="129" t="s">
        <v>4791</v>
      </c>
      <c r="U408" s="129" t="s">
        <v>4795</v>
      </c>
      <c r="V408" s="129" t="str">
        <f t="shared" si="86"/>
        <v>&gt; Solicito por gentileza o ajuste no boleto para pagamento hoje sem juros, pois a pessoa qye recebe esteve de ferias e fiquei sem acesso ao boleto, tbm solicito a inclusão no email cau@farmaciasunipreco.com.br,para as proximas despesas.</v>
      </c>
      <c r="W408" s="130" t="str">
        <f t="shared" si="87"/>
        <v>276732520</v>
      </c>
      <c r="X408" s="77"/>
      <c r="Y408" s="131" t="str">
        <f t="shared" si="88"/>
        <v>Aberto</v>
      </c>
      <c r="Z408" s="131">
        <f t="shared" ca="1" si="89"/>
        <v>7</v>
      </c>
      <c r="AA408" s="131">
        <f t="shared" ca="1" si="90"/>
        <v>7.0040800000000001</v>
      </c>
      <c r="AB408" s="2" t="str">
        <f t="shared" si="91"/>
        <v>Externo</v>
      </c>
    </row>
    <row r="409" spans="1:28" ht="15.5" x14ac:dyDescent="0.35">
      <c r="B409" s="132" t="s">
        <v>17</v>
      </c>
      <c r="C409" s="122" t="str">
        <f>VLOOKUP(I:I,'Referencias '!H:I,2,0)</f>
        <v>Cobrança e Contestação</v>
      </c>
      <c r="D409" s="129">
        <v>27662077</v>
      </c>
      <c r="E409" s="129" t="s">
        <v>1149</v>
      </c>
      <c r="F409" s="126" t="s">
        <v>4780</v>
      </c>
      <c r="G409" s="126" t="str">
        <f>VLOOKUP(H:H,'Referencias '!B:C,2,0)</f>
        <v>CIA BEAL DE ALIMENTOS</v>
      </c>
      <c r="H409" s="126" t="str">
        <f t="shared" si="84"/>
        <v>78.116.670/0005-99</v>
      </c>
      <c r="I409" s="122" t="s">
        <v>287</v>
      </c>
      <c r="J409" s="126"/>
      <c r="K409" s="126"/>
      <c r="L409" s="122" t="s">
        <v>5</v>
      </c>
      <c r="M409" s="127" t="s">
        <v>238</v>
      </c>
      <c r="N409" s="129" t="s">
        <v>4784</v>
      </c>
      <c r="O409" s="125" t="s">
        <v>4786</v>
      </c>
      <c r="P409" s="123" t="s">
        <v>4786</v>
      </c>
      <c r="Q409" s="128" t="str">
        <f t="shared" si="85"/>
        <v>set/2026</v>
      </c>
      <c r="R409" s="129" t="s">
        <v>313</v>
      </c>
      <c r="S409" s="129" t="s">
        <v>4792</v>
      </c>
      <c r="T409" s="129" t="s">
        <v>4793</v>
      </c>
      <c r="U409" s="129" t="s">
        <v>4796</v>
      </c>
      <c r="V409" s="129" t="str">
        <f t="shared" si="86"/>
        <v>&gt; financeiro</v>
      </c>
      <c r="W409" s="130" t="str">
        <f t="shared" si="87"/>
        <v>276620770</v>
      </c>
      <c r="X409" s="77"/>
      <c r="Y409" s="131" t="str">
        <f t="shared" si="88"/>
        <v>Aberto</v>
      </c>
      <c r="Z409" s="131">
        <f t="shared" ca="1" si="89"/>
        <v>7</v>
      </c>
      <c r="AA409" s="131">
        <f t="shared" ca="1" si="90"/>
        <v>7.0040899999999997</v>
      </c>
      <c r="AB409" s="2" t="str">
        <f t="shared" si="91"/>
        <v>Externo</v>
      </c>
    </row>
    <row r="410" spans="1:28" ht="15.5" x14ac:dyDescent="0.35">
      <c r="B410" s="132" t="s">
        <v>50</v>
      </c>
      <c r="C410" s="122" t="str">
        <f>VLOOKUP(I:I,'Referencias '!H:I,2,0)</f>
        <v>Cancelamento e Reemissão de Nota Fiscal</v>
      </c>
      <c r="D410" s="129">
        <v>27608241</v>
      </c>
      <c r="E410" s="129" t="s">
        <v>1149</v>
      </c>
      <c r="F410" s="126" t="s">
        <v>4781</v>
      </c>
      <c r="G410" s="126" t="s">
        <v>4801</v>
      </c>
      <c r="H410" s="126" t="str">
        <f t="shared" si="84"/>
        <v>59.186.949/0001-70</v>
      </c>
      <c r="I410" s="122" t="s">
        <v>143</v>
      </c>
      <c r="J410" s="126"/>
      <c r="K410" s="126"/>
      <c r="L410" s="122" t="s">
        <v>5</v>
      </c>
      <c r="M410" s="127" t="s">
        <v>238</v>
      </c>
      <c r="N410" s="129" t="s">
        <v>4785</v>
      </c>
      <c r="O410" s="125" t="s">
        <v>4787</v>
      </c>
      <c r="P410" s="123" t="s">
        <v>4786</v>
      </c>
      <c r="Q410" s="128" t="str">
        <f t="shared" si="85"/>
        <v>set/2026</v>
      </c>
      <c r="R410" s="129" t="s">
        <v>313</v>
      </c>
      <c r="S410" s="129" t="s">
        <v>302</v>
      </c>
      <c r="T410" s="129" t="s">
        <v>327</v>
      </c>
      <c r="U410" s="129" t="s">
        <v>4797</v>
      </c>
      <c r="V410" s="129" t="str">
        <f t="shared" si="86"/>
        <v>&gt; Time financeiro, boa tarde. Tudo bem?
Por favor cancelar a nota de setup:122827
 e emitir uma nova no valor correto: R$ 3.346,00.
DA comercial em anexo.</v>
      </c>
      <c r="W410" s="130" t="str">
        <f t="shared" si="87"/>
        <v>276082410</v>
      </c>
      <c r="X410" s="77"/>
      <c r="Y410" s="131" t="str">
        <f t="shared" si="88"/>
        <v>Aberto</v>
      </c>
      <c r="Z410" s="131">
        <f t="shared" ca="1" si="89"/>
        <v>8</v>
      </c>
      <c r="AA410" s="131">
        <f t="shared" ca="1" si="90"/>
        <v>8.0040999999999993</v>
      </c>
      <c r="AB410" s="2" t="str">
        <f t="shared" si="91"/>
        <v>Interno</v>
      </c>
    </row>
    <row r="411" spans="1:28" ht="15.5" x14ac:dyDescent="0.35">
      <c r="B411" s="132" t="s">
        <v>14</v>
      </c>
      <c r="C411" s="122" t="str">
        <f>VLOOKUP(I:I,'Referencias '!H:I,2,0)</f>
        <v>Cobrança e Contestação</v>
      </c>
      <c r="D411" s="129">
        <v>27558945</v>
      </c>
      <c r="E411" s="129" t="s">
        <v>1149</v>
      </c>
      <c r="F411" s="126" t="s">
        <v>4782</v>
      </c>
      <c r="G411" s="126" t="str">
        <f>VLOOKUP(H:H,'Referencias '!B:C,2,0)</f>
        <v>POUSADA PORTO MARE LTDA</v>
      </c>
      <c r="H411" s="126" t="str">
        <f>TRIM(_xlfn.TEXTBEFORE(_xlfn.TEXTAFTER(U411,"CNPJ/CPF:&lt;/strong&gt;"),"&lt;/p&gt;"))</f>
        <v>08.071.439/0001-17</v>
      </c>
      <c r="I411" s="122" t="s">
        <v>287</v>
      </c>
      <c r="J411" s="126"/>
      <c r="K411" s="126"/>
      <c r="L411" s="122" t="s">
        <v>5</v>
      </c>
      <c r="M411" s="127" t="s">
        <v>238</v>
      </c>
      <c r="N411" s="129" t="s">
        <v>501</v>
      </c>
      <c r="O411" s="125" t="s">
        <v>4788</v>
      </c>
      <c r="P411" s="123" t="s">
        <v>4788</v>
      </c>
      <c r="Q411" s="128" t="str">
        <f>TEXT(O411,"mmm/aaaa")</f>
        <v>set/2026</v>
      </c>
      <c r="R411" s="129" t="s">
        <v>313</v>
      </c>
      <c r="S411" s="129" t="s">
        <v>502</v>
      </c>
      <c r="T411" s="129" t="s">
        <v>503</v>
      </c>
      <c r="U411" s="129" t="s">
        <v>4798</v>
      </c>
      <c r="V411" s="129" t="str">
        <f>IFERROR(_xlfn.TEXTBEFORE(_xlfn.TEXTAFTER(U411,"Descrição do problema:&lt;/strong"),"&lt;/p&gt;"),_xlfn.TEXTAFTER(U411,"Descrição do problema:&lt;/strong"))</f>
        <v>&gt;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v>
      </c>
      <c r="W411" s="130" t="str">
        <f>_xlfn.CONCAT(D411:E411)</f>
        <v>275589450</v>
      </c>
      <c r="X411" s="77"/>
      <c r="Y411" s="131" t="str">
        <f>IF(X411="","Aberto","Encerrado")</f>
        <v>Aberto</v>
      </c>
      <c r="Z411" s="131">
        <f ca="1">IF(OR(L411="PENDENTE",L411="EM ANDAMENTO",L411="PENDENTE APROVAÇÃO CANCELAMENTO NF"),TODAY()-O411,X411-O411)</f>
        <v>9</v>
      </c>
      <c r="AA411" s="131">
        <f ca="1">IF(Y411="Aberto",Z411+ROW()/100000,"")</f>
        <v>9.0041100000000007</v>
      </c>
      <c r="AB411" s="2" t="str">
        <f>IF(ISNUMBER(FIND("@cielo.com.br",S411)),"Interno","Externo")</f>
        <v>Externo</v>
      </c>
    </row>
    <row r="412" spans="1:28" ht="15.5" x14ac:dyDescent="0.35">
      <c r="B412" s="132" t="s">
        <v>50</v>
      </c>
      <c r="C412" s="122" t="s">
        <v>36</v>
      </c>
      <c r="D412" s="129">
        <v>27749029</v>
      </c>
      <c r="E412" s="129" t="s">
        <v>1149</v>
      </c>
      <c r="F412" s="126" t="s">
        <v>4826</v>
      </c>
      <c r="G412" s="126" t="str">
        <f>VLOOKUP(H:H,'Referencias '!B:C,2,0)</f>
        <v>CENTER MEGA COMERCIO DE MATERIAIS PARA CONSTRUCAO LTDA</v>
      </c>
      <c r="H412" s="126" t="str">
        <f>TRIM(_xlfn.TEXTBEFORE(_xlfn.TEXTAFTER(U412,"CNPJ/CPF:&lt;/strong&gt;"),"&lt;/p&gt;"))</f>
        <v>05.164.667/0007-39</v>
      </c>
      <c r="I412" s="122" t="s">
        <v>4759</v>
      </c>
      <c r="J412" s="126"/>
      <c r="K412" s="126"/>
      <c r="L412" s="122" t="s">
        <v>5</v>
      </c>
      <c r="M412" s="127" t="s">
        <v>238</v>
      </c>
      <c r="N412" s="129" t="s">
        <v>269</v>
      </c>
      <c r="O412" s="125" t="s">
        <v>4828</v>
      </c>
      <c r="P412" s="123" t="s">
        <v>4828</v>
      </c>
      <c r="Q412" s="128" t="str">
        <f>TEXT(O412,"mmm/aaaa")</f>
        <v>set/2026</v>
      </c>
      <c r="R412" s="129" t="s">
        <v>313</v>
      </c>
      <c r="S412" s="129" t="s">
        <v>270</v>
      </c>
      <c r="T412" s="129" t="s">
        <v>4829</v>
      </c>
      <c r="U412" s="129" t="s">
        <v>4832</v>
      </c>
      <c r="V412" s="129" t="str">
        <f>IFERROR(_xlfn.TEXTBEFORE(_xlfn.TEXTAFTER(U412,"Descrição do problema:&lt;/strong"),"&lt;/p&gt;"),_xlfn.TEXTAFTER(U412,"Descrição do problema:&lt;/strong"))</f>
        <v>&gt; Boa tarde pessoal,
Precisamos de ajuda com o boleto pago, 0090018398
A nota é do mês passado e não pode ser lançada em outro mês. Além disso ela tem retenção.
favor cancelar e emitir uma nova NF
Obrigada!</v>
      </c>
      <c r="W412" s="130" t="str">
        <f>_xlfn.CONCAT(D412:E412)</f>
        <v>277490290</v>
      </c>
      <c r="X412" s="121"/>
      <c r="Y412" s="131" t="str">
        <f>IF(X412="","Aberto","Encerrado")</f>
        <v>Aberto</v>
      </c>
      <c r="Z412" s="131">
        <f ca="1">IF(OR(L412="PENDENTE",L412="EM ANDAMENTO",L412="PENDENTE APROVAÇÃO CANCELAMENTO NF"),TODAY()-O412,X412-O412)</f>
        <v>6</v>
      </c>
      <c r="AA412" s="131">
        <f ca="1">IF(Y412="Aberto",Z412+ROW()/100000,"")</f>
        <v>6.0041200000000003</v>
      </c>
      <c r="AB412" s="2" t="str">
        <f>IF(ISNUMBER(FIND("@cielo.com.br",S412)),"Interno","Externo")</f>
        <v>Interno</v>
      </c>
    </row>
    <row r="413" spans="1:28" ht="15.5" x14ac:dyDescent="0.35">
      <c r="B413" s="132" t="s">
        <v>14</v>
      </c>
      <c r="C413" s="122" t="s">
        <v>36</v>
      </c>
      <c r="D413" s="129">
        <v>27713605</v>
      </c>
      <c r="E413" s="129" t="s">
        <v>1149</v>
      </c>
      <c r="F413" s="126" t="s">
        <v>4827</v>
      </c>
      <c r="G413" s="126" t="e">
        <f>VLOOKUP(H:H,'Referencias '!B:C,2,0)</f>
        <v>#N/A</v>
      </c>
      <c r="H413" s="126" t="e">
        <f>TRIM(_xlfn.TEXTBEFORE(_xlfn.TEXTAFTER(U413,"CNPJ/CPF:&lt;/strong&gt;"),"&lt;/p&gt;"))</f>
        <v>#N/A</v>
      </c>
      <c r="I413" s="122" t="s">
        <v>4834</v>
      </c>
      <c r="J413" s="126"/>
      <c r="K413" s="126"/>
      <c r="L413" s="122" t="s">
        <v>5</v>
      </c>
      <c r="M413" s="127" t="s">
        <v>238</v>
      </c>
      <c r="N413" s="129" t="s">
        <v>580</v>
      </c>
      <c r="O413" s="125" t="s">
        <v>4828</v>
      </c>
      <c r="P413" s="123" t="s">
        <v>4830</v>
      </c>
      <c r="Q413" s="128" t="str">
        <f>TEXT(O413,"mmm/aaaa")</f>
        <v>set/2026</v>
      </c>
      <c r="R413" s="129" t="s">
        <v>313</v>
      </c>
      <c r="S413" s="129" t="s">
        <v>4831</v>
      </c>
      <c r="T413" s="129" t="s">
        <v>327</v>
      </c>
      <c r="U413" s="129" t="s">
        <v>4833</v>
      </c>
      <c r="V413" s="129" t="e">
        <f>IFERROR(_xlfn.TEXTBEFORE(_xlfn.TEXTAFTER(U413,"Descrição do problema:&lt;/strong"),"&lt;/p&gt;"),_xlfn.TEXTAFTER(U413,"Descrição do problema:&lt;/strong"))</f>
        <v>#N/A</v>
      </c>
      <c r="W413" s="130" t="str">
        <f>_xlfn.CONCAT(D413:E413)</f>
        <v>277136050</v>
      </c>
      <c r="X413" s="121"/>
      <c r="Y413" s="131" t="str">
        <f>IF(X413="","Aberto","Encerrado")</f>
        <v>Aberto</v>
      </c>
      <c r="Z413" s="131">
        <f ca="1">IF(OR(L413="PENDENTE",L413="EM ANDAMENTO",L413="PENDENTE APROVAÇÃO CANCELAMENTO NF"),TODAY()-O413,X413-O413)</f>
        <v>6</v>
      </c>
      <c r="AA413" s="131">
        <f ca="1">IF(Y413="Aberto",Z413+ROW()/100000,"")</f>
        <v>6.00413</v>
      </c>
      <c r="AB413" s="2" t="str">
        <f>IF(ISNUMBER(FIND("@cielo.com.br",S413)),"Interno","Externo")</f>
        <v>Externo</v>
      </c>
    </row>
  </sheetData>
  <phoneticPr fontId="7" type="noConversion"/>
  <conditionalFormatting sqref="D1:D1048576">
    <cfRule type="duplicateValues" dxfId="41" priority="18"/>
  </conditionalFormatting>
  <conditionalFormatting sqref="D5:D413">
    <cfRule type="duplicateValues" dxfId="40" priority="20"/>
    <cfRule type="duplicateValues" dxfId="39" priority="34"/>
  </conditionalFormatting>
  <conditionalFormatting sqref="D291:D302">
    <cfRule type="duplicateValues" dxfId="38" priority="14"/>
  </conditionalFormatting>
  <conditionalFormatting sqref="K129">
    <cfRule type="cellIs" dxfId="37" priority="1" operator="equal">
      <formula>"EM ANDAMENTO"</formula>
    </cfRule>
    <cfRule type="cellIs" dxfId="36" priority="2" operator="equal">
      <formula>"FINALIZADO"</formula>
    </cfRule>
    <cfRule type="cellIs" dxfId="35" priority="3" operator="equal">
      <formula>"PENDENTE"</formula>
    </cfRule>
  </conditionalFormatting>
  <conditionalFormatting sqref="L5:L413">
    <cfRule type="cellIs" dxfId="34" priority="4" operator="equal">
      <formula>"EM ANDAMENTO"</formula>
    </cfRule>
    <cfRule type="cellIs" dxfId="33" priority="5" operator="equal">
      <formula>"FINALIZADO"</formula>
    </cfRule>
    <cfRule type="cellIs" dxfId="32" priority="6" operator="equal">
      <formula>"PENDENTE"</formula>
    </cfRule>
  </conditionalFormatting>
  <conditionalFormatting sqref="L1:M3 F2:K2 L347:M356 M358:M359 M361:M362 M364:M365 M367:M368 M370:M371 M373:M374 M376:M377 M379:M382 L381:M1048576">
    <cfRule type="cellIs" dxfId="31" priority="23" operator="equal">
      <formula>"FINALIZADO"</formula>
    </cfRule>
    <cfRule type="cellIs" dxfId="30" priority="24" operator="equal">
      <formula>"PENDENTE"</formula>
    </cfRule>
  </conditionalFormatting>
  <conditionalFormatting sqref="L1:M3 L347:M356 M358:M359 M361:M362 M364:M365 M367:M368 M370:M371 M373:M374 M376:M377 M379:M382 L381:M1048576">
    <cfRule type="cellIs" dxfId="29" priority="19" operator="equal">
      <formula>"EM ANDAMENTO"</formula>
    </cfRule>
  </conditionalFormatting>
  <pageMargins left="0.7" right="0.7" top="0.75" bottom="0.75" header="0.3" footer="0.3"/>
  <headerFooter>
    <oddFooter>&amp;R_x000D_&amp;1#&amp;"Aptos"&amp;10&amp;K000000 INFORMAÇÃO INTERNA</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DBDF8-963D-4DA4-AEA0-15439FFA4B9E}">
  <dimension ref="A1:P2"/>
  <sheetViews>
    <sheetView workbookViewId="0">
      <selection activeCell="D1" sqref="D1"/>
    </sheetView>
  </sheetViews>
  <sheetFormatPr defaultColWidth="17.6328125" defaultRowHeight="14.5" x14ac:dyDescent="0.35"/>
  <cols>
    <col min="12" max="12" width="27.453125" bestFit="1" customWidth="1"/>
    <col min="14" max="14" width="20.08984375" customWidth="1"/>
    <col min="15" max="15" width="23.08984375" customWidth="1"/>
    <col min="16" max="16" width="27.08984375" customWidth="1"/>
  </cols>
  <sheetData>
    <row r="1" spans="1:16" ht="15" thickBot="1" x14ac:dyDescent="0.4">
      <c r="A1" s="116" t="s">
        <v>129</v>
      </c>
      <c r="B1" s="116" t="s">
        <v>124</v>
      </c>
      <c r="C1" s="116" t="s">
        <v>677</v>
      </c>
      <c r="D1" s="117" t="s">
        <v>4763</v>
      </c>
      <c r="E1" s="117" t="s">
        <v>4764</v>
      </c>
      <c r="F1" s="117" t="s">
        <v>4765</v>
      </c>
      <c r="G1" s="117" t="s">
        <v>4766</v>
      </c>
      <c r="H1" s="117" t="s">
        <v>4767</v>
      </c>
      <c r="I1" s="117" t="s">
        <v>4768</v>
      </c>
      <c r="J1" s="117" t="s">
        <v>4769</v>
      </c>
      <c r="K1" s="118" t="s">
        <v>4770</v>
      </c>
      <c r="L1" s="119" t="s">
        <v>4771</v>
      </c>
      <c r="M1" s="119" t="s">
        <v>130</v>
      </c>
      <c r="N1" s="119" t="s">
        <v>4772</v>
      </c>
      <c r="O1" s="119" t="s">
        <v>4773</v>
      </c>
      <c r="P1" s="119" t="s">
        <v>4774</v>
      </c>
    </row>
    <row r="2" spans="1:16" x14ac:dyDescent="0.35">
      <c r="N2" t="s">
        <v>4775</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05479-836C-4DF2-8795-9BF2BBF045DA}">
  <dimension ref="B1:I3617"/>
  <sheetViews>
    <sheetView workbookViewId="0">
      <selection activeCell="C1" sqref="C1"/>
    </sheetView>
  </sheetViews>
  <sheetFormatPr defaultRowHeight="14.5" x14ac:dyDescent="0.35"/>
  <cols>
    <col min="2" max="2" width="24.453125" style="55" customWidth="1"/>
    <col min="3" max="3" width="30.54296875" customWidth="1"/>
  </cols>
  <sheetData>
    <row r="1" spans="2:9" ht="17" thickBot="1" x14ac:dyDescent="0.4">
      <c r="B1" s="55" t="s">
        <v>221</v>
      </c>
      <c r="C1" t="s">
        <v>677</v>
      </c>
      <c r="H1" s="56" t="s">
        <v>1508</v>
      </c>
      <c r="I1" s="56" t="s">
        <v>1509</v>
      </c>
    </row>
    <row r="2" spans="2:9" ht="17" thickBot="1" x14ac:dyDescent="0.4">
      <c r="B2" s="55" t="s">
        <v>1510</v>
      </c>
      <c r="C2" t="s">
        <v>1511</v>
      </c>
      <c r="H2" s="57" t="s">
        <v>295</v>
      </c>
      <c r="I2" s="57" t="s">
        <v>44</v>
      </c>
    </row>
    <row r="3" spans="2:9" ht="17" thickBot="1" x14ac:dyDescent="0.4">
      <c r="B3" s="55" t="s">
        <v>1512</v>
      </c>
      <c r="C3" t="s">
        <v>1513</v>
      </c>
      <c r="H3" s="57" t="s">
        <v>143</v>
      </c>
      <c r="I3" s="57" t="s">
        <v>35</v>
      </c>
    </row>
    <row r="4" spans="2:9" ht="17" thickBot="1" x14ac:dyDescent="0.4">
      <c r="B4" s="55" t="s">
        <v>1512</v>
      </c>
      <c r="C4" t="s">
        <v>1513</v>
      </c>
      <c r="H4" s="57" t="s">
        <v>360</v>
      </c>
      <c r="I4" s="57" t="s">
        <v>35</v>
      </c>
    </row>
    <row r="5" spans="2:9" ht="17" thickBot="1" x14ac:dyDescent="0.4">
      <c r="B5" s="55" t="s">
        <v>1514</v>
      </c>
      <c r="C5" t="s">
        <v>1515</v>
      </c>
      <c r="H5" s="57" t="s">
        <v>323</v>
      </c>
      <c r="I5" s="57" t="s">
        <v>35</v>
      </c>
    </row>
    <row r="6" spans="2:9" ht="17" thickBot="1" x14ac:dyDescent="0.4">
      <c r="B6" s="55" t="s">
        <v>1514</v>
      </c>
      <c r="C6" t="s">
        <v>1515</v>
      </c>
      <c r="H6" s="57" t="s">
        <v>676</v>
      </c>
      <c r="I6" s="57" t="s">
        <v>35</v>
      </c>
    </row>
    <row r="7" spans="2:9" ht="17" thickBot="1" x14ac:dyDescent="0.4">
      <c r="B7" s="55" t="s">
        <v>1516</v>
      </c>
      <c r="C7" t="s">
        <v>1517</v>
      </c>
      <c r="H7" s="57" t="s">
        <v>627</v>
      </c>
      <c r="I7" s="57" t="s">
        <v>35</v>
      </c>
    </row>
    <row r="8" spans="2:9" ht="17" thickBot="1" x14ac:dyDescent="0.4">
      <c r="B8" s="55" t="s">
        <v>1518</v>
      </c>
      <c r="C8" t="s">
        <v>1519</v>
      </c>
      <c r="H8" s="57" t="s">
        <v>895</v>
      </c>
      <c r="I8" s="57" t="s">
        <v>35</v>
      </c>
    </row>
    <row r="9" spans="2:9" ht="17" thickBot="1" x14ac:dyDescent="0.4">
      <c r="B9" s="55" t="s">
        <v>1518</v>
      </c>
      <c r="C9" t="s">
        <v>1519</v>
      </c>
      <c r="H9" s="57" t="s">
        <v>609</v>
      </c>
      <c r="I9" s="57" t="s">
        <v>35</v>
      </c>
    </row>
    <row r="10" spans="2:9" ht="17" thickBot="1" x14ac:dyDescent="0.4">
      <c r="B10" s="55" t="s">
        <v>1520</v>
      </c>
      <c r="C10" t="s">
        <v>1521</v>
      </c>
      <c r="H10" s="57" t="s">
        <v>652</v>
      </c>
      <c r="I10" s="57" t="s">
        <v>35</v>
      </c>
    </row>
    <row r="11" spans="2:9" ht="17" thickBot="1" x14ac:dyDescent="0.4">
      <c r="B11" s="55" t="s">
        <v>1520</v>
      </c>
      <c r="C11" t="s">
        <v>1521</v>
      </c>
      <c r="H11" s="57" t="s">
        <v>1144</v>
      </c>
      <c r="I11" s="57" t="s">
        <v>35</v>
      </c>
    </row>
    <row r="12" spans="2:9" ht="17" thickBot="1" x14ac:dyDescent="0.4">
      <c r="B12" s="55" t="s">
        <v>1520</v>
      </c>
      <c r="C12" t="s">
        <v>1521</v>
      </c>
      <c r="H12" s="57" t="s">
        <v>287</v>
      </c>
      <c r="I12" s="57" t="s">
        <v>36</v>
      </c>
    </row>
    <row r="13" spans="2:9" ht="17" thickBot="1" x14ac:dyDescent="0.4">
      <c r="B13" s="55" t="s">
        <v>1520</v>
      </c>
      <c r="C13" t="s">
        <v>1521</v>
      </c>
      <c r="H13" s="57" t="s">
        <v>258</v>
      </c>
      <c r="I13" s="57" t="s">
        <v>36</v>
      </c>
    </row>
    <row r="14" spans="2:9" ht="17" thickBot="1" x14ac:dyDescent="0.4">
      <c r="B14" s="55" t="s">
        <v>1520</v>
      </c>
      <c r="C14" t="s">
        <v>1521</v>
      </c>
      <c r="H14" s="57" t="s">
        <v>237</v>
      </c>
      <c r="I14" s="57" t="s">
        <v>36</v>
      </c>
    </row>
    <row r="15" spans="2:9" ht="17" thickBot="1" x14ac:dyDescent="0.4">
      <c r="B15" s="55" t="s">
        <v>1522</v>
      </c>
      <c r="C15" t="s">
        <v>1523</v>
      </c>
      <c r="H15" s="57" t="s">
        <v>759</v>
      </c>
      <c r="I15" s="57" t="s">
        <v>36</v>
      </c>
    </row>
    <row r="16" spans="2:9" ht="17" thickBot="1" x14ac:dyDescent="0.4">
      <c r="B16" s="55" t="s">
        <v>1524</v>
      </c>
      <c r="C16" t="s">
        <v>1525</v>
      </c>
      <c r="H16" s="57" t="s">
        <v>715</v>
      </c>
      <c r="I16" s="57" t="s">
        <v>36</v>
      </c>
    </row>
    <row r="17" spans="2:9" ht="17" thickBot="1" x14ac:dyDescent="0.4">
      <c r="B17" s="55" t="s">
        <v>1526</v>
      </c>
      <c r="C17" t="s">
        <v>1527</v>
      </c>
      <c r="H17" s="57" t="s">
        <v>691</v>
      </c>
      <c r="I17" s="57" t="s">
        <v>36</v>
      </c>
    </row>
    <row r="18" spans="2:9" ht="17" thickBot="1" x14ac:dyDescent="0.4">
      <c r="B18" s="55" t="s">
        <v>1526</v>
      </c>
      <c r="C18" t="s">
        <v>1527</v>
      </c>
      <c r="H18" s="57" t="s">
        <v>268</v>
      </c>
      <c r="I18" s="57" t="s">
        <v>36</v>
      </c>
    </row>
    <row r="19" spans="2:9" ht="17" thickBot="1" x14ac:dyDescent="0.4">
      <c r="B19" s="55" t="s">
        <v>1526</v>
      </c>
      <c r="C19" t="s">
        <v>1527</v>
      </c>
      <c r="H19" s="57" t="s">
        <v>704</v>
      </c>
      <c r="I19" s="57" t="s">
        <v>36</v>
      </c>
    </row>
    <row r="20" spans="2:9" ht="17" thickBot="1" x14ac:dyDescent="0.4">
      <c r="B20" s="55" t="s">
        <v>1528</v>
      </c>
      <c r="C20" t="s">
        <v>1529</v>
      </c>
      <c r="H20" s="57" t="s">
        <v>1216</v>
      </c>
      <c r="I20" s="57" t="s">
        <v>36</v>
      </c>
    </row>
    <row r="21" spans="2:9" ht="17" thickBot="1" x14ac:dyDescent="0.4">
      <c r="B21" s="55" t="s">
        <v>1530</v>
      </c>
      <c r="C21" t="s">
        <v>1531</v>
      </c>
      <c r="H21" s="57" t="s">
        <v>748</v>
      </c>
      <c r="I21" s="57" t="s">
        <v>36</v>
      </c>
    </row>
    <row r="22" spans="2:9" ht="17" thickBot="1" x14ac:dyDescent="0.4">
      <c r="B22" s="55" t="s">
        <v>1530</v>
      </c>
      <c r="C22" t="s">
        <v>1531</v>
      </c>
      <c r="H22" s="57" t="s">
        <v>1193</v>
      </c>
      <c r="I22" s="57" t="s">
        <v>36</v>
      </c>
    </row>
    <row r="23" spans="2:9" ht="17" thickBot="1" x14ac:dyDescent="0.4">
      <c r="B23" s="55" t="s">
        <v>1530</v>
      </c>
      <c r="C23" t="s">
        <v>1531</v>
      </c>
      <c r="H23" s="57" t="s">
        <v>820</v>
      </c>
      <c r="I23" s="57" t="s">
        <v>36</v>
      </c>
    </row>
    <row r="24" spans="2:9" ht="17" thickBot="1" x14ac:dyDescent="0.4">
      <c r="B24" s="55" t="s">
        <v>1530</v>
      </c>
      <c r="C24" t="s">
        <v>1531</v>
      </c>
      <c r="H24" s="57" t="s">
        <v>273</v>
      </c>
      <c r="I24" s="57" t="s">
        <v>37</v>
      </c>
    </row>
    <row r="25" spans="2:9" ht="17" thickBot="1" x14ac:dyDescent="0.4">
      <c r="B25" s="55" t="s">
        <v>1532</v>
      </c>
      <c r="C25" t="s">
        <v>1533</v>
      </c>
      <c r="H25" s="57" t="s">
        <v>1198</v>
      </c>
      <c r="I25" s="57" t="s">
        <v>37</v>
      </c>
    </row>
    <row r="26" spans="2:9" ht="17" thickBot="1" x14ac:dyDescent="0.4">
      <c r="B26" s="55" t="s">
        <v>1534</v>
      </c>
      <c r="C26" t="s">
        <v>1535</v>
      </c>
      <c r="H26" s="57" t="s">
        <v>1165</v>
      </c>
      <c r="I26" s="57" t="s">
        <v>37</v>
      </c>
    </row>
    <row r="27" spans="2:9" ht="17" thickBot="1" x14ac:dyDescent="0.4">
      <c r="B27" s="55" t="s">
        <v>1534</v>
      </c>
      <c r="C27" t="s">
        <v>1535</v>
      </c>
      <c r="H27" s="57" t="s">
        <v>719</v>
      </c>
      <c r="I27" s="57" t="s">
        <v>37</v>
      </c>
    </row>
    <row r="28" spans="2:9" ht="17" thickBot="1" x14ac:dyDescent="0.4">
      <c r="B28" s="55" t="s">
        <v>1534</v>
      </c>
      <c r="C28" t="s">
        <v>1535</v>
      </c>
      <c r="H28" s="57" t="s">
        <v>406</v>
      </c>
      <c r="I28" s="57" t="s">
        <v>37</v>
      </c>
    </row>
    <row r="29" spans="2:9" ht="17" thickBot="1" x14ac:dyDescent="0.4">
      <c r="B29" s="55" t="s">
        <v>1536</v>
      </c>
      <c r="C29" t="s">
        <v>1537</v>
      </c>
      <c r="H29" s="57" t="s">
        <v>838</v>
      </c>
      <c r="I29" s="57" t="s">
        <v>37</v>
      </c>
    </row>
    <row r="30" spans="2:9" ht="17" thickBot="1" x14ac:dyDescent="0.4">
      <c r="B30" s="55" t="s">
        <v>1536</v>
      </c>
      <c r="C30" t="s">
        <v>1537</v>
      </c>
      <c r="H30" s="57" t="s">
        <v>729</v>
      </c>
      <c r="I30" s="57" t="s">
        <v>37</v>
      </c>
    </row>
    <row r="31" spans="2:9" ht="17" thickBot="1" x14ac:dyDescent="0.4">
      <c r="B31" s="55" t="s">
        <v>1536</v>
      </c>
      <c r="C31" t="s">
        <v>1537</v>
      </c>
      <c r="H31" s="57" t="s">
        <v>723</v>
      </c>
      <c r="I31" s="57" t="s">
        <v>37</v>
      </c>
    </row>
    <row r="32" spans="2:9" ht="17" thickBot="1" x14ac:dyDescent="0.4">
      <c r="B32" s="55" t="s">
        <v>1538</v>
      </c>
      <c r="C32" t="s">
        <v>1539</v>
      </c>
      <c r="H32" s="57" t="s">
        <v>694</v>
      </c>
      <c r="I32" s="57" t="s">
        <v>37</v>
      </c>
    </row>
    <row r="33" spans="2:9" ht="17" thickBot="1" x14ac:dyDescent="0.4">
      <c r="B33" s="55" t="s">
        <v>1538</v>
      </c>
      <c r="C33" t="s">
        <v>1539</v>
      </c>
      <c r="H33" s="57" t="s">
        <v>1142</v>
      </c>
      <c r="I33" s="57" t="s">
        <v>37</v>
      </c>
    </row>
    <row r="34" spans="2:9" ht="17" thickBot="1" x14ac:dyDescent="0.4">
      <c r="B34" s="55" t="s">
        <v>1540</v>
      </c>
      <c r="C34" t="s">
        <v>1541</v>
      </c>
      <c r="H34" s="57" t="s">
        <v>809</v>
      </c>
      <c r="I34" s="57" t="s">
        <v>37</v>
      </c>
    </row>
    <row r="35" spans="2:9" ht="17" thickBot="1" x14ac:dyDescent="0.4">
      <c r="B35" s="55" t="s">
        <v>1540</v>
      </c>
      <c r="C35" t="s">
        <v>1541</v>
      </c>
      <c r="H35" s="57" t="s">
        <v>1280</v>
      </c>
      <c r="I35" s="57" t="s">
        <v>37</v>
      </c>
    </row>
    <row r="36" spans="2:9" ht="17" thickBot="1" x14ac:dyDescent="0.4">
      <c r="B36" s="55" t="s">
        <v>1540</v>
      </c>
      <c r="C36" t="s">
        <v>1541</v>
      </c>
      <c r="H36" s="57" t="s">
        <v>1542</v>
      </c>
      <c r="I36" s="57" t="s">
        <v>37</v>
      </c>
    </row>
    <row r="37" spans="2:9" ht="17" thickBot="1" x14ac:dyDescent="0.4">
      <c r="B37" s="55" t="s">
        <v>1543</v>
      </c>
      <c r="C37" t="s">
        <v>1544</v>
      </c>
      <c r="H37" s="57" t="s">
        <v>1226</v>
      </c>
      <c r="I37" s="57" t="s">
        <v>37</v>
      </c>
    </row>
    <row r="38" spans="2:9" ht="17" thickBot="1" x14ac:dyDescent="0.4">
      <c r="B38" s="55" t="s">
        <v>1543</v>
      </c>
      <c r="C38" t="s">
        <v>1544</v>
      </c>
      <c r="H38" s="57" t="s">
        <v>871</v>
      </c>
      <c r="I38" s="57" t="s">
        <v>37</v>
      </c>
    </row>
    <row r="39" spans="2:9" ht="17" thickBot="1" x14ac:dyDescent="0.4">
      <c r="B39" s="55" t="s">
        <v>1545</v>
      </c>
      <c r="C39" t="s">
        <v>1546</v>
      </c>
      <c r="H39" s="57" t="s">
        <v>1097</v>
      </c>
      <c r="I39" s="57" t="s">
        <v>37</v>
      </c>
    </row>
    <row r="40" spans="2:9" ht="17" thickBot="1" x14ac:dyDescent="0.4">
      <c r="B40" s="55" t="s">
        <v>1545</v>
      </c>
      <c r="C40" t="s">
        <v>1546</v>
      </c>
      <c r="H40" s="57" t="s">
        <v>885</v>
      </c>
      <c r="I40" s="57" t="s">
        <v>37</v>
      </c>
    </row>
    <row r="41" spans="2:9" ht="17" thickBot="1" x14ac:dyDescent="0.4">
      <c r="B41" s="55" t="s">
        <v>1545</v>
      </c>
      <c r="C41" t="s">
        <v>1546</v>
      </c>
      <c r="H41" s="57" t="s">
        <v>1161</v>
      </c>
      <c r="I41" s="57" t="s">
        <v>44</v>
      </c>
    </row>
    <row r="42" spans="2:9" ht="17" thickBot="1" x14ac:dyDescent="0.4">
      <c r="B42" s="55" t="s">
        <v>1547</v>
      </c>
      <c r="C42" t="s">
        <v>1548</v>
      </c>
      <c r="H42" s="57" t="s">
        <v>1241</v>
      </c>
      <c r="I42" s="57" t="s">
        <v>44</v>
      </c>
    </row>
    <row r="43" spans="2:9" ht="17" thickBot="1" x14ac:dyDescent="0.4">
      <c r="B43" s="55" t="s">
        <v>1549</v>
      </c>
      <c r="C43" t="s">
        <v>1550</v>
      </c>
      <c r="H43" s="57" t="s">
        <v>709</v>
      </c>
      <c r="I43" s="57" t="s">
        <v>44</v>
      </c>
    </row>
    <row r="44" spans="2:9" ht="17" thickBot="1" x14ac:dyDescent="0.4">
      <c r="B44" s="55" t="s">
        <v>1551</v>
      </c>
      <c r="C44" t="s">
        <v>1552</v>
      </c>
      <c r="H44" s="57" t="s">
        <v>1176</v>
      </c>
      <c r="I44" s="57" t="s">
        <v>44</v>
      </c>
    </row>
    <row r="45" spans="2:9" ht="17" thickBot="1" x14ac:dyDescent="0.4">
      <c r="B45" s="55" t="s">
        <v>1553</v>
      </c>
      <c r="C45" t="s">
        <v>1554</v>
      </c>
      <c r="H45" s="57" t="s">
        <v>657</v>
      </c>
      <c r="I45" s="57" t="s">
        <v>44</v>
      </c>
    </row>
    <row r="46" spans="2:9" ht="17" thickBot="1" x14ac:dyDescent="0.4">
      <c r="B46" s="55" t="s">
        <v>1553</v>
      </c>
      <c r="C46" t="s">
        <v>1554</v>
      </c>
      <c r="H46" s="57" t="s">
        <v>316</v>
      </c>
      <c r="I46" s="57" t="s">
        <v>39</v>
      </c>
    </row>
    <row r="47" spans="2:9" ht="17" thickBot="1" x14ac:dyDescent="0.4">
      <c r="B47" s="55" t="s">
        <v>1553</v>
      </c>
      <c r="C47" t="s">
        <v>1554</v>
      </c>
      <c r="H47" s="57" t="s">
        <v>528</v>
      </c>
      <c r="I47" s="57" t="s">
        <v>39</v>
      </c>
    </row>
    <row r="48" spans="2:9" ht="17" thickBot="1" x14ac:dyDescent="0.4">
      <c r="B48" s="55" t="s">
        <v>1555</v>
      </c>
      <c r="C48" t="s">
        <v>1556</v>
      </c>
      <c r="H48" s="57" t="s">
        <v>486</v>
      </c>
      <c r="I48" s="57" t="s">
        <v>39</v>
      </c>
    </row>
    <row r="49" spans="2:9" ht="17" thickBot="1" x14ac:dyDescent="0.4">
      <c r="B49" s="55" t="s">
        <v>1555</v>
      </c>
      <c r="C49" t="s">
        <v>1556</v>
      </c>
      <c r="H49" s="57" t="s">
        <v>684</v>
      </c>
      <c r="I49" s="57" t="s">
        <v>39</v>
      </c>
    </row>
    <row r="50" spans="2:9" ht="17" thickBot="1" x14ac:dyDescent="0.4">
      <c r="B50" s="55" t="s">
        <v>1555</v>
      </c>
      <c r="C50" t="s">
        <v>1556</v>
      </c>
      <c r="H50" s="57" t="s">
        <v>355</v>
      </c>
      <c r="I50" s="57" t="s">
        <v>39</v>
      </c>
    </row>
    <row r="51" spans="2:9" ht="17" thickBot="1" x14ac:dyDescent="0.4">
      <c r="B51" s="55" t="s">
        <v>1557</v>
      </c>
      <c r="C51" t="s">
        <v>1558</v>
      </c>
      <c r="H51" s="57" t="s">
        <v>904</v>
      </c>
      <c r="I51" s="57" t="s">
        <v>39</v>
      </c>
    </row>
    <row r="52" spans="2:9" ht="17" thickBot="1" x14ac:dyDescent="0.4">
      <c r="B52" s="55" t="s">
        <v>1557</v>
      </c>
      <c r="C52" t="s">
        <v>1558</v>
      </c>
      <c r="H52" s="57" t="s">
        <v>1234</v>
      </c>
      <c r="I52" s="57" t="s">
        <v>39</v>
      </c>
    </row>
    <row r="53" spans="2:9" ht="17" thickBot="1" x14ac:dyDescent="0.4">
      <c r="B53" s="55" t="s">
        <v>1559</v>
      </c>
      <c r="C53" t="s">
        <v>1560</v>
      </c>
      <c r="H53" s="57" t="s">
        <v>701</v>
      </c>
      <c r="I53" s="57" t="s">
        <v>39</v>
      </c>
    </row>
    <row r="54" spans="2:9" ht="17" thickBot="1" x14ac:dyDescent="0.4">
      <c r="B54" s="55" t="s">
        <v>1559</v>
      </c>
      <c r="C54" t="s">
        <v>1560</v>
      </c>
      <c r="H54" s="57" t="s">
        <v>682</v>
      </c>
      <c r="I54" s="57" t="s">
        <v>39</v>
      </c>
    </row>
    <row r="55" spans="2:9" ht="17" thickBot="1" x14ac:dyDescent="0.4">
      <c r="B55" s="55" t="s">
        <v>1559</v>
      </c>
      <c r="C55" t="s">
        <v>1560</v>
      </c>
      <c r="H55" s="57" t="s">
        <v>1171</v>
      </c>
      <c r="I55" s="57" t="s">
        <v>39</v>
      </c>
    </row>
    <row r="56" spans="2:9" ht="17" thickBot="1" x14ac:dyDescent="0.4">
      <c r="B56" s="55" t="s">
        <v>1561</v>
      </c>
      <c r="C56" t="s">
        <v>1562</v>
      </c>
      <c r="H56" s="57" t="s">
        <v>1247</v>
      </c>
      <c r="I56" s="57" t="s">
        <v>39</v>
      </c>
    </row>
    <row r="57" spans="2:9" ht="17" thickBot="1" x14ac:dyDescent="0.4">
      <c r="B57" s="55" t="s">
        <v>1561</v>
      </c>
      <c r="C57" t="s">
        <v>1562</v>
      </c>
      <c r="H57" s="57" t="s">
        <v>854</v>
      </c>
      <c r="I57" s="57" t="s">
        <v>39</v>
      </c>
    </row>
    <row r="58" spans="2:9" ht="17" thickBot="1" x14ac:dyDescent="0.4">
      <c r="B58" s="55" t="s">
        <v>1563</v>
      </c>
      <c r="C58" t="s">
        <v>1564</v>
      </c>
      <c r="H58" s="57" t="s">
        <v>1262</v>
      </c>
      <c r="I58" s="57" t="s">
        <v>39</v>
      </c>
    </row>
    <row r="59" spans="2:9" ht="17" thickBot="1" x14ac:dyDescent="0.4">
      <c r="B59" s="55" t="s">
        <v>1565</v>
      </c>
      <c r="C59" t="s">
        <v>1566</v>
      </c>
      <c r="H59" s="57" t="s">
        <v>507</v>
      </c>
      <c r="I59" s="57" t="s">
        <v>43</v>
      </c>
    </row>
    <row r="60" spans="2:9" ht="17" thickBot="1" x14ac:dyDescent="0.4">
      <c r="B60" s="55" t="s">
        <v>1565</v>
      </c>
      <c r="C60" t="s">
        <v>1566</v>
      </c>
      <c r="H60" s="57" t="s">
        <v>718</v>
      </c>
      <c r="I60" s="57" t="s">
        <v>43</v>
      </c>
    </row>
    <row r="61" spans="2:9" ht="17" thickBot="1" x14ac:dyDescent="0.4">
      <c r="B61" s="55" t="s">
        <v>1567</v>
      </c>
      <c r="C61" t="s">
        <v>1568</v>
      </c>
      <c r="H61" s="57" t="s">
        <v>481</v>
      </c>
      <c r="I61" s="57" t="s">
        <v>43</v>
      </c>
    </row>
    <row r="62" spans="2:9" ht="17" thickBot="1" x14ac:dyDescent="0.4">
      <c r="B62" s="55" t="s">
        <v>1569</v>
      </c>
      <c r="C62" t="s">
        <v>1570</v>
      </c>
      <c r="H62" s="57" t="s">
        <v>939</v>
      </c>
      <c r="I62" s="57" t="s">
        <v>43</v>
      </c>
    </row>
    <row r="63" spans="2:9" ht="17" thickBot="1" x14ac:dyDescent="0.4">
      <c r="B63" s="55" t="s">
        <v>1571</v>
      </c>
      <c r="C63" t="s">
        <v>1572</v>
      </c>
      <c r="H63" s="57" t="s">
        <v>989</v>
      </c>
      <c r="I63" s="57" t="s">
        <v>43</v>
      </c>
    </row>
    <row r="64" spans="2:9" ht="17" thickBot="1" x14ac:dyDescent="0.4">
      <c r="B64" s="55" t="s">
        <v>1571</v>
      </c>
      <c r="C64" t="s">
        <v>1572</v>
      </c>
      <c r="H64" s="57" t="s">
        <v>1286</v>
      </c>
      <c r="I64" s="57" t="s">
        <v>43</v>
      </c>
    </row>
    <row r="65" spans="2:9" ht="17" thickBot="1" x14ac:dyDescent="0.4">
      <c r="B65" s="55" t="s">
        <v>1573</v>
      </c>
      <c r="C65" t="s">
        <v>1574</v>
      </c>
      <c r="H65" s="57" t="s">
        <v>1220</v>
      </c>
      <c r="I65" s="57" t="s">
        <v>43</v>
      </c>
    </row>
    <row r="66" spans="2:9" ht="17" thickBot="1" x14ac:dyDescent="0.4">
      <c r="B66" s="55" t="s">
        <v>1575</v>
      </c>
      <c r="C66" t="s">
        <v>1576</v>
      </c>
      <c r="H66" s="57" t="s">
        <v>346</v>
      </c>
      <c r="I66" s="57" t="s">
        <v>43</v>
      </c>
    </row>
    <row r="67" spans="2:9" ht="17" thickBot="1" x14ac:dyDescent="0.4">
      <c r="B67" s="55" t="s">
        <v>1575</v>
      </c>
      <c r="C67" t="s">
        <v>1576</v>
      </c>
      <c r="H67" s="57" t="s">
        <v>878</v>
      </c>
      <c r="I67" s="57" t="s">
        <v>43</v>
      </c>
    </row>
    <row r="68" spans="2:9" x14ac:dyDescent="0.35">
      <c r="B68" s="55" t="s">
        <v>1575</v>
      </c>
      <c r="C68" t="s">
        <v>1576</v>
      </c>
      <c r="H68" s="58" t="s">
        <v>253</v>
      </c>
      <c r="I68" s="58" t="s">
        <v>39</v>
      </c>
    </row>
    <row r="69" spans="2:9" x14ac:dyDescent="0.35">
      <c r="B69" s="55" t="s">
        <v>1577</v>
      </c>
      <c r="C69" t="s">
        <v>1578</v>
      </c>
      <c r="H69" s="58" t="s">
        <v>292</v>
      </c>
      <c r="I69" s="58" t="s">
        <v>39</v>
      </c>
    </row>
    <row r="70" spans="2:9" x14ac:dyDescent="0.35">
      <c r="B70" s="55" t="s">
        <v>1577</v>
      </c>
      <c r="C70" t="s">
        <v>1578</v>
      </c>
      <c r="H70" s="58" t="s">
        <v>312</v>
      </c>
      <c r="I70" s="58" t="s">
        <v>37</v>
      </c>
    </row>
    <row r="71" spans="2:9" x14ac:dyDescent="0.35">
      <c r="B71" s="55" t="s">
        <v>1577</v>
      </c>
      <c r="C71" t="s">
        <v>1578</v>
      </c>
      <c r="H71" s="58" t="s">
        <v>339</v>
      </c>
      <c r="I71" s="58" t="s">
        <v>43</v>
      </c>
    </row>
    <row r="72" spans="2:9" x14ac:dyDescent="0.35">
      <c r="B72" s="55" t="s">
        <v>1579</v>
      </c>
      <c r="C72" t="s">
        <v>1580</v>
      </c>
      <c r="H72" s="58" t="s">
        <v>365</v>
      </c>
      <c r="I72" s="58" t="s">
        <v>39</v>
      </c>
    </row>
    <row r="73" spans="2:9" x14ac:dyDescent="0.35">
      <c r="B73" s="55" t="s">
        <v>1579</v>
      </c>
      <c r="C73" t="s">
        <v>1580</v>
      </c>
      <c r="H73" s="58" t="s">
        <v>418</v>
      </c>
      <c r="I73" s="58" t="s">
        <v>39</v>
      </c>
    </row>
    <row r="74" spans="2:9" x14ac:dyDescent="0.35">
      <c r="B74" s="55" t="s">
        <v>1579</v>
      </c>
      <c r="C74" t="s">
        <v>1580</v>
      </c>
      <c r="H74" s="58" t="s">
        <v>496</v>
      </c>
      <c r="I74" s="58" t="s">
        <v>43</v>
      </c>
    </row>
    <row r="75" spans="2:9" x14ac:dyDescent="0.35">
      <c r="B75" s="55" t="s">
        <v>1581</v>
      </c>
      <c r="C75" t="s">
        <v>1582</v>
      </c>
      <c r="H75" s="58" t="s">
        <v>714</v>
      </c>
      <c r="I75" s="58" t="s">
        <v>37</v>
      </c>
    </row>
    <row r="76" spans="2:9" x14ac:dyDescent="0.35">
      <c r="B76" s="55" t="s">
        <v>1581</v>
      </c>
      <c r="C76" t="s">
        <v>1582</v>
      </c>
      <c r="H76" s="58" t="s">
        <v>726</v>
      </c>
      <c r="I76" s="58" t="s">
        <v>37</v>
      </c>
    </row>
    <row r="77" spans="2:9" x14ac:dyDescent="0.35">
      <c r="B77" s="55" t="s">
        <v>1581</v>
      </c>
      <c r="C77" t="s">
        <v>1582</v>
      </c>
      <c r="H77" s="58" t="s">
        <v>789</v>
      </c>
      <c r="I77" s="58" t="s">
        <v>39</v>
      </c>
    </row>
    <row r="78" spans="2:9" x14ac:dyDescent="0.35">
      <c r="B78" s="55" t="s">
        <v>1581</v>
      </c>
      <c r="C78" t="s">
        <v>1582</v>
      </c>
      <c r="H78" s="58" t="s">
        <v>826</v>
      </c>
      <c r="I78" s="58" t="s">
        <v>44</v>
      </c>
    </row>
    <row r="79" spans="2:9" x14ac:dyDescent="0.35">
      <c r="B79" s="55" t="s">
        <v>1581</v>
      </c>
      <c r="C79" t="s">
        <v>1582</v>
      </c>
      <c r="H79" s="58" t="s">
        <v>834</v>
      </c>
      <c r="I79" s="58" t="s">
        <v>37</v>
      </c>
    </row>
    <row r="80" spans="2:9" x14ac:dyDescent="0.35">
      <c r="B80" s="55" t="s">
        <v>1581</v>
      </c>
      <c r="C80" t="s">
        <v>1582</v>
      </c>
      <c r="H80" s="58" t="s">
        <v>860</v>
      </c>
      <c r="I80" s="58" t="s">
        <v>44</v>
      </c>
    </row>
    <row r="81" spans="2:9" x14ac:dyDescent="0.35">
      <c r="B81" s="55" t="s">
        <v>1581</v>
      </c>
      <c r="C81" t="s">
        <v>1582</v>
      </c>
      <c r="H81" s="58" t="s">
        <v>916</v>
      </c>
      <c r="I81" s="58" t="s">
        <v>39</v>
      </c>
    </row>
    <row r="82" spans="2:9" x14ac:dyDescent="0.35">
      <c r="B82" s="55" t="s">
        <v>1583</v>
      </c>
      <c r="C82" t="s">
        <v>1584</v>
      </c>
      <c r="H82" s="58" t="s">
        <v>1073</v>
      </c>
      <c r="I82" s="58" t="s">
        <v>36</v>
      </c>
    </row>
    <row r="83" spans="2:9" x14ac:dyDescent="0.35">
      <c r="B83" s="55" t="s">
        <v>1583</v>
      </c>
      <c r="C83" t="s">
        <v>1584</v>
      </c>
      <c r="H83" s="58" t="s">
        <v>1151</v>
      </c>
      <c r="I83" s="58" t="s">
        <v>35</v>
      </c>
    </row>
    <row r="84" spans="2:9" x14ac:dyDescent="0.35">
      <c r="B84" s="55" t="s">
        <v>1583</v>
      </c>
      <c r="C84" t="s">
        <v>1584</v>
      </c>
      <c r="H84" s="58" t="s">
        <v>1247</v>
      </c>
      <c r="I84" s="58" t="s">
        <v>39</v>
      </c>
    </row>
    <row r="85" spans="2:9" x14ac:dyDescent="0.35">
      <c r="B85" s="55" t="s">
        <v>1585</v>
      </c>
      <c r="C85" t="s">
        <v>1586</v>
      </c>
      <c r="H85" s="58" t="s">
        <v>1269</v>
      </c>
      <c r="I85" s="58" t="s">
        <v>37</v>
      </c>
    </row>
    <row r="86" spans="2:9" x14ac:dyDescent="0.35">
      <c r="B86" s="55" t="s">
        <v>1585</v>
      </c>
      <c r="C86" t="s">
        <v>1586</v>
      </c>
    </row>
    <row r="87" spans="2:9" x14ac:dyDescent="0.35">
      <c r="B87" s="55" t="s">
        <v>1587</v>
      </c>
      <c r="C87" t="s">
        <v>1588</v>
      </c>
    </row>
    <row r="88" spans="2:9" x14ac:dyDescent="0.35">
      <c r="B88" s="55" t="s">
        <v>1587</v>
      </c>
      <c r="C88" t="s">
        <v>1588</v>
      </c>
    </row>
    <row r="89" spans="2:9" x14ac:dyDescent="0.35">
      <c r="B89" s="55" t="s">
        <v>1587</v>
      </c>
      <c r="C89" t="s">
        <v>1588</v>
      </c>
    </row>
    <row r="90" spans="2:9" x14ac:dyDescent="0.35">
      <c r="B90" s="55" t="s">
        <v>1587</v>
      </c>
      <c r="C90" t="s">
        <v>1588</v>
      </c>
    </row>
    <row r="91" spans="2:9" x14ac:dyDescent="0.35">
      <c r="B91" s="55" t="s">
        <v>1589</v>
      </c>
      <c r="C91" t="s">
        <v>1590</v>
      </c>
    </row>
    <row r="92" spans="2:9" x14ac:dyDescent="0.35">
      <c r="B92" s="55" t="s">
        <v>1589</v>
      </c>
      <c r="C92" t="s">
        <v>1590</v>
      </c>
    </row>
    <row r="93" spans="2:9" x14ac:dyDescent="0.35">
      <c r="B93" s="55" t="s">
        <v>1591</v>
      </c>
      <c r="C93" t="s">
        <v>1592</v>
      </c>
    </row>
    <row r="94" spans="2:9" x14ac:dyDescent="0.35">
      <c r="B94" s="55" t="s">
        <v>1591</v>
      </c>
      <c r="C94" t="s">
        <v>1592</v>
      </c>
    </row>
    <row r="95" spans="2:9" x14ac:dyDescent="0.35">
      <c r="B95" s="55" t="s">
        <v>1591</v>
      </c>
      <c r="C95" t="s">
        <v>1592</v>
      </c>
    </row>
    <row r="96" spans="2:9" x14ac:dyDescent="0.35">
      <c r="B96" s="55" t="s">
        <v>1593</v>
      </c>
      <c r="C96" t="s">
        <v>1594</v>
      </c>
    </row>
    <row r="97" spans="2:3" x14ac:dyDescent="0.35">
      <c r="B97" s="55" t="s">
        <v>1593</v>
      </c>
      <c r="C97" t="s">
        <v>1594</v>
      </c>
    </row>
    <row r="98" spans="2:3" x14ac:dyDescent="0.35">
      <c r="B98" s="55" t="s">
        <v>1595</v>
      </c>
      <c r="C98" t="s">
        <v>1596</v>
      </c>
    </row>
    <row r="99" spans="2:3" x14ac:dyDescent="0.35">
      <c r="B99" s="55" t="s">
        <v>1595</v>
      </c>
      <c r="C99" t="s">
        <v>1596</v>
      </c>
    </row>
    <row r="100" spans="2:3" x14ac:dyDescent="0.35">
      <c r="B100" s="55" t="s">
        <v>1597</v>
      </c>
      <c r="C100" t="s">
        <v>1598</v>
      </c>
    </row>
    <row r="101" spans="2:3" x14ac:dyDescent="0.35">
      <c r="B101" s="55" t="s">
        <v>1597</v>
      </c>
      <c r="C101" t="s">
        <v>1598</v>
      </c>
    </row>
    <row r="102" spans="2:3" x14ac:dyDescent="0.35">
      <c r="B102" s="55" t="s">
        <v>1597</v>
      </c>
      <c r="C102" t="s">
        <v>1598</v>
      </c>
    </row>
    <row r="103" spans="2:3" x14ac:dyDescent="0.35">
      <c r="B103" s="55" t="s">
        <v>1597</v>
      </c>
      <c r="C103" t="s">
        <v>1598</v>
      </c>
    </row>
    <row r="104" spans="2:3" x14ac:dyDescent="0.35">
      <c r="B104" s="55" t="s">
        <v>1599</v>
      </c>
      <c r="C104" t="s">
        <v>1600</v>
      </c>
    </row>
    <row r="105" spans="2:3" x14ac:dyDescent="0.35">
      <c r="B105" s="55" t="s">
        <v>1599</v>
      </c>
      <c r="C105" t="s">
        <v>1600</v>
      </c>
    </row>
    <row r="106" spans="2:3" x14ac:dyDescent="0.35">
      <c r="B106" s="55" t="s">
        <v>1599</v>
      </c>
      <c r="C106" t="s">
        <v>1600</v>
      </c>
    </row>
    <row r="107" spans="2:3" x14ac:dyDescent="0.35">
      <c r="B107" s="55" t="s">
        <v>1599</v>
      </c>
      <c r="C107" t="s">
        <v>1600</v>
      </c>
    </row>
    <row r="108" spans="2:3" x14ac:dyDescent="0.35">
      <c r="B108" s="55" t="s">
        <v>1601</v>
      </c>
      <c r="C108" t="s">
        <v>1602</v>
      </c>
    </row>
    <row r="109" spans="2:3" x14ac:dyDescent="0.35">
      <c r="B109" s="55" t="s">
        <v>1601</v>
      </c>
      <c r="C109" t="s">
        <v>1602</v>
      </c>
    </row>
    <row r="110" spans="2:3" x14ac:dyDescent="0.35">
      <c r="B110" s="55" t="s">
        <v>1603</v>
      </c>
      <c r="C110" t="s">
        <v>1604</v>
      </c>
    </row>
    <row r="111" spans="2:3" x14ac:dyDescent="0.35">
      <c r="B111" s="55" t="s">
        <v>1603</v>
      </c>
      <c r="C111" t="s">
        <v>1604</v>
      </c>
    </row>
    <row r="112" spans="2:3" x14ac:dyDescent="0.35">
      <c r="B112" s="55" t="s">
        <v>1603</v>
      </c>
      <c r="C112" t="s">
        <v>1604</v>
      </c>
    </row>
    <row r="113" spans="2:3" x14ac:dyDescent="0.35">
      <c r="B113" s="55" t="s">
        <v>1603</v>
      </c>
      <c r="C113" t="s">
        <v>1604</v>
      </c>
    </row>
    <row r="114" spans="2:3" x14ac:dyDescent="0.35">
      <c r="B114" s="55" t="s">
        <v>1603</v>
      </c>
      <c r="C114" t="s">
        <v>1604</v>
      </c>
    </row>
    <row r="115" spans="2:3" x14ac:dyDescent="0.35">
      <c r="B115" s="55" t="s">
        <v>1605</v>
      </c>
      <c r="C115" t="s">
        <v>1606</v>
      </c>
    </row>
    <row r="116" spans="2:3" x14ac:dyDescent="0.35">
      <c r="B116" s="55" t="s">
        <v>1605</v>
      </c>
      <c r="C116" t="s">
        <v>1606</v>
      </c>
    </row>
    <row r="117" spans="2:3" x14ac:dyDescent="0.35">
      <c r="B117" s="55" t="s">
        <v>1607</v>
      </c>
      <c r="C117" t="s">
        <v>1608</v>
      </c>
    </row>
    <row r="118" spans="2:3" x14ac:dyDescent="0.35">
      <c r="B118" s="55" t="s">
        <v>1609</v>
      </c>
      <c r="C118" t="s">
        <v>1610</v>
      </c>
    </row>
    <row r="119" spans="2:3" x14ac:dyDescent="0.35">
      <c r="B119" s="55" t="s">
        <v>1609</v>
      </c>
      <c r="C119" t="s">
        <v>1610</v>
      </c>
    </row>
    <row r="120" spans="2:3" x14ac:dyDescent="0.35">
      <c r="B120" s="55" t="s">
        <v>1611</v>
      </c>
      <c r="C120" t="s">
        <v>1612</v>
      </c>
    </row>
    <row r="121" spans="2:3" x14ac:dyDescent="0.35">
      <c r="B121" s="55" t="s">
        <v>1611</v>
      </c>
      <c r="C121" t="s">
        <v>1612</v>
      </c>
    </row>
    <row r="122" spans="2:3" x14ac:dyDescent="0.35">
      <c r="B122" s="55" t="s">
        <v>1611</v>
      </c>
      <c r="C122" t="s">
        <v>1612</v>
      </c>
    </row>
    <row r="123" spans="2:3" x14ac:dyDescent="0.35">
      <c r="B123" s="55" t="s">
        <v>1613</v>
      </c>
      <c r="C123" t="s">
        <v>1614</v>
      </c>
    </row>
    <row r="124" spans="2:3" x14ac:dyDescent="0.35">
      <c r="B124" s="55" t="s">
        <v>1613</v>
      </c>
      <c r="C124" t="s">
        <v>1614</v>
      </c>
    </row>
    <row r="125" spans="2:3" x14ac:dyDescent="0.35">
      <c r="B125" s="55" t="s">
        <v>1615</v>
      </c>
      <c r="C125" t="s">
        <v>1616</v>
      </c>
    </row>
    <row r="126" spans="2:3" x14ac:dyDescent="0.35">
      <c r="B126" s="55" t="s">
        <v>1615</v>
      </c>
      <c r="C126" t="s">
        <v>1616</v>
      </c>
    </row>
    <row r="127" spans="2:3" x14ac:dyDescent="0.35">
      <c r="B127" s="55" t="s">
        <v>1615</v>
      </c>
      <c r="C127" t="s">
        <v>1616</v>
      </c>
    </row>
    <row r="128" spans="2:3" x14ac:dyDescent="0.35">
      <c r="B128" s="55" t="s">
        <v>1617</v>
      </c>
      <c r="C128" t="s">
        <v>1618</v>
      </c>
    </row>
    <row r="129" spans="2:3" x14ac:dyDescent="0.35">
      <c r="B129" s="55" t="s">
        <v>1619</v>
      </c>
      <c r="C129" t="s">
        <v>1620</v>
      </c>
    </row>
    <row r="130" spans="2:3" x14ac:dyDescent="0.35">
      <c r="B130" s="55" t="s">
        <v>1619</v>
      </c>
      <c r="C130" t="s">
        <v>1620</v>
      </c>
    </row>
    <row r="131" spans="2:3" x14ac:dyDescent="0.35">
      <c r="B131" s="55" t="s">
        <v>1619</v>
      </c>
      <c r="C131" t="s">
        <v>1620</v>
      </c>
    </row>
    <row r="132" spans="2:3" x14ac:dyDescent="0.35">
      <c r="B132" s="55" t="s">
        <v>1621</v>
      </c>
      <c r="C132" t="s">
        <v>1622</v>
      </c>
    </row>
    <row r="133" spans="2:3" x14ac:dyDescent="0.35">
      <c r="B133" s="55" t="s">
        <v>1621</v>
      </c>
      <c r="C133" t="s">
        <v>1622</v>
      </c>
    </row>
    <row r="134" spans="2:3" x14ac:dyDescent="0.35">
      <c r="B134" s="55" t="s">
        <v>1623</v>
      </c>
      <c r="C134" t="s">
        <v>1624</v>
      </c>
    </row>
    <row r="135" spans="2:3" x14ac:dyDescent="0.35">
      <c r="B135" s="55" t="s">
        <v>1623</v>
      </c>
      <c r="C135" t="s">
        <v>1624</v>
      </c>
    </row>
    <row r="136" spans="2:3" x14ac:dyDescent="0.35">
      <c r="B136" s="55" t="s">
        <v>1625</v>
      </c>
      <c r="C136" t="s">
        <v>1626</v>
      </c>
    </row>
    <row r="137" spans="2:3" x14ac:dyDescent="0.35">
      <c r="B137" s="55" t="s">
        <v>1627</v>
      </c>
      <c r="C137" t="s">
        <v>1628</v>
      </c>
    </row>
    <row r="138" spans="2:3" x14ac:dyDescent="0.35">
      <c r="B138" s="55" t="s">
        <v>1629</v>
      </c>
      <c r="C138" t="s">
        <v>1630</v>
      </c>
    </row>
    <row r="139" spans="2:3" x14ac:dyDescent="0.35">
      <c r="B139" s="55" t="s">
        <v>1629</v>
      </c>
      <c r="C139" t="s">
        <v>1630</v>
      </c>
    </row>
    <row r="140" spans="2:3" x14ac:dyDescent="0.35">
      <c r="B140" s="55" t="s">
        <v>1631</v>
      </c>
      <c r="C140" t="s">
        <v>1632</v>
      </c>
    </row>
    <row r="141" spans="2:3" x14ac:dyDescent="0.35">
      <c r="B141" s="55" t="s">
        <v>1633</v>
      </c>
      <c r="C141" t="s">
        <v>1632</v>
      </c>
    </row>
    <row r="142" spans="2:3" x14ac:dyDescent="0.35">
      <c r="B142" s="55" t="s">
        <v>1634</v>
      </c>
      <c r="C142" t="s">
        <v>1635</v>
      </c>
    </row>
    <row r="143" spans="2:3" x14ac:dyDescent="0.35">
      <c r="B143" s="55" t="s">
        <v>1636</v>
      </c>
      <c r="C143" t="s">
        <v>1637</v>
      </c>
    </row>
    <row r="144" spans="2:3" x14ac:dyDescent="0.35">
      <c r="B144" s="55" t="s">
        <v>1636</v>
      </c>
      <c r="C144" t="s">
        <v>1637</v>
      </c>
    </row>
    <row r="145" spans="2:3" x14ac:dyDescent="0.35">
      <c r="B145" s="55" t="s">
        <v>1638</v>
      </c>
      <c r="C145" t="s">
        <v>1639</v>
      </c>
    </row>
    <row r="146" spans="2:3" x14ac:dyDescent="0.35">
      <c r="B146" s="55" t="s">
        <v>1638</v>
      </c>
      <c r="C146" t="s">
        <v>1639</v>
      </c>
    </row>
    <row r="147" spans="2:3" x14ac:dyDescent="0.35">
      <c r="B147" s="55" t="s">
        <v>1638</v>
      </c>
      <c r="C147" t="s">
        <v>1639</v>
      </c>
    </row>
    <row r="148" spans="2:3" x14ac:dyDescent="0.35">
      <c r="B148" s="55" t="s">
        <v>1640</v>
      </c>
      <c r="C148" t="s">
        <v>1641</v>
      </c>
    </row>
    <row r="149" spans="2:3" x14ac:dyDescent="0.35">
      <c r="B149" s="55" t="s">
        <v>1640</v>
      </c>
      <c r="C149" t="s">
        <v>1641</v>
      </c>
    </row>
    <row r="150" spans="2:3" x14ac:dyDescent="0.35">
      <c r="B150" s="55" t="s">
        <v>1642</v>
      </c>
      <c r="C150" t="s">
        <v>1643</v>
      </c>
    </row>
    <row r="151" spans="2:3" x14ac:dyDescent="0.35">
      <c r="B151" s="55" t="s">
        <v>1644</v>
      </c>
      <c r="C151" t="s">
        <v>1645</v>
      </c>
    </row>
    <row r="152" spans="2:3" x14ac:dyDescent="0.35">
      <c r="B152" s="55" t="s">
        <v>1644</v>
      </c>
      <c r="C152" t="s">
        <v>1645</v>
      </c>
    </row>
    <row r="153" spans="2:3" x14ac:dyDescent="0.35">
      <c r="B153" s="55" t="s">
        <v>1646</v>
      </c>
      <c r="C153" t="s">
        <v>1647</v>
      </c>
    </row>
    <row r="154" spans="2:3" x14ac:dyDescent="0.35">
      <c r="B154" s="55" t="s">
        <v>1646</v>
      </c>
      <c r="C154" t="s">
        <v>1647</v>
      </c>
    </row>
    <row r="155" spans="2:3" x14ac:dyDescent="0.35">
      <c r="B155" s="55" t="s">
        <v>1646</v>
      </c>
      <c r="C155" t="s">
        <v>1647</v>
      </c>
    </row>
    <row r="156" spans="2:3" x14ac:dyDescent="0.35">
      <c r="B156" s="55" t="s">
        <v>1648</v>
      </c>
      <c r="C156" t="s">
        <v>1647</v>
      </c>
    </row>
    <row r="157" spans="2:3" x14ac:dyDescent="0.35">
      <c r="B157" s="55" t="s">
        <v>1648</v>
      </c>
      <c r="C157" t="s">
        <v>1647</v>
      </c>
    </row>
    <row r="158" spans="2:3" x14ac:dyDescent="0.35">
      <c r="B158" s="55" t="s">
        <v>1648</v>
      </c>
      <c r="C158" t="s">
        <v>1647</v>
      </c>
    </row>
    <row r="159" spans="2:3" x14ac:dyDescent="0.35">
      <c r="B159" s="55" t="s">
        <v>1649</v>
      </c>
      <c r="C159" t="s">
        <v>1650</v>
      </c>
    </row>
    <row r="160" spans="2:3" x14ac:dyDescent="0.35">
      <c r="B160" s="55" t="s">
        <v>1651</v>
      </c>
      <c r="C160" t="s">
        <v>1652</v>
      </c>
    </row>
    <row r="161" spans="2:3" x14ac:dyDescent="0.35">
      <c r="B161" s="55" t="s">
        <v>1653</v>
      </c>
      <c r="C161" t="s">
        <v>1654</v>
      </c>
    </row>
    <row r="162" spans="2:3" x14ac:dyDescent="0.35">
      <c r="B162" s="55" t="s">
        <v>1653</v>
      </c>
      <c r="C162" t="s">
        <v>1654</v>
      </c>
    </row>
    <row r="163" spans="2:3" x14ac:dyDescent="0.35">
      <c r="B163" s="55" t="s">
        <v>1653</v>
      </c>
      <c r="C163" t="s">
        <v>1654</v>
      </c>
    </row>
    <row r="164" spans="2:3" x14ac:dyDescent="0.35">
      <c r="B164" s="55" t="s">
        <v>1653</v>
      </c>
      <c r="C164" t="s">
        <v>1654</v>
      </c>
    </row>
    <row r="165" spans="2:3" x14ac:dyDescent="0.35">
      <c r="B165" s="55" t="s">
        <v>1653</v>
      </c>
      <c r="C165" t="s">
        <v>1654</v>
      </c>
    </row>
    <row r="166" spans="2:3" x14ac:dyDescent="0.35">
      <c r="B166" s="55" t="s">
        <v>1655</v>
      </c>
      <c r="C166" t="s">
        <v>1656</v>
      </c>
    </row>
    <row r="167" spans="2:3" x14ac:dyDescent="0.35">
      <c r="B167" s="55" t="s">
        <v>1657</v>
      </c>
      <c r="C167" t="s">
        <v>1658</v>
      </c>
    </row>
    <row r="168" spans="2:3" x14ac:dyDescent="0.35">
      <c r="B168" s="55" t="s">
        <v>1657</v>
      </c>
      <c r="C168" t="s">
        <v>1658</v>
      </c>
    </row>
    <row r="169" spans="2:3" x14ac:dyDescent="0.35">
      <c r="B169" s="55" t="s">
        <v>1659</v>
      </c>
      <c r="C169" t="s">
        <v>1660</v>
      </c>
    </row>
    <row r="170" spans="2:3" x14ac:dyDescent="0.35">
      <c r="B170" s="55" t="s">
        <v>1659</v>
      </c>
      <c r="C170" t="s">
        <v>1660</v>
      </c>
    </row>
    <row r="171" spans="2:3" x14ac:dyDescent="0.35">
      <c r="B171" s="55" t="s">
        <v>1661</v>
      </c>
      <c r="C171" t="s">
        <v>1662</v>
      </c>
    </row>
    <row r="172" spans="2:3" x14ac:dyDescent="0.35">
      <c r="B172" s="55" t="s">
        <v>1661</v>
      </c>
      <c r="C172" t="s">
        <v>1662</v>
      </c>
    </row>
    <row r="173" spans="2:3" x14ac:dyDescent="0.35">
      <c r="B173" s="55" t="s">
        <v>1663</v>
      </c>
      <c r="C173" t="s">
        <v>1664</v>
      </c>
    </row>
    <row r="174" spans="2:3" x14ac:dyDescent="0.35">
      <c r="B174" s="55" t="s">
        <v>1663</v>
      </c>
      <c r="C174" t="s">
        <v>1664</v>
      </c>
    </row>
    <row r="175" spans="2:3" x14ac:dyDescent="0.35">
      <c r="B175" s="55" t="s">
        <v>1663</v>
      </c>
      <c r="C175" t="s">
        <v>1664</v>
      </c>
    </row>
    <row r="176" spans="2:3" x14ac:dyDescent="0.35">
      <c r="B176" s="55" t="s">
        <v>1663</v>
      </c>
      <c r="C176" t="s">
        <v>1664</v>
      </c>
    </row>
    <row r="177" spans="2:3" x14ac:dyDescent="0.35">
      <c r="B177" s="55" t="s">
        <v>1665</v>
      </c>
      <c r="C177" t="s">
        <v>1666</v>
      </c>
    </row>
    <row r="178" spans="2:3" x14ac:dyDescent="0.35">
      <c r="B178" s="55" t="s">
        <v>1665</v>
      </c>
      <c r="C178" t="s">
        <v>1666</v>
      </c>
    </row>
    <row r="179" spans="2:3" x14ac:dyDescent="0.35">
      <c r="B179" s="55" t="s">
        <v>1665</v>
      </c>
      <c r="C179" t="s">
        <v>1666</v>
      </c>
    </row>
    <row r="180" spans="2:3" x14ac:dyDescent="0.35">
      <c r="B180" s="55" t="s">
        <v>1667</v>
      </c>
      <c r="C180" t="s">
        <v>1668</v>
      </c>
    </row>
    <row r="181" spans="2:3" x14ac:dyDescent="0.35">
      <c r="B181" s="55" t="s">
        <v>1669</v>
      </c>
      <c r="C181" t="s">
        <v>1670</v>
      </c>
    </row>
    <row r="182" spans="2:3" x14ac:dyDescent="0.35">
      <c r="B182" s="55" t="s">
        <v>1671</v>
      </c>
      <c r="C182" t="s">
        <v>1672</v>
      </c>
    </row>
    <row r="183" spans="2:3" x14ac:dyDescent="0.35">
      <c r="B183" s="55" t="s">
        <v>1673</v>
      </c>
      <c r="C183" t="s">
        <v>1674</v>
      </c>
    </row>
    <row r="184" spans="2:3" x14ac:dyDescent="0.35">
      <c r="B184" s="55" t="s">
        <v>1673</v>
      </c>
      <c r="C184" t="s">
        <v>1674</v>
      </c>
    </row>
    <row r="185" spans="2:3" x14ac:dyDescent="0.35">
      <c r="B185" s="55" t="s">
        <v>1673</v>
      </c>
      <c r="C185" t="s">
        <v>1674</v>
      </c>
    </row>
    <row r="186" spans="2:3" x14ac:dyDescent="0.35">
      <c r="B186" s="55" t="s">
        <v>1675</v>
      </c>
      <c r="C186" t="s">
        <v>1676</v>
      </c>
    </row>
    <row r="187" spans="2:3" x14ac:dyDescent="0.35">
      <c r="B187" s="55" t="s">
        <v>1677</v>
      </c>
      <c r="C187" t="s">
        <v>1678</v>
      </c>
    </row>
    <row r="188" spans="2:3" x14ac:dyDescent="0.35">
      <c r="B188" s="55" t="s">
        <v>1677</v>
      </c>
      <c r="C188" t="s">
        <v>1678</v>
      </c>
    </row>
    <row r="189" spans="2:3" x14ac:dyDescent="0.35">
      <c r="B189" s="55" t="s">
        <v>1677</v>
      </c>
      <c r="C189" t="s">
        <v>1678</v>
      </c>
    </row>
    <row r="190" spans="2:3" x14ac:dyDescent="0.35">
      <c r="B190" s="55" t="s">
        <v>1677</v>
      </c>
      <c r="C190" t="s">
        <v>1678</v>
      </c>
    </row>
    <row r="191" spans="2:3" x14ac:dyDescent="0.35">
      <c r="B191" s="55" t="s">
        <v>1679</v>
      </c>
      <c r="C191" t="s">
        <v>1680</v>
      </c>
    </row>
    <row r="192" spans="2:3" x14ac:dyDescent="0.35">
      <c r="B192" s="55" t="s">
        <v>1679</v>
      </c>
      <c r="C192" t="s">
        <v>1680</v>
      </c>
    </row>
    <row r="193" spans="2:3" x14ac:dyDescent="0.35">
      <c r="B193" s="55" t="s">
        <v>1679</v>
      </c>
      <c r="C193" t="s">
        <v>1680</v>
      </c>
    </row>
    <row r="194" spans="2:3" x14ac:dyDescent="0.35">
      <c r="B194" s="55" t="s">
        <v>1681</v>
      </c>
      <c r="C194" t="s">
        <v>1682</v>
      </c>
    </row>
    <row r="195" spans="2:3" x14ac:dyDescent="0.35">
      <c r="B195" s="55" t="s">
        <v>1683</v>
      </c>
      <c r="C195" t="s">
        <v>1684</v>
      </c>
    </row>
    <row r="196" spans="2:3" x14ac:dyDescent="0.35">
      <c r="B196" s="55" t="s">
        <v>1685</v>
      </c>
      <c r="C196" t="s">
        <v>1686</v>
      </c>
    </row>
    <row r="197" spans="2:3" x14ac:dyDescent="0.35">
      <c r="B197" s="55" t="s">
        <v>1685</v>
      </c>
      <c r="C197" t="s">
        <v>1686</v>
      </c>
    </row>
    <row r="198" spans="2:3" x14ac:dyDescent="0.35">
      <c r="B198" s="55" t="s">
        <v>1685</v>
      </c>
      <c r="C198" t="s">
        <v>1686</v>
      </c>
    </row>
    <row r="199" spans="2:3" x14ac:dyDescent="0.35">
      <c r="B199" s="55" t="s">
        <v>1685</v>
      </c>
      <c r="C199" t="s">
        <v>1686</v>
      </c>
    </row>
    <row r="200" spans="2:3" x14ac:dyDescent="0.35">
      <c r="B200" s="55" t="s">
        <v>1685</v>
      </c>
      <c r="C200" t="s">
        <v>1686</v>
      </c>
    </row>
    <row r="201" spans="2:3" x14ac:dyDescent="0.35">
      <c r="B201" s="55" t="s">
        <v>1685</v>
      </c>
      <c r="C201" t="s">
        <v>1686</v>
      </c>
    </row>
    <row r="202" spans="2:3" x14ac:dyDescent="0.35">
      <c r="B202" s="55" t="s">
        <v>1685</v>
      </c>
      <c r="C202" t="s">
        <v>1686</v>
      </c>
    </row>
    <row r="203" spans="2:3" x14ac:dyDescent="0.35">
      <c r="B203" s="55" t="s">
        <v>1687</v>
      </c>
      <c r="C203" t="s">
        <v>1688</v>
      </c>
    </row>
    <row r="204" spans="2:3" x14ac:dyDescent="0.35">
      <c r="B204" s="55" t="s">
        <v>1687</v>
      </c>
      <c r="C204" t="s">
        <v>1688</v>
      </c>
    </row>
    <row r="205" spans="2:3" x14ac:dyDescent="0.35">
      <c r="B205" s="55" t="s">
        <v>1687</v>
      </c>
      <c r="C205" t="s">
        <v>1688</v>
      </c>
    </row>
    <row r="206" spans="2:3" x14ac:dyDescent="0.35">
      <c r="B206" s="55" t="s">
        <v>1689</v>
      </c>
      <c r="C206" t="s">
        <v>1690</v>
      </c>
    </row>
    <row r="207" spans="2:3" x14ac:dyDescent="0.35">
      <c r="B207" s="55" t="s">
        <v>1689</v>
      </c>
      <c r="C207" t="s">
        <v>1690</v>
      </c>
    </row>
    <row r="208" spans="2:3" x14ac:dyDescent="0.35">
      <c r="B208" s="55" t="s">
        <v>1689</v>
      </c>
      <c r="C208" t="s">
        <v>1690</v>
      </c>
    </row>
    <row r="209" spans="2:3" x14ac:dyDescent="0.35">
      <c r="B209" s="55" t="s">
        <v>1691</v>
      </c>
      <c r="C209" t="s">
        <v>1692</v>
      </c>
    </row>
    <row r="210" spans="2:3" x14ac:dyDescent="0.35">
      <c r="B210" s="55" t="s">
        <v>1693</v>
      </c>
      <c r="C210" t="s">
        <v>1694</v>
      </c>
    </row>
    <row r="211" spans="2:3" x14ac:dyDescent="0.35">
      <c r="B211" s="55" t="s">
        <v>1695</v>
      </c>
      <c r="C211" t="s">
        <v>1696</v>
      </c>
    </row>
    <row r="212" spans="2:3" x14ac:dyDescent="0.35">
      <c r="B212" s="55" t="s">
        <v>1695</v>
      </c>
      <c r="C212" t="s">
        <v>1696</v>
      </c>
    </row>
    <row r="213" spans="2:3" x14ac:dyDescent="0.35">
      <c r="B213" s="55" t="s">
        <v>1697</v>
      </c>
      <c r="C213" t="s">
        <v>1698</v>
      </c>
    </row>
    <row r="214" spans="2:3" x14ac:dyDescent="0.35">
      <c r="B214" s="55" t="s">
        <v>1697</v>
      </c>
      <c r="C214" t="s">
        <v>1698</v>
      </c>
    </row>
    <row r="215" spans="2:3" x14ac:dyDescent="0.35">
      <c r="B215" s="55" t="s">
        <v>1697</v>
      </c>
      <c r="C215" t="s">
        <v>1698</v>
      </c>
    </row>
    <row r="216" spans="2:3" x14ac:dyDescent="0.35">
      <c r="B216" s="55" t="s">
        <v>1697</v>
      </c>
      <c r="C216" t="s">
        <v>1698</v>
      </c>
    </row>
    <row r="217" spans="2:3" x14ac:dyDescent="0.35">
      <c r="B217" s="55" t="s">
        <v>1699</v>
      </c>
      <c r="C217" t="s">
        <v>1700</v>
      </c>
    </row>
    <row r="218" spans="2:3" x14ac:dyDescent="0.35">
      <c r="B218" s="55" t="s">
        <v>1701</v>
      </c>
      <c r="C218" t="s">
        <v>1702</v>
      </c>
    </row>
    <row r="219" spans="2:3" x14ac:dyDescent="0.35">
      <c r="B219" s="55" t="s">
        <v>1703</v>
      </c>
      <c r="C219" t="s">
        <v>1704</v>
      </c>
    </row>
    <row r="220" spans="2:3" x14ac:dyDescent="0.35">
      <c r="B220" s="55" t="s">
        <v>1703</v>
      </c>
      <c r="C220" t="s">
        <v>1704</v>
      </c>
    </row>
    <row r="221" spans="2:3" x14ac:dyDescent="0.35">
      <c r="B221" s="55" t="s">
        <v>1705</v>
      </c>
      <c r="C221" t="s">
        <v>1706</v>
      </c>
    </row>
    <row r="222" spans="2:3" x14ac:dyDescent="0.35">
      <c r="B222" s="55" t="s">
        <v>1705</v>
      </c>
      <c r="C222" t="s">
        <v>1706</v>
      </c>
    </row>
    <row r="223" spans="2:3" x14ac:dyDescent="0.35">
      <c r="B223" s="55" t="s">
        <v>1707</v>
      </c>
      <c r="C223" t="s">
        <v>1708</v>
      </c>
    </row>
    <row r="224" spans="2:3" x14ac:dyDescent="0.35">
      <c r="B224" s="55" t="s">
        <v>1707</v>
      </c>
      <c r="C224" t="s">
        <v>1708</v>
      </c>
    </row>
    <row r="225" spans="2:3" x14ac:dyDescent="0.35">
      <c r="B225" s="55" t="s">
        <v>1709</v>
      </c>
      <c r="C225" t="s">
        <v>1710</v>
      </c>
    </row>
    <row r="226" spans="2:3" x14ac:dyDescent="0.35">
      <c r="B226" s="55" t="s">
        <v>1709</v>
      </c>
      <c r="C226" t="s">
        <v>1710</v>
      </c>
    </row>
    <row r="227" spans="2:3" x14ac:dyDescent="0.35">
      <c r="B227" s="55" t="s">
        <v>1711</v>
      </c>
      <c r="C227" t="s">
        <v>1712</v>
      </c>
    </row>
    <row r="228" spans="2:3" x14ac:dyDescent="0.35">
      <c r="B228" s="55" t="s">
        <v>1711</v>
      </c>
      <c r="C228" t="s">
        <v>1712</v>
      </c>
    </row>
    <row r="229" spans="2:3" x14ac:dyDescent="0.35">
      <c r="B229" s="55" t="s">
        <v>1713</v>
      </c>
      <c r="C229" t="s">
        <v>1714</v>
      </c>
    </row>
    <row r="230" spans="2:3" x14ac:dyDescent="0.35">
      <c r="B230" s="55" t="s">
        <v>1715</v>
      </c>
      <c r="C230" t="s">
        <v>1716</v>
      </c>
    </row>
    <row r="231" spans="2:3" x14ac:dyDescent="0.35">
      <c r="B231" s="55" t="s">
        <v>1715</v>
      </c>
      <c r="C231" t="s">
        <v>1716</v>
      </c>
    </row>
    <row r="232" spans="2:3" x14ac:dyDescent="0.35">
      <c r="B232" s="55" t="s">
        <v>1715</v>
      </c>
      <c r="C232" t="s">
        <v>1716</v>
      </c>
    </row>
    <row r="233" spans="2:3" x14ac:dyDescent="0.35">
      <c r="B233" s="55" t="s">
        <v>1717</v>
      </c>
      <c r="C233" t="s">
        <v>1718</v>
      </c>
    </row>
    <row r="234" spans="2:3" x14ac:dyDescent="0.35">
      <c r="B234" s="55" t="s">
        <v>1719</v>
      </c>
      <c r="C234" t="s">
        <v>1720</v>
      </c>
    </row>
    <row r="235" spans="2:3" x14ac:dyDescent="0.35">
      <c r="B235" s="55" t="s">
        <v>1721</v>
      </c>
      <c r="C235" t="s">
        <v>1722</v>
      </c>
    </row>
    <row r="236" spans="2:3" x14ac:dyDescent="0.35">
      <c r="B236" s="55" t="s">
        <v>1721</v>
      </c>
      <c r="C236" t="s">
        <v>1722</v>
      </c>
    </row>
    <row r="237" spans="2:3" x14ac:dyDescent="0.35">
      <c r="B237" s="55" t="s">
        <v>1721</v>
      </c>
      <c r="C237" t="s">
        <v>1722</v>
      </c>
    </row>
    <row r="238" spans="2:3" x14ac:dyDescent="0.35">
      <c r="B238" s="55" t="s">
        <v>1723</v>
      </c>
      <c r="C238" t="s">
        <v>1724</v>
      </c>
    </row>
    <row r="239" spans="2:3" x14ac:dyDescent="0.35">
      <c r="B239" s="55" t="s">
        <v>1723</v>
      </c>
      <c r="C239" t="s">
        <v>1724</v>
      </c>
    </row>
    <row r="240" spans="2:3" x14ac:dyDescent="0.35">
      <c r="B240" s="55" t="s">
        <v>1723</v>
      </c>
      <c r="C240" t="s">
        <v>1724</v>
      </c>
    </row>
    <row r="241" spans="2:3" x14ac:dyDescent="0.35">
      <c r="B241" s="55" t="s">
        <v>1723</v>
      </c>
      <c r="C241" t="s">
        <v>1724</v>
      </c>
    </row>
    <row r="242" spans="2:3" x14ac:dyDescent="0.35">
      <c r="B242" s="55" t="s">
        <v>1723</v>
      </c>
      <c r="C242" t="s">
        <v>1724</v>
      </c>
    </row>
    <row r="243" spans="2:3" x14ac:dyDescent="0.35">
      <c r="B243" s="55" t="s">
        <v>1725</v>
      </c>
      <c r="C243" t="s">
        <v>1726</v>
      </c>
    </row>
    <row r="244" spans="2:3" x14ac:dyDescent="0.35">
      <c r="B244" s="55" t="s">
        <v>1725</v>
      </c>
      <c r="C244" t="s">
        <v>1726</v>
      </c>
    </row>
    <row r="245" spans="2:3" x14ac:dyDescent="0.35">
      <c r="B245" s="55" t="s">
        <v>1727</v>
      </c>
      <c r="C245" t="s">
        <v>1728</v>
      </c>
    </row>
    <row r="246" spans="2:3" x14ac:dyDescent="0.35">
      <c r="B246" s="55" t="s">
        <v>1729</v>
      </c>
      <c r="C246" t="s">
        <v>1730</v>
      </c>
    </row>
    <row r="247" spans="2:3" x14ac:dyDescent="0.35">
      <c r="B247" s="55" t="s">
        <v>1731</v>
      </c>
      <c r="C247" t="s">
        <v>1732</v>
      </c>
    </row>
    <row r="248" spans="2:3" x14ac:dyDescent="0.35">
      <c r="B248" s="55" t="s">
        <v>1733</v>
      </c>
      <c r="C248" t="s">
        <v>1734</v>
      </c>
    </row>
    <row r="249" spans="2:3" x14ac:dyDescent="0.35">
      <c r="B249" s="55" t="s">
        <v>1735</v>
      </c>
      <c r="C249" t="s">
        <v>1736</v>
      </c>
    </row>
    <row r="250" spans="2:3" x14ac:dyDescent="0.35">
      <c r="B250" s="55" t="s">
        <v>1737</v>
      </c>
      <c r="C250" t="s">
        <v>1738</v>
      </c>
    </row>
    <row r="251" spans="2:3" x14ac:dyDescent="0.35">
      <c r="B251" s="55" t="s">
        <v>1739</v>
      </c>
      <c r="C251" t="s">
        <v>1740</v>
      </c>
    </row>
    <row r="252" spans="2:3" x14ac:dyDescent="0.35">
      <c r="B252" s="55" t="s">
        <v>1741</v>
      </c>
      <c r="C252" t="s">
        <v>1742</v>
      </c>
    </row>
    <row r="253" spans="2:3" x14ac:dyDescent="0.35">
      <c r="B253" s="55" t="s">
        <v>1741</v>
      </c>
      <c r="C253" t="s">
        <v>1742</v>
      </c>
    </row>
    <row r="254" spans="2:3" x14ac:dyDescent="0.35">
      <c r="B254" s="55" t="s">
        <v>1743</v>
      </c>
      <c r="C254" t="s">
        <v>1744</v>
      </c>
    </row>
    <row r="255" spans="2:3" x14ac:dyDescent="0.35">
      <c r="B255" s="55" t="s">
        <v>1743</v>
      </c>
      <c r="C255" t="s">
        <v>1744</v>
      </c>
    </row>
    <row r="256" spans="2:3" x14ac:dyDescent="0.35">
      <c r="B256" s="55" t="s">
        <v>1743</v>
      </c>
      <c r="C256" t="s">
        <v>1744</v>
      </c>
    </row>
    <row r="257" spans="2:3" x14ac:dyDescent="0.35">
      <c r="B257" s="55" t="s">
        <v>1745</v>
      </c>
      <c r="C257" t="s">
        <v>1746</v>
      </c>
    </row>
    <row r="258" spans="2:3" x14ac:dyDescent="0.35">
      <c r="B258" s="55" t="s">
        <v>1747</v>
      </c>
      <c r="C258" t="s">
        <v>1748</v>
      </c>
    </row>
    <row r="259" spans="2:3" x14ac:dyDescent="0.35">
      <c r="B259" s="55" t="s">
        <v>1749</v>
      </c>
      <c r="C259" t="s">
        <v>1750</v>
      </c>
    </row>
    <row r="260" spans="2:3" x14ac:dyDescent="0.35">
      <c r="B260" s="55" t="s">
        <v>1749</v>
      </c>
      <c r="C260" t="s">
        <v>1750</v>
      </c>
    </row>
    <row r="261" spans="2:3" x14ac:dyDescent="0.35">
      <c r="B261" s="55" t="s">
        <v>1751</v>
      </c>
      <c r="C261" t="s">
        <v>1752</v>
      </c>
    </row>
    <row r="262" spans="2:3" x14ac:dyDescent="0.35">
      <c r="B262" s="55" t="s">
        <v>1753</v>
      </c>
      <c r="C262" t="s">
        <v>1754</v>
      </c>
    </row>
    <row r="263" spans="2:3" x14ac:dyDescent="0.35">
      <c r="B263" s="55" t="s">
        <v>1755</v>
      </c>
      <c r="C263" t="s">
        <v>1756</v>
      </c>
    </row>
    <row r="264" spans="2:3" x14ac:dyDescent="0.35">
      <c r="B264" s="55" t="s">
        <v>1755</v>
      </c>
      <c r="C264" t="s">
        <v>1756</v>
      </c>
    </row>
    <row r="265" spans="2:3" x14ac:dyDescent="0.35">
      <c r="B265" s="55" t="s">
        <v>1757</v>
      </c>
      <c r="C265" t="s">
        <v>1758</v>
      </c>
    </row>
    <row r="266" spans="2:3" x14ac:dyDescent="0.35">
      <c r="B266" s="55" t="s">
        <v>1757</v>
      </c>
      <c r="C266" t="s">
        <v>1758</v>
      </c>
    </row>
    <row r="267" spans="2:3" x14ac:dyDescent="0.35">
      <c r="B267" s="55" t="s">
        <v>1759</v>
      </c>
      <c r="C267" t="s">
        <v>1760</v>
      </c>
    </row>
    <row r="268" spans="2:3" x14ac:dyDescent="0.35">
      <c r="B268" s="55" t="s">
        <v>1761</v>
      </c>
      <c r="C268" t="s">
        <v>1762</v>
      </c>
    </row>
    <row r="269" spans="2:3" x14ac:dyDescent="0.35">
      <c r="B269" s="55" t="s">
        <v>1763</v>
      </c>
      <c r="C269" t="s">
        <v>1764</v>
      </c>
    </row>
    <row r="270" spans="2:3" x14ac:dyDescent="0.35">
      <c r="B270" s="55" t="s">
        <v>1763</v>
      </c>
      <c r="C270" t="s">
        <v>1764</v>
      </c>
    </row>
    <row r="271" spans="2:3" x14ac:dyDescent="0.35">
      <c r="B271" s="55" t="s">
        <v>1765</v>
      </c>
      <c r="C271" t="s">
        <v>1764</v>
      </c>
    </row>
    <row r="272" spans="2:3" x14ac:dyDescent="0.35">
      <c r="B272" s="55" t="s">
        <v>1765</v>
      </c>
      <c r="C272" t="s">
        <v>1764</v>
      </c>
    </row>
    <row r="273" spans="2:3" x14ac:dyDescent="0.35">
      <c r="B273" s="55" t="s">
        <v>1766</v>
      </c>
      <c r="C273" t="s">
        <v>1764</v>
      </c>
    </row>
    <row r="274" spans="2:3" x14ac:dyDescent="0.35">
      <c r="B274" s="55" t="s">
        <v>1766</v>
      </c>
      <c r="C274" t="s">
        <v>1764</v>
      </c>
    </row>
    <row r="275" spans="2:3" x14ac:dyDescent="0.35">
      <c r="B275" s="55" t="s">
        <v>1767</v>
      </c>
      <c r="C275" t="s">
        <v>1764</v>
      </c>
    </row>
    <row r="276" spans="2:3" x14ac:dyDescent="0.35">
      <c r="B276" s="55" t="s">
        <v>1767</v>
      </c>
      <c r="C276" t="s">
        <v>1764</v>
      </c>
    </row>
    <row r="277" spans="2:3" x14ac:dyDescent="0.35">
      <c r="B277" s="55" t="s">
        <v>1768</v>
      </c>
      <c r="C277" t="s">
        <v>1764</v>
      </c>
    </row>
    <row r="278" spans="2:3" x14ac:dyDescent="0.35">
      <c r="B278" s="55" t="s">
        <v>1768</v>
      </c>
      <c r="C278" t="s">
        <v>1764</v>
      </c>
    </row>
    <row r="279" spans="2:3" x14ac:dyDescent="0.35">
      <c r="B279" s="55" t="s">
        <v>1769</v>
      </c>
      <c r="C279" t="s">
        <v>1764</v>
      </c>
    </row>
    <row r="280" spans="2:3" x14ac:dyDescent="0.35">
      <c r="B280" s="55" t="s">
        <v>1769</v>
      </c>
      <c r="C280" t="s">
        <v>1764</v>
      </c>
    </row>
    <row r="281" spans="2:3" x14ac:dyDescent="0.35">
      <c r="B281" s="55" t="s">
        <v>1770</v>
      </c>
      <c r="C281" t="s">
        <v>1764</v>
      </c>
    </row>
    <row r="282" spans="2:3" x14ac:dyDescent="0.35">
      <c r="B282" s="55" t="s">
        <v>1770</v>
      </c>
      <c r="C282" t="s">
        <v>1764</v>
      </c>
    </row>
    <row r="283" spans="2:3" x14ac:dyDescent="0.35">
      <c r="B283" s="55" t="s">
        <v>1771</v>
      </c>
      <c r="C283" t="s">
        <v>1772</v>
      </c>
    </row>
    <row r="284" spans="2:3" x14ac:dyDescent="0.35">
      <c r="B284" s="55" t="s">
        <v>1771</v>
      </c>
      <c r="C284" t="s">
        <v>1772</v>
      </c>
    </row>
    <row r="285" spans="2:3" x14ac:dyDescent="0.35">
      <c r="B285" s="55" t="s">
        <v>1771</v>
      </c>
      <c r="C285" t="s">
        <v>1772</v>
      </c>
    </row>
    <row r="286" spans="2:3" x14ac:dyDescent="0.35">
      <c r="B286" s="55" t="s">
        <v>1771</v>
      </c>
      <c r="C286" t="s">
        <v>1772</v>
      </c>
    </row>
    <row r="287" spans="2:3" x14ac:dyDescent="0.35">
      <c r="B287" s="55" t="s">
        <v>1771</v>
      </c>
      <c r="C287" t="s">
        <v>1772</v>
      </c>
    </row>
    <row r="288" spans="2:3" x14ac:dyDescent="0.35">
      <c r="B288" s="55" t="s">
        <v>1773</v>
      </c>
      <c r="C288" t="s">
        <v>1774</v>
      </c>
    </row>
    <row r="289" spans="2:3" x14ac:dyDescent="0.35">
      <c r="B289" s="55" t="s">
        <v>1773</v>
      </c>
      <c r="C289" t="s">
        <v>1774</v>
      </c>
    </row>
    <row r="290" spans="2:3" x14ac:dyDescent="0.35">
      <c r="B290" s="55" t="s">
        <v>1775</v>
      </c>
      <c r="C290" t="s">
        <v>1776</v>
      </c>
    </row>
    <row r="291" spans="2:3" x14ac:dyDescent="0.35">
      <c r="B291" s="55" t="s">
        <v>1775</v>
      </c>
      <c r="C291" t="s">
        <v>1776</v>
      </c>
    </row>
    <row r="292" spans="2:3" x14ac:dyDescent="0.35">
      <c r="B292" s="55" t="s">
        <v>1777</v>
      </c>
      <c r="C292" t="s">
        <v>1778</v>
      </c>
    </row>
    <row r="293" spans="2:3" x14ac:dyDescent="0.35">
      <c r="B293" s="55" t="s">
        <v>1779</v>
      </c>
      <c r="C293" t="s">
        <v>1778</v>
      </c>
    </row>
    <row r="294" spans="2:3" x14ac:dyDescent="0.35">
      <c r="B294" s="55" t="s">
        <v>1780</v>
      </c>
      <c r="C294" t="s">
        <v>1781</v>
      </c>
    </row>
    <row r="295" spans="2:3" x14ac:dyDescent="0.35">
      <c r="B295" s="55" t="s">
        <v>1780</v>
      </c>
      <c r="C295" t="s">
        <v>1781</v>
      </c>
    </row>
    <row r="296" spans="2:3" x14ac:dyDescent="0.35">
      <c r="B296" s="55" t="s">
        <v>1782</v>
      </c>
      <c r="C296" t="s">
        <v>1783</v>
      </c>
    </row>
    <row r="297" spans="2:3" x14ac:dyDescent="0.35">
      <c r="B297" s="55" t="s">
        <v>1782</v>
      </c>
      <c r="C297" t="s">
        <v>1783</v>
      </c>
    </row>
    <row r="298" spans="2:3" x14ac:dyDescent="0.35">
      <c r="B298" s="55" t="s">
        <v>1782</v>
      </c>
      <c r="C298" t="s">
        <v>1783</v>
      </c>
    </row>
    <row r="299" spans="2:3" x14ac:dyDescent="0.35">
      <c r="B299" s="55" t="s">
        <v>1782</v>
      </c>
      <c r="C299" t="s">
        <v>1783</v>
      </c>
    </row>
    <row r="300" spans="2:3" x14ac:dyDescent="0.35">
      <c r="B300" s="55" t="s">
        <v>1784</v>
      </c>
      <c r="C300" t="s">
        <v>1785</v>
      </c>
    </row>
    <row r="301" spans="2:3" x14ac:dyDescent="0.35">
      <c r="B301" s="55" t="s">
        <v>1784</v>
      </c>
      <c r="C301" t="s">
        <v>1785</v>
      </c>
    </row>
    <row r="302" spans="2:3" x14ac:dyDescent="0.35">
      <c r="B302" s="55" t="s">
        <v>1784</v>
      </c>
      <c r="C302" t="s">
        <v>1785</v>
      </c>
    </row>
    <row r="303" spans="2:3" x14ac:dyDescent="0.35">
      <c r="B303" s="55" t="s">
        <v>1786</v>
      </c>
      <c r="C303" t="s">
        <v>1787</v>
      </c>
    </row>
    <row r="304" spans="2:3" x14ac:dyDescent="0.35">
      <c r="B304" s="55" t="s">
        <v>1786</v>
      </c>
      <c r="C304" t="s">
        <v>1787</v>
      </c>
    </row>
    <row r="305" spans="2:3" x14ac:dyDescent="0.35">
      <c r="B305" s="55" t="s">
        <v>1786</v>
      </c>
      <c r="C305" t="s">
        <v>1787</v>
      </c>
    </row>
    <row r="306" spans="2:3" x14ac:dyDescent="0.35">
      <c r="B306" s="55" t="s">
        <v>1788</v>
      </c>
      <c r="C306" t="s">
        <v>1789</v>
      </c>
    </row>
    <row r="307" spans="2:3" x14ac:dyDescent="0.35">
      <c r="B307" s="55" t="s">
        <v>1790</v>
      </c>
      <c r="C307" t="s">
        <v>1791</v>
      </c>
    </row>
    <row r="308" spans="2:3" x14ac:dyDescent="0.35">
      <c r="B308" s="55" t="s">
        <v>1792</v>
      </c>
      <c r="C308" t="s">
        <v>1793</v>
      </c>
    </row>
    <row r="309" spans="2:3" x14ac:dyDescent="0.35">
      <c r="B309" s="55" t="s">
        <v>1792</v>
      </c>
      <c r="C309" t="s">
        <v>1793</v>
      </c>
    </row>
    <row r="310" spans="2:3" x14ac:dyDescent="0.35">
      <c r="B310" s="55" t="s">
        <v>1794</v>
      </c>
      <c r="C310" t="s">
        <v>1795</v>
      </c>
    </row>
    <row r="311" spans="2:3" x14ac:dyDescent="0.35">
      <c r="B311" s="55" t="s">
        <v>1794</v>
      </c>
      <c r="C311" t="s">
        <v>1795</v>
      </c>
    </row>
    <row r="312" spans="2:3" x14ac:dyDescent="0.35">
      <c r="B312" s="55" t="s">
        <v>1794</v>
      </c>
      <c r="C312" t="s">
        <v>1795</v>
      </c>
    </row>
    <row r="313" spans="2:3" x14ac:dyDescent="0.35">
      <c r="B313" s="55" t="s">
        <v>1796</v>
      </c>
      <c r="C313" t="s">
        <v>1797</v>
      </c>
    </row>
    <row r="314" spans="2:3" x14ac:dyDescent="0.35">
      <c r="B314" s="55" t="s">
        <v>1796</v>
      </c>
      <c r="C314" t="s">
        <v>1797</v>
      </c>
    </row>
    <row r="315" spans="2:3" x14ac:dyDescent="0.35">
      <c r="B315" s="55" t="s">
        <v>1798</v>
      </c>
      <c r="C315" t="s">
        <v>1799</v>
      </c>
    </row>
    <row r="316" spans="2:3" x14ac:dyDescent="0.35">
      <c r="B316" s="55" t="s">
        <v>1798</v>
      </c>
      <c r="C316" t="s">
        <v>1799</v>
      </c>
    </row>
    <row r="317" spans="2:3" x14ac:dyDescent="0.35">
      <c r="B317" s="55" t="s">
        <v>1798</v>
      </c>
      <c r="C317" t="s">
        <v>1799</v>
      </c>
    </row>
    <row r="318" spans="2:3" x14ac:dyDescent="0.35">
      <c r="B318" s="55" t="s">
        <v>1800</v>
      </c>
      <c r="C318" t="s">
        <v>1801</v>
      </c>
    </row>
    <row r="319" spans="2:3" x14ac:dyDescent="0.35">
      <c r="B319" s="55" t="s">
        <v>1800</v>
      </c>
      <c r="C319" t="s">
        <v>1801</v>
      </c>
    </row>
    <row r="320" spans="2:3" x14ac:dyDescent="0.35">
      <c r="B320" s="55" t="s">
        <v>1802</v>
      </c>
      <c r="C320" t="s">
        <v>1803</v>
      </c>
    </row>
    <row r="321" spans="2:3" x14ac:dyDescent="0.35">
      <c r="B321" s="55" t="s">
        <v>1802</v>
      </c>
      <c r="C321" t="s">
        <v>1803</v>
      </c>
    </row>
    <row r="322" spans="2:3" x14ac:dyDescent="0.35">
      <c r="B322" s="55" t="s">
        <v>1802</v>
      </c>
      <c r="C322" t="s">
        <v>1803</v>
      </c>
    </row>
    <row r="323" spans="2:3" x14ac:dyDescent="0.35">
      <c r="B323" s="55" t="s">
        <v>1804</v>
      </c>
      <c r="C323" t="s">
        <v>1805</v>
      </c>
    </row>
    <row r="324" spans="2:3" x14ac:dyDescent="0.35">
      <c r="B324" s="55" t="s">
        <v>1806</v>
      </c>
      <c r="C324" t="s">
        <v>1807</v>
      </c>
    </row>
    <row r="325" spans="2:3" x14ac:dyDescent="0.35">
      <c r="B325" s="55" t="s">
        <v>1806</v>
      </c>
      <c r="C325" t="s">
        <v>1807</v>
      </c>
    </row>
    <row r="326" spans="2:3" x14ac:dyDescent="0.35">
      <c r="B326" s="55" t="s">
        <v>1808</v>
      </c>
      <c r="C326" t="s">
        <v>1809</v>
      </c>
    </row>
    <row r="327" spans="2:3" x14ac:dyDescent="0.35">
      <c r="B327" s="55" t="s">
        <v>1808</v>
      </c>
      <c r="C327" t="s">
        <v>1809</v>
      </c>
    </row>
    <row r="328" spans="2:3" x14ac:dyDescent="0.35">
      <c r="B328" s="55" t="s">
        <v>1808</v>
      </c>
      <c r="C328" t="s">
        <v>1809</v>
      </c>
    </row>
    <row r="329" spans="2:3" x14ac:dyDescent="0.35">
      <c r="B329" s="55" t="s">
        <v>1810</v>
      </c>
      <c r="C329" t="s">
        <v>1811</v>
      </c>
    </row>
    <row r="330" spans="2:3" x14ac:dyDescent="0.35">
      <c r="B330" s="55" t="s">
        <v>1810</v>
      </c>
      <c r="C330" t="s">
        <v>1811</v>
      </c>
    </row>
    <row r="331" spans="2:3" x14ac:dyDescent="0.35">
      <c r="B331" s="55" t="s">
        <v>1810</v>
      </c>
      <c r="C331" t="s">
        <v>1811</v>
      </c>
    </row>
    <row r="332" spans="2:3" x14ac:dyDescent="0.35">
      <c r="B332" s="55" t="s">
        <v>1812</v>
      </c>
      <c r="C332" t="s">
        <v>1811</v>
      </c>
    </row>
    <row r="333" spans="2:3" x14ac:dyDescent="0.35">
      <c r="B333" s="55" t="s">
        <v>1812</v>
      </c>
      <c r="C333" t="s">
        <v>1811</v>
      </c>
    </row>
    <row r="334" spans="2:3" x14ac:dyDescent="0.35">
      <c r="B334" s="55" t="s">
        <v>1813</v>
      </c>
      <c r="C334" t="s">
        <v>1811</v>
      </c>
    </row>
    <row r="335" spans="2:3" x14ac:dyDescent="0.35">
      <c r="B335" s="55" t="s">
        <v>1813</v>
      </c>
      <c r="C335" t="s">
        <v>1811</v>
      </c>
    </row>
    <row r="336" spans="2:3" x14ac:dyDescent="0.35">
      <c r="B336" s="55" t="s">
        <v>1814</v>
      </c>
      <c r="C336" t="s">
        <v>1815</v>
      </c>
    </row>
    <row r="337" spans="2:3" x14ac:dyDescent="0.35">
      <c r="B337" s="55" t="s">
        <v>1816</v>
      </c>
      <c r="C337" t="s">
        <v>1817</v>
      </c>
    </row>
    <row r="338" spans="2:3" x14ac:dyDescent="0.35">
      <c r="B338" s="55" t="s">
        <v>1816</v>
      </c>
      <c r="C338" t="s">
        <v>1817</v>
      </c>
    </row>
    <row r="339" spans="2:3" x14ac:dyDescent="0.35">
      <c r="B339" s="55" t="s">
        <v>1818</v>
      </c>
      <c r="C339" t="s">
        <v>1819</v>
      </c>
    </row>
    <row r="340" spans="2:3" x14ac:dyDescent="0.35">
      <c r="B340" s="55" t="s">
        <v>1818</v>
      </c>
      <c r="C340" t="s">
        <v>1819</v>
      </c>
    </row>
    <row r="341" spans="2:3" x14ac:dyDescent="0.35">
      <c r="B341" s="55" t="s">
        <v>1820</v>
      </c>
      <c r="C341" t="s">
        <v>1821</v>
      </c>
    </row>
    <row r="342" spans="2:3" x14ac:dyDescent="0.35">
      <c r="B342" s="55" t="s">
        <v>1822</v>
      </c>
      <c r="C342" t="s">
        <v>1823</v>
      </c>
    </row>
    <row r="343" spans="2:3" x14ac:dyDescent="0.35">
      <c r="B343" s="55" t="s">
        <v>1822</v>
      </c>
      <c r="C343" t="s">
        <v>1823</v>
      </c>
    </row>
    <row r="344" spans="2:3" x14ac:dyDescent="0.35">
      <c r="B344" s="55" t="s">
        <v>1824</v>
      </c>
      <c r="C344" t="s">
        <v>1407</v>
      </c>
    </row>
    <row r="345" spans="2:3" x14ac:dyDescent="0.35">
      <c r="B345" s="55" t="s">
        <v>1824</v>
      </c>
      <c r="C345" t="s">
        <v>1407</v>
      </c>
    </row>
    <row r="346" spans="2:3" x14ac:dyDescent="0.35">
      <c r="B346" s="55" t="s">
        <v>1824</v>
      </c>
      <c r="C346" t="s">
        <v>1407</v>
      </c>
    </row>
    <row r="347" spans="2:3" x14ac:dyDescent="0.35">
      <c r="B347" s="55" t="s">
        <v>1824</v>
      </c>
      <c r="C347" t="s">
        <v>1407</v>
      </c>
    </row>
    <row r="348" spans="2:3" x14ac:dyDescent="0.35">
      <c r="B348" s="55" t="s">
        <v>1824</v>
      </c>
      <c r="C348" t="s">
        <v>1407</v>
      </c>
    </row>
    <row r="349" spans="2:3" x14ac:dyDescent="0.35">
      <c r="B349" s="55" t="s">
        <v>1824</v>
      </c>
      <c r="C349" t="s">
        <v>1407</v>
      </c>
    </row>
    <row r="350" spans="2:3" x14ac:dyDescent="0.35">
      <c r="B350" s="55" t="s">
        <v>1825</v>
      </c>
      <c r="C350" t="s">
        <v>1826</v>
      </c>
    </row>
    <row r="351" spans="2:3" x14ac:dyDescent="0.35">
      <c r="B351" s="55" t="s">
        <v>1825</v>
      </c>
      <c r="C351" t="s">
        <v>1826</v>
      </c>
    </row>
    <row r="352" spans="2:3" x14ac:dyDescent="0.35">
      <c r="B352" s="55" t="s">
        <v>1827</v>
      </c>
      <c r="C352" t="s">
        <v>1828</v>
      </c>
    </row>
    <row r="353" spans="2:3" x14ac:dyDescent="0.35">
      <c r="B353" s="55" t="s">
        <v>1829</v>
      </c>
      <c r="C353" t="s">
        <v>1830</v>
      </c>
    </row>
    <row r="354" spans="2:3" x14ac:dyDescent="0.35">
      <c r="B354" s="55" t="s">
        <v>1829</v>
      </c>
      <c r="C354" t="s">
        <v>1830</v>
      </c>
    </row>
    <row r="355" spans="2:3" x14ac:dyDescent="0.35">
      <c r="B355" s="55" t="s">
        <v>1829</v>
      </c>
      <c r="C355" t="s">
        <v>1830</v>
      </c>
    </row>
    <row r="356" spans="2:3" x14ac:dyDescent="0.35">
      <c r="B356" s="55" t="s">
        <v>1831</v>
      </c>
      <c r="C356" t="s">
        <v>1832</v>
      </c>
    </row>
    <row r="357" spans="2:3" x14ac:dyDescent="0.35">
      <c r="B357" s="55" t="s">
        <v>1831</v>
      </c>
      <c r="C357" t="s">
        <v>1832</v>
      </c>
    </row>
    <row r="358" spans="2:3" x14ac:dyDescent="0.35">
      <c r="B358" s="55" t="s">
        <v>1831</v>
      </c>
      <c r="C358" t="s">
        <v>1832</v>
      </c>
    </row>
    <row r="359" spans="2:3" x14ac:dyDescent="0.35">
      <c r="B359" s="55" t="s">
        <v>1833</v>
      </c>
      <c r="C359" t="s">
        <v>1834</v>
      </c>
    </row>
    <row r="360" spans="2:3" x14ac:dyDescent="0.35">
      <c r="B360" s="55" t="s">
        <v>1833</v>
      </c>
      <c r="C360" t="s">
        <v>1834</v>
      </c>
    </row>
    <row r="361" spans="2:3" x14ac:dyDescent="0.35">
      <c r="B361" s="55" t="s">
        <v>1833</v>
      </c>
      <c r="C361" t="s">
        <v>1834</v>
      </c>
    </row>
    <row r="362" spans="2:3" x14ac:dyDescent="0.35">
      <c r="B362" s="55" t="s">
        <v>1835</v>
      </c>
      <c r="C362" t="s">
        <v>1834</v>
      </c>
    </row>
    <row r="363" spans="2:3" x14ac:dyDescent="0.35">
      <c r="B363" s="55" t="s">
        <v>1835</v>
      </c>
      <c r="C363" t="s">
        <v>1834</v>
      </c>
    </row>
    <row r="364" spans="2:3" x14ac:dyDescent="0.35">
      <c r="B364" s="55" t="s">
        <v>1835</v>
      </c>
      <c r="C364" t="s">
        <v>1834</v>
      </c>
    </row>
    <row r="365" spans="2:3" x14ac:dyDescent="0.35">
      <c r="B365" s="55" t="s">
        <v>1836</v>
      </c>
      <c r="C365" t="s">
        <v>1837</v>
      </c>
    </row>
    <row r="366" spans="2:3" x14ac:dyDescent="0.35">
      <c r="B366" s="55" t="s">
        <v>1836</v>
      </c>
      <c r="C366" t="s">
        <v>1837</v>
      </c>
    </row>
    <row r="367" spans="2:3" x14ac:dyDescent="0.35">
      <c r="B367" s="55" t="s">
        <v>1838</v>
      </c>
      <c r="C367" t="s">
        <v>1839</v>
      </c>
    </row>
    <row r="368" spans="2:3" x14ac:dyDescent="0.35">
      <c r="B368" s="55" t="s">
        <v>1840</v>
      </c>
      <c r="C368" t="s">
        <v>1841</v>
      </c>
    </row>
    <row r="369" spans="2:3" x14ac:dyDescent="0.35">
      <c r="B369" s="55" t="s">
        <v>1842</v>
      </c>
      <c r="C369" t="s">
        <v>1843</v>
      </c>
    </row>
    <row r="370" spans="2:3" x14ac:dyDescent="0.35">
      <c r="B370" s="55" t="s">
        <v>1842</v>
      </c>
      <c r="C370" t="s">
        <v>1843</v>
      </c>
    </row>
    <row r="371" spans="2:3" x14ac:dyDescent="0.35">
      <c r="B371" s="55" t="s">
        <v>1844</v>
      </c>
      <c r="C371" t="s">
        <v>1845</v>
      </c>
    </row>
    <row r="372" spans="2:3" x14ac:dyDescent="0.35">
      <c r="B372" s="55" t="s">
        <v>1844</v>
      </c>
      <c r="C372" t="s">
        <v>1845</v>
      </c>
    </row>
    <row r="373" spans="2:3" x14ac:dyDescent="0.35">
      <c r="B373" s="55" t="s">
        <v>1844</v>
      </c>
      <c r="C373" t="s">
        <v>1845</v>
      </c>
    </row>
    <row r="374" spans="2:3" x14ac:dyDescent="0.35">
      <c r="B374" s="55" t="s">
        <v>1846</v>
      </c>
      <c r="C374" t="s">
        <v>1847</v>
      </c>
    </row>
    <row r="375" spans="2:3" x14ac:dyDescent="0.35">
      <c r="B375" s="55" t="s">
        <v>1846</v>
      </c>
      <c r="C375" t="s">
        <v>1847</v>
      </c>
    </row>
    <row r="376" spans="2:3" x14ac:dyDescent="0.35">
      <c r="B376" s="55" t="s">
        <v>1848</v>
      </c>
      <c r="C376" t="s">
        <v>1849</v>
      </c>
    </row>
    <row r="377" spans="2:3" x14ac:dyDescent="0.35">
      <c r="B377" s="55" t="s">
        <v>1850</v>
      </c>
      <c r="C377" t="s">
        <v>1851</v>
      </c>
    </row>
    <row r="378" spans="2:3" x14ac:dyDescent="0.35">
      <c r="B378" s="55" t="s">
        <v>1852</v>
      </c>
      <c r="C378" t="s">
        <v>1853</v>
      </c>
    </row>
    <row r="379" spans="2:3" x14ac:dyDescent="0.35">
      <c r="B379" s="55" t="s">
        <v>1852</v>
      </c>
      <c r="C379" t="s">
        <v>1853</v>
      </c>
    </row>
    <row r="380" spans="2:3" x14ac:dyDescent="0.35">
      <c r="B380" s="55" t="s">
        <v>1852</v>
      </c>
      <c r="C380" t="s">
        <v>1853</v>
      </c>
    </row>
    <row r="381" spans="2:3" x14ac:dyDescent="0.35">
      <c r="B381" s="55" t="s">
        <v>1854</v>
      </c>
      <c r="C381" t="s">
        <v>1853</v>
      </c>
    </row>
    <row r="382" spans="2:3" x14ac:dyDescent="0.35">
      <c r="B382" s="55" t="s">
        <v>1854</v>
      </c>
      <c r="C382" t="s">
        <v>1853</v>
      </c>
    </row>
    <row r="383" spans="2:3" x14ac:dyDescent="0.35">
      <c r="B383" s="55" t="s">
        <v>1854</v>
      </c>
      <c r="C383" t="s">
        <v>1853</v>
      </c>
    </row>
    <row r="384" spans="2:3" x14ac:dyDescent="0.35">
      <c r="B384" s="55" t="s">
        <v>1855</v>
      </c>
      <c r="C384" t="s">
        <v>1856</v>
      </c>
    </row>
    <row r="385" spans="2:3" x14ac:dyDescent="0.35">
      <c r="B385" s="55" t="s">
        <v>1855</v>
      </c>
      <c r="C385" t="s">
        <v>1856</v>
      </c>
    </row>
    <row r="386" spans="2:3" x14ac:dyDescent="0.35">
      <c r="B386" s="55" t="s">
        <v>1855</v>
      </c>
      <c r="C386" t="s">
        <v>1856</v>
      </c>
    </row>
    <row r="387" spans="2:3" x14ac:dyDescent="0.35">
      <c r="B387" s="55" t="s">
        <v>1857</v>
      </c>
      <c r="C387" t="s">
        <v>1858</v>
      </c>
    </row>
    <row r="388" spans="2:3" x14ac:dyDescent="0.35">
      <c r="B388" s="55" t="s">
        <v>1859</v>
      </c>
      <c r="C388" t="s">
        <v>1860</v>
      </c>
    </row>
    <row r="389" spans="2:3" x14ac:dyDescent="0.35">
      <c r="B389" s="55" t="s">
        <v>1859</v>
      </c>
      <c r="C389" t="s">
        <v>1860</v>
      </c>
    </row>
    <row r="390" spans="2:3" x14ac:dyDescent="0.35">
      <c r="B390" s="55" t="s">
        <v>1859</v>
      </c>
      <c r="C390" t="s">
        <v>1860</v>
      </c>
    </row>
    <row r="391" spans="2:3" x14ac:dyDescent="0.35">
      <c r="B391" s="55" t="s">
        <v>1859</v>
      </c>
      <c r="C391" t="s">
        <v>1860</v>
      </c>
    </row>
    <row r="392" spans="2:3" x14ac:dyDescent="0.35">
      <c r="B392" s="55" t="s">
        <v>1861</v>
      </c>
      <c r="C392" t="s">
        <v>1862</v>
      </c>
    </row>
    <row r="393" spans="2:3" x14ac:dyDescent="0.35">
      <c r="B393" s="55" t="s">
        <v>1863</v>
      </c>
      <c r="C393" t="s">
        <v>1864</v>
      </c>
    </row>
    <row r="394" spans="2:3" x14ac:dyDescent="0.35">
      <c r="B394" s="55" t="s">
        <v>1865</v>
      </c>
      <c r="C394" t="s">
        <v>1866</v>
      </c>
    </row>
    <row r="395" spans="2:3" x14ac:dyDescent="0.35">
      <c r="B395" s="55" t="s">
        <v>1865</v>
      </c>
      <c r="C395" t="s">
        <v>1866</v>
      </c>
    </row>
    <row r="396" spans="2:3" x14ac:dyDescent="0.35">
      <c r="B396" s="55" t="s">
        <v>1867</v>
      </c>
      <c r="C396" t="s">
        <v>1868</v>
      </c>
    </row>
    <row r="397" spans="2:3" x14ac:dyDescent="0.35">
      <c r="B397" s="55" t="s">
        <v>1867</v>
      </c>
      <c r="C397" t="s">
        <v>1868</v>
      </c>
    </row>
    <row r="398" spans="2:3" x14ac:dyDescent="0.35">
      <c r="B398" s="55" t="s">
        <v>1867</v>
      </c>
      <c r="C398" t="s">
        <v>1868</v>
      </c>
    </row>
    <row r="399" spans="2:3" x14ac:dyDescent="0.35">
      <c r="B399" s="55" t="s">
        <v>1867</v>
      </c>
      <c r="C399" t="s">
        <v>1868</v>
      </c>
    </row>
    <row r="400" spans="2:3" x14ac:dyDescent="0.35">
      <c r="B400" s="55" t="s">
        <v>1869</v>
      </c>
      <c r="C400" t="s">
        <v>1870</v>
      </c>
    </row>
    <row r="401" spans="2:3" x14ac:dyDescent="0.35">
      <c r="B401" s="55" t="s">
        <v>1869</v>
      </c>
      <c r="C401" t="s">
        <v>1870</v>
      </c>
    </row>
    <row r="402" spans="2:3" x14ac:dyDescent="0.35">
      <c r="B402" s="55" t="s">
        <v>1869</v>
      </c>
      <c r="C402" t="s">
        <v>1870</v>
      </c>
    </row>
    <row r="403" spans="2:3" x14ac:dyDescent="0.35">
      <c r="B403" s="55" t="s">
        <v>1871</v>
      </c>
      <c r="C403" t="s">
        <v>1872</v>
      </c>
    </row>
    <row r="404" spans="2:3" x14ac:dyDescent="0.35">
      <c r="B404" s="55" t="s">
        <v>1871</v>
      </c>
      <c r="C404" t="s">
        <v>1872</v>
      </c>
    </row>
    <row r="405" spans="2:3" x14ac:dyDescent="0.35">
      <c r="B405" s="55" t="s">
        <v>1871</v>
      </c>
      <c r="C405" t="s">
        <v>1872</v>
      </c>
    </row>
    <row r="406" spans="2:3" x14ac:dyDescent="0.35">
      <c r="B406" s="55" t="s">
        <v>1873</v>
      </c>
      <c r="C406" t="s">
        <v>1874</v>
      </c>
    </row>
    <row r="407" spans="2:3" x14ac:dyDescent="0.35">
      <c r="B407" s="55" t="s">
        <v>1873</v>
      </c>
      <c r="C407" t="s">
        <v>1874</v>
      </c>
    </row>
    <row r="408" spans="2:3" x14ac:dyDescent="0.35">
      <c r="B408" s="55" t="s">
        <v>1875</v>
      </c>
      <c r="C408" t="s">
        <v>1876</v>
      </c>
    </row>
    <row r="409" spans="2:3" x14ac:dyDescent="0.35">
      <c r="B409" s="55" t="s">
        <v>1875</v>
      </c>
      <c r="C409" t="s">
        <v>1876</v>
      </c>
    </row>
    <row r="410" spans="2:3" x14ac:dyDescent="0.35">
      <c r="B410" s="55" t="s">
        <v>1875</v>
      </c>
      <c r="C410" t="s">
        <v>1876</v>
      </c>
    </row>
    <row r="411" spans="2:3" x14ac:dyDescent="0.35">
      <c r="B411" s="55" t="s">
        <v>1877</v>
      </c>
      <c r="C411" t="s">
        <v>1878</v>
      </c>
    </row>
    <row r="412" spans="2:3" x14ac:dyDescent="0.35">
      <c r="B412" s="55" t="s">
        <v>1877</v>
      </c>
      <c r="C412" t="s">
        <v>1878</v>
      </c>
    </row>
    <row r="413" spans="2:3" x14ac:dyDescent="0.35">
      <c r="B413" s="55" t="s">
        <v>1877</v>
      </c>
      <c r="C413" t="s">
        <v>1878</v>
      </c>
    </row>
    <row r="414" spans="2:3" x14ac:dyDescent="0.35">
      <c r="B414" s="55" t="s">
        <v>1877</v>
      </c>
      <c r="C414" t="s">
        <v>1878</v>
      </c>
    </row>
    <row r="415" spans="2:3" x14ac:dyDescent="0.35">
      <c r="B415" s="55" t="s">
        <v>1879</v>
      </c>
      <c r="C415" t="s">
        <v>1880</v>
      </c>
    </row>
    <row r="416" spans="2:3" x14ac:dyDescent="0.35">
      <c r="B416" s="55" t="s">
        <v>1879</v>
      </c>
      <c r="C416" t="s">
        <v>1880</v>
      </c>
    </row>
    <row r="417" spans="2:3" x14ac:dyDescent="0.35">
      <c r="B417" s="55" t="s">
        <v>1881</v>
      </c>
      <c r="C417" t="s">
        <v>1882</v>
      </c>
    </row>
    <row r="418" spans="2:3" x14ac:dyDescent="0.35">
      <c r="B418" s="55" t="s">
        <v>1883</v>
      </c>
      <c r="C418" t="s">
        <v>1884</v>
      </c>
    </row>
    <row r="419" spans="2:3" x14ac:dyDescent="0.35">
      <c r="B419" s="55" t="s">
        <v>1883</v>
      </c>
      <c r="C419" t="s">
        <v>1884</v>
      </c>
    </row>
    <row r="420" spans="2:3" x14ac:dyDescent="0.35">
      <c r="B420" s="55" t="s">
        <v>1885</v>
      </c>
      <c r="C420" t="s">
        <v>1886</v>
      </c>
    </row>
    <row r="421" spans="2:3" x14ac:dyDescent="0.35">
      <c r="B421" s="55" t="s">
        <v>1887</v>
      </c>
      <c r="C421" t="s">
        <v>1888</v>
      </c>
    </row>
    <row r="422" spans="2:3" x14ac:dyDescent="0.35">
      <c r="B422" s="55" t="s">
        <v>1889</v>
      </c>
      <c r="C422" t="s">
        <v>1890</v>
      </c>
    </row>
    <row r="423" spans="2:3" x14ac:dyDescent="0.35">
      <c r="B423" s="55" t="s">
        <v>1889</v>
      </c>
      <c r="C423" t="s">
        <v>1890</v>
      </c>
    </row>
    <row r="424" spans="2:3" x14ac:dyDescent="0.35">
      <c r="B424" s="55" t="s">
        <v>1891</v>
      </c>
      <c r="C424" t="s">
        <v>1892</v>
      </c>
    </row>
    <row r="425" spans="2:3" x14ac:dyDescent="0.35">
      <c r="B425" s="55" t="s">
        <v>1891</v>
      </c>
      <c r="C425" t="s">
        <v>1892</v>
      </c>
    </row>
    <row r="426" spans="2:3" x14ac:dyDescent="0.35">
      <c r="B426" s="55" t="s">
        <v>1893</v>
      </c>
      <c r="C426" t="s">
        <v>1894</v>
      </c>
    </row>
    <row r="427" spans="2:3" x14ac:dyDescent="0.35">
      <c r="B427" s="55" t="s">
        <v>1893</v>
      </c>
      <c r="C427" t="s">
        <v>1894</v>
      </c>
    </row>
    <row r="428" spans="2:3" x14ac:dyDescent="0.35">
      <c r="B428" s="55" t="s">
        <v>1895</v>
      </c>
      <c r="C428" t="s">
        <v>1896</v>
      </c>
    </row>
    <row r="429" spans="2:3" x14ac:dyDescent="0.35">
      <c r="B429" s="55" t="s">
        <v>1895</v>
      </c>
      <c r="C429" t="s">
        <v>1896</v>
      </c>
    </row>
    <row r="430" spans="2:3" x14ac:dyDescent="0.35">
      <c r="B430" s="55" t="s">
        <v>1897</v>
      </c>
      <c r="C430" t="s">
        <v>1898</v>
      </c>
    </row>
    <row r="431" spans="2:3" x14ac:dyDescent="0.35">
      <c r="B431" s="55" t="s">
        <v>1897</v>
      </c>
      <c r="C431" t="s">
        <v>1898</v>
      </c>
    </row>
    <row r="432" spans="2:3" x14ac:dyDescent="0.35">
      <c r="B432" s="55" t="s">
        <v>1897</v>
      </c>
      <c r="C432" t="s">
        <v>1898</v>
      </c>
    </row>
    <row r="433" spans="2:3" x14ac:dyDescent="0.35">
      <c r="B433" s="55" t="s">
        <v>1897</v>
      </c>
      <c r="C433" t="s">
        <v>1898</v>
      </c>
    </row>
    <row r="434" spans="2:3" x14ac:dyDescent="0.35">
      <c r="B434" s="55" t="s">
        <v>1897</v>
      </c>
      <c r="C434" t="s">
        <v>1898</v>
      </c>
    </row>
    <row r="435" spans="2:3" x14ac:dyDescent="0.35">
      <c r="B435" s="55" t="s">
        <v>1899</v>
      </c>
      <c r="C435" t="s">
        <v>1900</v>
      </c>
    </row>
    <row r="436" spans="2:3" x14ac:dyDescent="0.35">
      <c r="B436" s="55" t="s">
        <v>1901</v>
      </c>
      <c r="C436" t="s">
        <v>1902</v>
      </c>
    </row>
    <row r="437" spans="2:3" x14ac:dyDescent="0.35">
      <c r="B437" s="55" t="s">
        <v>1901</v>
      </c>
      <c r="C437" t="s">
        <v>1902</v>
      </c>
    </row>
    <row r="438" spans="2:3" x14ac:dyDescent="0.35">
      <c r="B438" s="55" t="s">
        <v>1903</v>
      </c>
      <c r="C438" t="s">
        <v>1904</v>
      </c>
    </row>
    <row r="439" spans="2:3" x14ac:dyDescent="0.35">
      <c r="B439" s="55" t="s">
        <v>1903</v>
      </c>
      <c r="C439" t="s">
        <v>1904</v>
      </c>
    </row>
    <row r="440" spans="2:3" x14ac:dyDescent="0.35">
      <c r="B440" s="55" t="s">
        <v>1903</v>
      </c>
      <c r="C440" t="s">
        <v>1904</v>
      </c>
    </row>
    <row r="441" spans="2:3" x14ac:dyDescent="0.35">
      <c r="B441" s="55" t="s">
        <v>1905</v>
      </c>
      <c r="C441" t="s">
        <v>1906</v>
      </c>
    </row>
    <row r="442" spans="2:3" x14ac:dyDescent="0.35">
      <c r="B442" s="55" t="s">
        <v>1905</v>
      </c>
      <c r="C442" t="s">
        <v>1906</v>
      </c>
    </row>
    <row r="443" spans="2:3" x14ac:dyDescent="0.35">
      <c r="B443" s="55" t="s">
        <v>1905</v>
      </c>
      <c r="C443" t="s">
        <v>1906</v>
      </c>
    </row>
    <row r="444" spans="2:3" x14ac:dyDescent="0.35">
      <c r="B444" s="55" t="s">
        <v>1907</v>
      </c>
      <c r="C444" t="s">
        <v>1908</v>
      </c>
    </row>
    <row r="445" spans="2:3" x14ac:dyDescent="0.35">
      <c r="B445" s="55" t="s">
        <v>1909</v>
      </c>
      <c r="C445" t="s">
        <v>1910</v>
      </c>
    </row>
    <row r="446" spans="2:3" x14ac:dyDescent="0.35">
      <c r="B446" s="55" t="s">
        <v>1909</v>
      </c>
      <c r="C446" t="s">
        <v>1910</v>
      </c>
    </row>
    <row r="447" spans="2:3" x14ac:dyDescent="0.35">
      <c r="B447" s="55" t="s">
        <v>1909</v>
      </c>
      <c r="C447" t="s">
        <v>1910</v>
      </c>
    </row>
    <row r="448" spans="2:3" x14ac:dyDescent="0.35">
      <c r="B448" s="55" t="s">
        <v>1911</v>
      </c>
      <c r="C448" t="s">
        <v>1912</v>
      </c>
    </row>
    <row r="449" spans="2:3" x14ac:dyDescent="0.35">
      <c r="B449" s="55" t="s">
        <v>1911</v>
      </c>
      <c r="C449" t="s">
        <v>1912</v>
      </c>
    </row>
    <row r="450" spans="2:3" x14ac:dyDescent="0.35">
      <c r="B450" s="55" t="s">
        <v>1913</v>
      </c>
      <c r="C450" t="s">
        <v>1914</v>
      </c>
    </row>
    <row r="451" spans="2:3" x14ac:dyDescent="0.35">
      <c r="B451" s="55" t="s">
        <v>1915</v>
      </c>
      <c r="C451" t="s">
        <v>1916</v>
      </c>
    </row>
    <row r="452" spans="2:3" x14ac:dyDescent="0.35">
      <c r="B452" s="55" t="s">
        <v>1915</v>
      </c>
      <c r="C452" t="s">
        <v>1916</v>
      </c>
    </row>
    <row r="453" spans="2:3" x14ac:dyDescent="0.35">
      <c r="B453" s="55" t="s">
        <v>1915</v>
      </c>
      <c r="C453" t="s">
        <v>1916</v>
      </c>
    </row>
    <row r="454" spans="2:3" x14ac:dyDescent="0.35">
      <c r="B454" s="55" t="s">
        <v>1915</v>
      </c>
      <c r="C454" t="s">
        <v>1916</v>
      </c>
    </row>
    <row r="455" spans="2:3" x14ac:dyDescent="0.35">
      <c r="B455" s="55" t="s">
        <v>1915</v>
      </c>
      <c r="C455" t="s">
        <v>1916</v>
      </c>
    </row>
    <row r="456" spans="2:3" x14ac:dyDescent="0.35">
      <c r="B456" s="55" t="s">
        <v>1917</v>
      </c>
      <c r="C456" t="s">
        <v>1918</v>
      </c>
    </row>
    <row r="457" spans="2:3" x14ac:dyDescent="0.35">
      <c r="B457" s="55" t="s">
        <v>1919</v>
      </c>
      <c r="C457" t="s">
        <v>1920</v>
      </c>
    </row>
    <row r="458" spans="2:3" x14ac:dyDescent="0.35">
      <c r="B458" s="55" t="s">
        <v>1921</v>
      </c>
      <c r="C458" t="s">
        <v>1922</v>
      </c>
    </row>
    <row r="459" spans="2:3" x14ac:dyDescent="0.35">
      <c r="B459" s="55" t="s">
        <v>1923</v>
      </c>
      <c r="C459" t="s">
        <v>1924</v>
      </c>
    </row>
    <row r="460" spans="2:3" x14ac:dyDescent="0.35">
      <c r="B460" s="55" t="s">
        <v>1923</v>
      </c>
      <c r="C460" t="s">
        <v>1924</v>
      </c>
    </row>
    <row r="461" spans="2:3" x14ac:dyDescent="0.35">
      <c r="B461" s="55" t="s">
        <v>1923</v>
      </c>
      <c r="C461" t="s">
        <v>1924</v>
      </c>
    </row>
    <row r="462" spans="2:3" x14ac:dyDescent="0.35">
      <c r="B462" s="55" t="s">
        <v>1923</v>
      </c>
      <c r="C462" t="s">
        <v>1924</v>
      </c>
    </row>
    <row r="463" spans="2:3" x14ac:dyDescent="0.35">
      <c r="B463" s="55" t="s">
        <v>1925</v>
      </c>
      <c r="C463" t="s">
        <v>1926</v>
      </c>
    </row>
    <row r="464" spans="2:3" x14ac:dyDescent="0.35">
      <c r="B464" s="55" t="s">
        <v>1927</v>
      </c>
      <c r="C464" t="s">
        <v>1928</v>
      </c>
    </row>
    <row r="465" spans="2:3" x14ac:dyDescent="0.35">
      <c r="B465" s="55" t="s">
        <v>1929</v>
      </c>
      <c r="C465" t="s">
        <v>1930</v>
      </c>
    </row>
    <row r="466" spans="2:3" x14ac:dyDescent="0.35">
      <c r="B466" s="55" t="s">
        <v>1931</v>
      </c>
      <c r="C466" t="s">
        <v>1932</v>
      </c>
    </row>
    <row r="467" spans="2:3" x14ac:dyDescent="0.35">
      <c r="B467" s="55" t="s">
        <v>1933</v>
      </c>
      <c r="C467" t="s">
        <v>1934</v>
      </c>
    </row>
    <row r="468" spans="2:3" x14ac:dyDescent="0.35">
      <c r="B468" s="55" t="s">
        <v>1933</v>
      </c>
      <c r="C468" t="s">
        <v>1934</v>
      </c>
    </row>
    <row r="469" spans="2:3" x14ac:dyDescent="0.35">
      <c r="B469" s="55" t="s">
        <v>1935</v>
      </c>
      <c r="C469" t="s">
        <v>1936</v>
      </c>
    </row>
    <row r="470" spans="2:3" x14ac:dyDescent="0.35">
      <c r="B470" s="55" t="s">
        <v>1935</v>
      </c>
      <c r="C470" t="s">
        <v>1936</v>
      </c>
    </row>
    <row r="471" spans="2:3" x14ac:dyDescent="0.35">
      <c r="B471" s="55" t="s">
        <v>1935</v>
      </c>
      <c r="C471" t="s">
        <v>1936</v>
      </c>
    </row>
    <row r="472" spans="2:3" x14ac:dyDescent="0.35">
      <c r="B472" s="55" t="s">
        <v>1937</v>
      </c>
      <c r="C472" t="s">
        <v>1938</v>
      </c>
    </row>
    <row r="473" spans="2:3" x14ac:dyDescent="0.35">
      <c r="B473" s="55" t="s">
        <v>1937</v>
      </c>
      <c r="C473" t="s">
        <v>1938</v>
      </c>
    </row>
    <row r="474" spans="2:3" x14ac:dyDescent="0.35">
      <c r="B474" s="55" t="s">
        <v>699</v>
      </c>
      <c r="C474" t="s">
        <v>1939</v>
      </c>
    </row>
    <row r="475" spans="2:3" x14ac:dyDescent="0.35">
      <c r="B475" s="55" t="s">
        <v>699</v>
      </c>
      <c r="C475" t="s">
        <v>1939</v>
      </c>
    </row>
    <row r="476" spans="2:3" x14ac:dyDescent="0.35">
      <c r="B476" s="55" t="s">
        <v>699</v>
      </c>
      <c r="C476" t="s">
        <v>1939</v>
      </c>
    </row>
    <row r="477" spans="2:3" x14ac:dyDescent="0.35">
      <c r="B477" s="55" t="s">
        <v>699</v>
      </c>
      <c r="C477" t="s">
        <v>1939</v>
      </c>
    </row>
    <row r="478" spans="2:3" x14ac:dyDescent="0.35">
      <c r="B478" s="55" t="s">
        <v>699</v>
      </c>
      <c r="C478" t="s">
        <v>1939</v>
      </c>
    </row>
    <row r="479" spans="2:3" x14ac:dyDescent="0.35">
      <c r="B479" s="55" t="s">
        <v>699</v>
      </c>
      <c r="C479" t="s">
        <v>1939</v>
      </c>
    </row>
    <row r="480" spans="2:3" x14ac:dyDescent="0.35">
      <c r="B480" s="55" t="s">
        <v>699</v>
      </c>
      <c r="C480" t="s">
        <v>1939</v>
      </c>
    </row>
    <row r="481" spans="2:3" x14ac:dyDescent="0.35">
      <c r="B481" s="55" t="s">
        <v>1940</v>
      </c>
      <c r="C481" t="s">
        <v>1941</v>
      </c>
    </row>
    <row r="482" spans="2:3" x14ac:dyDescent="0.35">
      <c r="B482" s="55" t="s">
        <v>1940</v>
      </c>
      <c r="C482" t="s">
        <v>1941</v>
      </c>
    </row>
    <row r="483" spans="2:3" x14ac:dyDescent="0.35">
      <c r="B483" s="55" t="s">
        <v>1942</v>
      </c>
      <c r="C483" t="s">
        <v>1943</v>
      </c>
    </row>
    <row r="484" spans="2:3" x14ac:dyDescent="0.35">
      <c r="B484" s="55" t="s">
        <v>1942</v>
      </c>
      <c r="C484" t="s">
        <v>1943</v>
      </c>
    </row>
    <row r="485" spans="2:3" x14ac:dyDescent="0.35">
      <c r="B485" s="55" t="s">
        <v>1942</v>
      </c>
      <c r="C485" t="s">
        <v>1943</v>
      </c>
    </row>
    <row r="486" spans="2:3" x14ac:dyDescent="0.35">
      <c r="B486" s="55" t="s">
        <v>1944</v>
      </c>
      <c r="C486" t="s">
        <v>1945</v>
      </c>
    </row>
    <row r="487" spans="2:3" x14ac:dyDescent="0.35">
      <c r="B487" s="55" t="s">
        <v>1944</v>
      </c>
      <c r="C487" t="s">
        <v>1945</v>
      </c>
    </row>
    <row r="488" spans="2:3" x14ac:dyDescent="0.35">
      <c r="B488" s="55" t="s">
        <v>1944</v>
      </c>
      <c r="C488" t="s">
        <v>1945</v>
      </c>
    </row>
    <row r="489" spans="2:3" x14ac:dyDescent="0.35">
      <c r="B489" s="55" t="s">
        <v>1946</v>
      </c>
      <c r="C489" t="s">
        <v>1947</v>
      </c>
    </row>
    <row r="490" spans="2:3" x14ac:dyDescent="0.35">
      <c r="B490" s="55" t="s">
        <v>1948</v>
      </c>
      <c r="C490" t="s">
        <v>1949</v>
      </c>
    </row>
    <row r="491" spans="2:3" x14ac:dyDescent="0.35">
      <c r="B491" s="55" t="s">
        <v>1948</v>
      </c>
      <c r="C491" t="s">
        <v>1949</v>
      </c>
    </row>
    <row r="492" spans="2:3" x14ac:dyDescent="0.35">
      <c r="B492" s="55" t="s">
        <v>1948</v>
      </c>
      <c r="C492" t="s">
        <v>1949</v>
      </c>
    </row>
    <row r="493" spans="2:3" x14ac:dyDescent="0.35">
      <c r="B493" s="55" t="s">
        <v>1950</v>
      </c>
      <c r="C493" t="s">
        <v>1951</v>
      </c>
    </row>
    <row r="494" spans="2:3" x14ac:dyDescent="0.35">
      <c r="B494" s="55" t="s">
        <v>1952</v>
      </c>
      <c r="C494" t="s">
        <v>1953</v>
      </c>
    </row>
    <row r="495" spans="2:3" x14ac:dyDescent="0.35">
      <c r="B495" s="55" t="s">
        <v>1954</v>
      </c>
      <c r="C495" t="s">
        <v>1955</v>
      </c>
    </row>
    <row r="496" spans="2:3" x14ac:dyDescent="0.35">
      <c r="B496" s="55" t="s">
        <v>1954</v>
      </c>
      <c r="C496" t="s">
        <v>1955</v>
      </c>
    </row>
    <row r="497" spans="2:3" x14ac:dyDescent="0.35">
      <c r="B497" s="55" t="s">
        <v>1954</v>
      </c>
      <c r="C497" t="s">
        <v>1955</v>
      </c>
    </row>
    <row r="498" spans="2:3" x14ac:dyDescent="0.35">
      <c r="B498" s="55" t="s">
        <v>1956</v>
      </c>
      <c r="C498" t="s">
        <v>1957</v>
      </c>
    </row>
    <row r="499" spans="2:3" x14ac:dyDescent="0.35">
      <c r="B499" s="55" t="s">
        <v>1956</v>
      </c>
      <c r="C499" t="s">
        <v>1957</v>
      </c>
    </row>
    <row r="500" spans="2:3" x14ac:dyDescent="0.35">
      <c r="B500" s="55" t="s">
        <v>1956</v>
      </c>
      <c r="C500" t="s">
        <v>1957</v>
      </c>
    </row>
    <row r="501" spans="2:3" x14ac:dyDescent="0.35">
      <c r="B501" s="55" t="s">
        <v>1956</v>
      </c>
      <c r="C501" t="s">
        <v>1957</v>
      </c>
    </row>
    <row r="502" spans="2:3" x14ac:dyDescent="0.35">
      <c r="B502" s="55" t="s">
        <v>1956</v>
      </c>
      <c r="C502" t="s">
        <v>1957</v>
      </c>
    </row>
    <row r="503" spans="2:3" x14ac:dyDescent="0.35">
      <c r="B503" s="55" t="s">
        <v>1958</v>
      </c>
      <c r="C503" t="s">
        <v>1959</v>
      </c>
    </row>
    <row r="504" spans="2:3" x14ac:dyDescent="0.35">
      <c r="B504" s="55" t="s">
        <v>1960</v>
      </c>
      <c r="C504" t="s">
        <v>1961</v>
      </c>
    </row>
    <row r="505" spans="2:3" x14ac:dyDescent="0.35">
      <c r="B505" s="55" t="s">
        <v>1962</v>
      </c>
      <c r="C505" t="s">
        <v>1963</v>
      </c>
    </row>
    <row r="506" spans="2:3" x14ac:dyDescent="0.35">
      <c r="B506" s="55" t="s">
        <v>1962</v>
      </c>
      <c r="C506" t="s">
        <v>1963</v>
      </c>
    </row>
    <row r="507" spans="2:3" x14ac:dyDescent="0.35">
      <c r="B507" s="55" t="s">
        <v>1964</v>
      </c>
      <c r="C507" t="s">
        <v>1965</v>
      </c>
    </row>
    <row r="508" spans="2:3" x14ac:dyDescent="0.35">
      <c r="B508" s="55" t="s">
        <v>1964</v>
      </c>
      <c r="C508" t="s">
        <v>1965</v>
      </c>
    </row>
    <row r="509" spans="2:3" x14ac:dyDescent="0.35">
      <c r="B509" s="55" t="s">
        <v>1964</v>
      </c>
      <c r="C509" t="s">
        <v>1965</v>
      </c>
    </row>
    <row r="510" spans="2:3" x14ac:dyDescent="0.35">
      <c r="B510" s="55" t="s">
        <v>1966</v>
      </c>
      <c r="C510" t="s">
        <v>1967</v>
      </c>
    </row>
    <row r="511" spans="2:3" x14ac:dyDescent="0.35">
      <c r="B511" s="55" t="s">
        <v>1968</v>
      </c>
      <c r="C511" t="s">
        <v>1969</v>
      </c>
    </row>
    <row r="512" spans="2:3" x14ac:dyDescent="0.35">
      <c r="B512" s="55" t="s">
        <v>1970</v>
      </c>
      <c r="C512" t="s">
        <v>1971</v>
      </c>
    </row>
    <row r="513" spans="2:3" x14ac:dyDescent="0.35">
      <c r="B513" s="55" t="s">
        <v>1972</v>
      </c>
      <c r="C513" t="s">
        <v>1973</v>
      </c>
    </row>
    <row r="514" spans="2:3" x14ac:dyDescent="0.35">
      <c r="B514" s="55" t="s">
        <v>1974</v>
      </c>
      <c r="C514" t="s">
        <v>1975</v>
      </c>
    </row>
    <row r="515" spans="2:3" x14ac:dyDescent="0.35">
      <c r="B515" s="55" t="s">
        <v>1976</v>
      </c>
      <c r="C515" t="s">
        <v>1977</v>
      </c>
    </row>
    <row r="516" spans="2:3" x14ac:dyDescent="0.35">
      <c r="B516" s="55" t="s">
        <v>1976</v>
      </c>
      <c r="C516" t="s">
        <v>1977</v>
      </c>
    </row>
    <row r="517" spans="2:3" x14ac:dyDescent="0.35">
      <c r="B517" s="55" t="s">
        <v>1978</v>
      </c>
      <c r="C517" t="s">
        <v>1979</v>
      </c>
    </row>
    <row r="518" spans="2:3" x14ac:dyDescent="0.35">
      <c r="B518" s="55" t="s">
        <v>1980</v>
      </c>
      <c r="C518" t="s">
        <v>1981</v>
      </c>
    </row>
    <row r="519" spans="2:3" x14ac:dyDescent="0.35">
      <c r="B519" s="55" t="s">
        <v>1982</v>
      </c>
      <c r="C519" t="s">
        <v>1983</v>
      </c>
    </row>
    <row r="520" spans="2:3" x14ac:dyDescent="0.35">
      <c r="B520" s="55" t="s">
        <v>1982</v>
      </c>
      <c r="C520" t="s">
        <v>1983</v>
      </c>
    </row>
    <row r="521" spans="2:3" x14ac:dyDescent="0.35">
      <c r="B521" s="55" t="s">
        <v>1982</v>
      </c>
      <c r="C521" t="s">
        <v>1983</v>
      </c>
    </row>
    <row r="522" spans="2:3" x14ac:dyDescent="0.35">
      <c r="B522" s="55" t="s">
        <v>1984</v>
      </c>
      <c r="C522" t="s">
        <v>1985</v>
      </c>
    </row>
    <row r="523" spans="2:3" x14ac:dyDescent="0.35">
      <c r="B523" s="55" t="s">
        <v>1984</v>
      </c>
      <c r="C523" t="s">
        <v>1985</v>
      </c>
    </row>
    <row r="524" spans="2:3" x14ac:dyDescent="0.35">
      <c r="B524" s="55" t="s">
        <v>1984</v>
      </c>
      <c r="C524" t="s">
        <v>1985</v>
      </c>
    </row>
    <row r="525" spans="2:3" x14ac:dyDescent="0.35">
      <c r="B525" s="55" t="s">
        <v>1984</v>
      </c>
      <c r="C525" t="s">
        <v>1985</v>
      </c>
    </row>
    <row r="526" spans="2:3" x14ac:dyDescent="0.35">
      <c r="B526" s="55" t="s">
        <v>1986</v>
      </c>
      <c r="C526" t="s">
        <v>1987</v>
      </c>
    </row>
    <row r="527" spans="2:3" x14ac:dyDescent="0.35">
      <c r="B527" s="55" t="s">
        <v>1988</v>
      </c>
      <c r="C527" t="s">
        <v>1987</v>
      </c>
    </row>
    <row r="528" spans="2:3" x14ac:dyDescent="0.35">
      <c r="B528" s="55" t="s">
        <v>1989</v>
      </c>
      <c r="C528" t="s">
        <v>1987</v>
      </c>
    </row>
    <row r="529" spans="2:3" x14ac:dyDescent="0.35">
      <c r="B529" s="55" t="s">
        <v>1990</v>
      </c>
      <c r="C529" t="s">
        <v>1987</v>
      </c>
    </row>
    <row r="530" spans="2:3" x14ac:dyDescent="0.35">
      <c r="B530" s="55" t="s">
        <v>1991</v>
      </c>
      <c r="C530" t="s">
        <v>1987</v>
      </c>
    </row>
    <row r="531" spans="2:3" x14ac:dyDescent="0.35">
      <c r="B531" s="55" t="s">
        <v>1992</v>
      </c>
      <c r="C531" t="s">
        <v>1987</v>
      </c>
    </row>
    <row r="532" spans="2:3" x14ac:dyDescent="0.35">
      <c r="B532" s="55" t="s">
        <v>1993</v>
      </c>
      <c r="C532" t="s">
        <v>1987</v>
      </c>
    </row>
    <row r="533" spans="2:3" x14ac:dyDescent="0.35">
      <c r="B533" s="55" t="s">
        <v>1994</v>
      </c>
      <c r="C533" t="s">
        <v>1987</v>
      </c>
    </row>
    <row r="534" spans="2:3" x14ac:dyDescent="0.35">
      <c r="B534" s="55" t="s">
        <v>1995</v>
      </c>
      <c r="C534" t="s">
        <v>1996</v>
      </c>
    </row>
    <row r="535" spans="2:3" x14ac:dyDescent="0.35">
      <c r="B535" s="55" t="s">
        <v>1997</v>
      </c>
      <c r="C535" t="s">
        <v>1998</v>
      </c>
    </row>
    <row r="536" spans="2:3" x14ac:dyDescent="0.35">
      <c r="B536" s="55" t="s">
        <v>1997</v>
      </c>
      <c r="C536" t="s">
        <v>1998</v>
      </c>
    </row>
    <row r="537" spans="2:3" x14ac:dyDescent="0.35">
      <c r="B537" s="55" t="s">
        <v>1997</v>
      </c>
      <c r="C537" t="s">
        <v>1998</v>
      </c>
    </row>
    <row r="538" spans="2:3" x14ac:dyDescent="0.35">
      <c r="B538" s="55" t="s">
        <v>1999</v>
      </c>
      <c r="C538" t="s">
        <v>2000</v>
      </c>
    </row>
    <row r="539" spans="2:3" x14ac:dyDescent="0.35">
      <c r="B539" s="55" t="s">
        <v>1999</v>
      </c>
      <c r="C539" t="s">
        <v>2000</v>
      </c>
    </row>
    <row r="540" spans="2:3" x14ac:dyDescent="0.35">
      <c r="B540" s="55" t="s">
        <v>1999</v>
      </c>
      <c r="C540" t="s">
        <v>2000</v>
      </c>
    </row>
    <row r="541" spans="2:3" x14ac:dyDescent="0.35">
      <c r="B541" s="55" t="s">
        <v>2001</v>
      </c>
      <c r="C541" t="s">
        <v>2002</v>
      </c>
    </row>
    <row r="542" spans="2:3" x14ac:dyDescent="0.35">
      <c r="B542" s="55" t="s">
        <v>2001</v>
      </c>
      <c r="C542" t="s">
        <v>2002</v>
      </c>
    </row>
    <row r="543" spans="2:3" x14ac:dyDescent="0.35">
      <c r="B543" s="55" t="s">
        <v>2001</v>
      </c>
      <c r="C543" t="s">
        <v>2002</v>
      </c>
    </row>
    <row r="544" spans="2:3" x14ac:dyDescent="0.35">
      <c r="B544" s="55" t="s">
        <v>2003</v>
      </c>
      <c r="C544" t="s">
        <v>2004</v>
      </c>
    </row>
    <row r="545" spans="2:3" x14ac:dyDescent="0.35">
      <c r="B545" s="55" t="s">
        <v>2003</v>
      </c>
      <c r="C545" t="s">
        <v>2004</v>
      </c>
    </row>
    <row r="546" spans="2:3" x14ac:dyDescent="0.35">
      <c r="B546" s="55" t="s">
        <v>2005</v>
      </c>
      <c r="C546" t="s">
        <v>2006</v>
      </c>
    </row>
    <row r="547" spans="2:3" x14ac:dyDescent="0.35">
      <c r="B547" s="55" t="s">
        <v>2005</v>
      </c>
      <c r="C547" t="s">
        <v>2006</v>
      </c>
    </row>
    <row r="548" spans="2:3" x14ac:dyDescent="0.35">
      <c r="B548" s="55" t="s">
        <v>2007</v>
      </c>
      <c r="C548" t="s">
        <v>2008</v>
      </c>
    </row>
    <row r="549" spans="2:3" x14ac:dyDescent="0.35">
      <c r="B549" s="55" t="s">
        <v>2007</v>
      </c>
      <c r="C549" t="s">
        <v>2008</v>
      </c>
    </row>
    <row r="550" spans="2:3" x14ac:dyDescent="0.35">
      <c r="B550" s="55" t="s">
        <v>2007</v>
      </c>
      <c r="C550" t="s">
        <v>2008</v>
      </c>
    </row>
    <row r="551" spans="2:3" x14ac:dyDescent="0.35">
      <c r="B551" s="55" t="s">
        <v>2009</v>
      </c>
      <c r="C551" t="s">
        <v>2010</v>
      </c>
    </row>
    <row r="552" spans="2:3" x14ac:dyDescent="0.35">
      <c r="B552" s="55" t="s">
        <v>2011</v>
      </c>
      <c r="C552" t="s">
        <v>2012</v>
      </c>
    </row>
    <row r="553" spans="2:3" x14ac:dyDescent="0.35">
      <c r="B553" s="55" t="s">
        <v>2013</v>
      </c>
      <c r="C553" t="s">
        <v>2014</v>
      </c>
    </row>
    <row r="554" spans="2:3" x14ac:dyDescent="0.35">
      <c r="B554" s="55" t="s">
        <v>2013</v>
      </c>
      <c r="C554" t="s">
        <v>2014</v>
      </c>
    </row>
    <row r="555" spans="2:3" x14ac:dyDescent="0.35">
      <c r="B555" s="55" t="s">
        <v>2015</v>
      </c>
      <c r="C555" t="s">
        <v>2016</v>
      </c>
    </row>
    <row r="556" spans="2:3" x14ac:dyDescent="0.35">
      <c r="B556" s="55" t="s">
        <v>2015</v>
      </c>
      <c r="C556" t="s">
        <v>2016</v>
      </c>
    </row>
    <row r="557" spans="2:3" x14ac:dyDescent="0.35">
      <c r="B557" s="55" t="s">
        <v>2017</v>
      </c>
      <c r="C557" t="s">
        <v>2018</v>
      </c>
    </row>
    <row r="558" spans="2:3" x14ac:dyDescent="0.35">
      <c r="B558" s="55" t="s">
        <v>2019</v>
      </c>
      <c r="C558" t="s">
        <v>2020</v>
      </c>
    </row>
    <row r="559" spans="2:3" x14ac:dyDescent="0.35">
      <c r="B559" s="55" t="s">
        <v>2019</v>
      </c>
      <c r="C559" t="s">
        <v>2020</v>
      </c>
    </row>
    <row r="560" spans="2:3" x14ac:dyDescent="0.35">
      <c r="B560" s="55" t="s">
        <v>2019</v>
      </c>
      <c r="C560" t="s">
        <v>2020</v>
      </c>
    </row>
    <row r="561" spans="2:3" x14ac:dyDescent="0.35">
      <c r="B561" s="55" t="s">
        <v>2021</v>
      </c>
      <c r="C561" t="s">
        <v>2022</v>
      </c>
    </row>
    <row r="562" spans="2:3" x14ac:dyDescent="0.35">
      <c r="B562" s="55" t="s">
        <v>2021</v>
      </c>
      <c r="C562" t="s">
        <v>2022</v>
      </c>
    </row>
    <row r="563" spans="2:3" x14ac:dyDescent="0.35">
      <c r="B563" s="55" t="s">
        <v>2021</v>
      </c>
      <c r="C563" t="s">
        <v>2022</v>
      </c>
    </row>
    <row r="564" spans="2:3" x14ac:dyDescent="0.35">
      <c r="B564" s="55" t="s">
        <v>2023</v>
      </c>
      <c r="C564" t="s">
        <v>2024</v>
      </c>
    </row>
    <row r="565" spans="2:3" x14ac:dyDescent="0.35">
      <c r="B565" s="55" t="s">
        <v>2025</v>
      </c>
      <c r="C565" t="s">
        <v>2026</v>
      </c>
    </row>
    <row r="566" spans="2:3" x14ac:dyDescent="0.35">
      <c r="B566" s="55" t="s">
        <v>2025</v>
      </c>
      <c r="C566" t="s">
        <v>2026</v>
      </c>
    </row>
    <row r="567" spans="2:3" x14ac:dyDescent="0.35">
      <c r="B567" s="55" t="s">
        <v>2025</v>
      </c>
      <c r="C567" t="s">
        <v>2026</v>
      </c>
    </row>
    <row r="568" spans="2:3" x14ac:dyDescent="0.35">
      <c r="B568" s="55" t="s">
        <v>2025</v>
      </c>
      <c r="C568" t="s">
        <v>2026</v>
      </c>
    </row>
    <row r="569" spans="2:3" x14ac:dyDescent="0.35">
      <c r="B569" s="55" t="s">
        <v>2025</v>
      </c>
      <c r="C569" t="s">
        <v>2026</v>
      </c>
    </row>
    <row r="570" spans="2:3" x14ac:dyDescent="0.35">
      <c r="B570" s="55" t="s">
        <v>2027</v>
      </c>
      <c r="C570" t="s">
        <v>2028</v>
      </c>
    </row>
    <row r="571" spans="2:3" x14ac:dyDescent="0.35">
      <c r="B571" s="55" t="s">
        <v>2027</v>
      </c>
      <c r="C571" t="s">
        <v>2028</v>
      </c>
    </row>
    <row r="572" spans="2:3" x14ac:dyDescent="0.35">
      <c r="B572" s="55" t="s">
        <v>2027</v>
      </c>
      <c r="C572" t="s">
        <v>2028</v>
      </c>
    </row>
    <row r="573" spans="2:3" x14ac:dyDescent="0.35">
      <c r="B573" s="55" t="s">
        <v>2029</v>
      </c>
      <c r="C573" t="s">
        <v>2030</v>
      </c>
    </row>
    <row r="574" spans="2:3" x14ac:dyDescent="0.35">
      <c r="B574" s="55" t="s">
        <v>2031</v>
      </c>
      <c r="C574" t="s">
        <v>2032</v>
      </c>
    </row>
    <row r="575" spans="2:3" x14ac:dyDescent="0.35">
      <c r="B575" s="55" t="s">
        <v>2033</v>
      </c>
      <c r="C575" t="s">
        <v>2034</v>
      </c>
    </row>
    <row r="576" spans="2:3" x14ac:dyDescent="0.35">
      <c r="B576" s="55" t="s">
        <v>2035</v>
      </c>
      <c r="C576" t="s">
        <v>2036</v>
      </c>
    </row>
    <row r="577" spans="2:3" x14ac:dyDescent="0.35">
      <c r="B577" s="55" t="s">
        <v>2035</v>
      </c>
      <c r="C577" t="s">
        <v>2036</v>
      </c>
    </row>
    <row r="578" spans="2:3" x14ac:dyDescent="0.35">
      <c r="B578" s="55" t="s">
        <v>2037</v>
      </c>
      <c r="C578" t="s">
        <v>2038</v>
      </c>
    </row>
    <row r="579" spans="2:3" x14ac:dyDescent="0.35">
      <c r="B579" s="55" t="s">
        <v>2037</v>
      </c>
      <c r="C579" t="s">
        <v>2038</v>
      </c>
    </row>
    <row r="580" spans="2:3" x14ac:dyDescent="0.35">
      <c r="B580" s="55" t="s">
        <v>2037</v>
      </c>
      <c r="C580" t="s">
        <v>2038</v>
      </c>
    </row>
    <row r="581" spans="2:3" x14ac:dyDescent="0.35">
      <c r="B581" s="55" t="s">
        <v>2039</v>
      </c>
      <c r="C581" t="s">
        <v>2040</v>
      </c>
    </row>
    <row r="582" spans="2:3" x14ac:dyDescent="0.35">
      <c r="B582" s="55" t="s">
        <v>2039</v>
      </c>
      <c r="C582" t="s">
        <v>2040</v>
      </c>
    </row>
    <row r="583" spans="2:3" x14ac:dyDescent="0.35">
      <c r="B583" s="55" t="s">
        <v>2041</v>
      </c>
      <c r="C583" t="s">
        <v>2042</v>
      </c>
    </row>
    <row r="584" spans="2:3" x14ac:dyDescent="0.35">
      <c r="B584" s="55" t="s">
        <v>2043</v>
      </c>
      <c r="C584" t="s">
        <v>2044</v>
      </c>
    </row>
    <row r="585" spans="2:3" x14ac:dyDescent="0.35">
      <c r="B585" s="55" t="s">
        <v>2043</v>
      </c>
      <c r="C585" t="s">
        <v>2044</v>
      </c>
    </row>
    <row r="586" spans="2:3" x14ac:dyDescent="0.35">
      <c r="B586" s="55" t="s">
        <v>2043</v>
      </c>
      <c r="C586" t="s">
        <v>2044</v>
      </c>
    </row>
    <row r="587" spans="2:3" x14ac:dyDescent="0.35">
      <c r="B587" s="55" t="s">
        <v>2045</v>
      </c>
      <c r="C587" t="s">
        <v>2046</v>
      </c>
    </row>
    <row r="588" spans="2:3" x14ac:dyDescent="0.35">
      <c r="B588" s="55" t="s">
        <v>2045</v>
      </c>
      <c r="C588" t="s">
        <v>2046</v>
      </c>
    </row>
    <row r="589" spans="2:3" x14ac:dyDescent="0.35">
      <c r="B589" s="55" t="s">
        <v>2045</v>
      </c>
      <c r="C589" t="s">
        <v>2046</v>
      </c>
    </row>
    <row r="590" spans="2:3" x14ac:dyDescent="0.35">
      <c r="B590" s="55" t="s">
        <v>2045</v>
      </c>
      <c r="C590" t="s">
        <v>2046</v>
      </c>
    </row>
    <row r="591" spans="2:3" x14ac:dyDescent="0.35">
      <c r="B591" s="55" t="s">
        <v>2047</v>
      </c>
      <c r="C591" t="s">
        <v>2048</v>
      </c>
    </row>
    <row r="592" spans="2:3" x14ac:dyDescent="0.35">
      <c r="B592" s="55" t="s">
        <v>2049</v>
      </c>
      <c r="C592" t="s">
        <v>2050</v>
      </c>
    </row>
    <row r="593" spans="2:3" x14ac:dyDescent="0.35">
      <c r="B593" s="55" t="s">
        <v>2049</v>
      </c>
      <c r="C593" t="s">
        <v>2050</v>
      </c>
    </row>
    <row r="594" spans="2:3" x14ac:dyDescent="0.35">
      <c r="B594" s="55" t="s">
        <v>2051</v>
      </c>
      <c r="C594" t="s">
        <v>2052</v>
      </c>
    </row>
    <row r="595" spans="2:3" x14ac:dyDescent="0.35">
      <c r="B595" s="55" t="s">
        <v>2053</v>
      </c>
      <c r="C595" t="s">
        <v>2054</v>
      </c>
    </row>
    <row r="596" spans="2:3" x14ac:dyDescent="0.35">
      <c r="B596" s="55" t="s">
        <v>2055</v>
      </c>
      <c r="C596" t="s">
        <v>2056</v>
      </c>
    </row>
    <row r="597" spans="2:3" x14ac:dyDescent="0.35">
      <c r="B597" s="55" t="s">
        <v>2055</v>
      </c>
      <c r="C597" t="s">
        <v>2056</v>
      </c>
    </row>
    <row r="598" spans="2:3" x14ac:dyDescent="0.35">
      <c r="B598" s="55" t="s">
        <v>2055</v>
      </c>
      <c r="C598" t="s">
        <v>2056</v>
      </c>
    </row>
    <row r="599" spans="2:3" x14ac:dyDescent="0.35">
      <c r="B599" s="55" t="s">
        <v>2057</v>
      </c>
      <c r="C599" t="s">
        <v>2058</v>
      </c>
    </row>
    <row r="600" spans="2:3" x14ac:dyDescent="0.35">
      <c r="B600" s="55" t="s">
        <v>2059</v>
      </c>
      <c r="C600" t="s">
        <v>2060</v>
      </c>
    </row>
    <row r="601" spans="2:3" x14ac:dyDescent="0.35">
      <c r="B601" s="55" t="s">
        <v>2061</v>
      </c>
      <c r="C601" t="s">
        <v>2062</v>
      </c>
    </row>
    <row r="602" spans="2:3" x14ac:dyDescent="0.35">
      <c r="B602" s="55" t="s">
        <v>2063</v>
      </c>
      <c r="C602" t="s">
        <v>2064</v>
      </c>
    </row>
    <row r="603" spans="2:3" x14ac:dyDescent="0.35">
      <c r="B603" s="55" t="s">
        <v>2063</v>
      </c>
      <c r="C603" t="s">
        <v>2064</v>
      </c>
    </row>
    <row r="604" spans="2:3" x14ac:dyDescent="0.35">
      <c r="B604" s="55" t="s">
        <v>2063</v>
      </c>
      <c r="C604" t="s">
        <v>2064</v>
      </c>
    </row>
    <row r="605" spans="2:3" x14ac:dyDescent="0.35">
      <c r="B605" s="55" t="s">
        <v>2065</v>
      </c>
      <c r="C605" t="s">
        <v>2066</v>
      </c>
    </row>
    <row r="606" spans="2:3" x14ac:dyDescent="0.35">
      <c r="B606" s="55" t="s">
        <v>2065</v>
      </c>
      <c r="C606" t="s">
        <v>2066</v>
      </c>
    </row>
    <row r="607" spans="2:3" x14ac:dyDescent="0.35">
      <c r="B607" s="55" t="s">
        <v>2067</v>
      </c>
      <c r="C607" t="s">
        <v>2068</v>
      </c>
    </row>
    <row r="608" spans="2:3" x14ac:dyDescent="0.35">
      <c r="B608" s="55" t="s">
        <v>2069</v>
      </c>
      <c r="C608" t="s">
        <v>2070</v>
      </c>
    </row>
    <row r="609" spans="2:3" x14ac:dyDescent="0.35">
      <c r="B609" s="55" t="s">
        <v>2069</v>
      </c>
      <c r="C609" t="s">
        <v>2070</v>
      </c>
    </row>
    <row r="610" spans="2:3" x14ac:dyDescent="0.35">
      <c r="B610" s="55" t="s">
        <v>2071</v>
      </c>
      <c r="C610" t="s">
        <v>2072</v>
      </c>
    </row>
    <row r="611" spans="2:3" x14ac:dyDescent="0.35">
      <c r="B611" s="55" t="s">
        <v>2071</v>
      </c>
      <c r="C611" t="s">
        <v>2072</v>
      </c>
    </row>
    <row r="612" spans="2:3" x14ac:dyDescent="0.35">
      <c r="B612" s="55" t="s">
        <v>2073</v>
      </c>
      <c r="C612" t="s">
        <v>2074</v>
      </c>
    </row>
    <row r="613" spans="2:3" x14ac:dyDescent="0.35">
      <c r="B613" s="55" t="s">
        <v>2073</v>
      </c>
      <c r="C613" t="s">
        <v>2074</v>
      </c>
    </row>
    <row r="614" spans="2:3" x14ac:dyDescent="0.35">
      <c r="B614" s="55" t="s">
        <v>2073</v>
      </c>
      <c r="C614" t="s">
        <v>2074</v>
      </c>
    </row>
    <row r="615" spans="2:3" x14ac:dyDescent="0.35">
      <c r="B615" s="55" t="s">
        <v>2073</v>
      </c>
      <c r="C615" t="s">
        <v>2074</v>
      </c>
    </row>
    <row r="616" spans="2:3" x14ac:dyDescent="0.35">
      <c r="B616" s="55" t="s">
        <v>2073</v>
      </c>
      <c r="C616" t="s">
        <v>2074</v>
      </c>
    </row>
    <row r="617" spans="2:3" x14ac:dyDescent="0.35">
      <c r="B617" s="55" t="s">
        <v>2075</v>
      </c>
      <c r="C617" t="s">
        <v>2076</v>
      </c>
    </row>
    <row r="618" spans="2:3" x14ac:dyDescent="0.35">
      <c r="B618" s="55" t="s">
        <v>2077</v>
      </c>
      <c r="C618" t="s">
        <v>2078</v>
      </c>
    </row>
    <row r="619" spans="2:3" x14ac:dyDescent="0.35">
      <c r="B619" s="55" t="s">
        <v>2079</v>
      </c>
      <c r="C619" t="s">
        <v>2080</v>
      </c>
    </row>
    <row r="620" spans="2:3" x14ac:dyDescent="0.35">
      <c r="B620" s="55" t="s">
        <v>2079</v>
      </c>
      <c r="C620" t="s">
        <v>2080</v>
      </c>
    </row>
    <row r="621" spans="2:3" x14ac:dyDescent="0.35">
      <c r="B621" s="55" t="s">
        <v>2081</v>
      </c>
      <c r="C621" t="s">
        <v>2082</v>
      </c>
    </row>
    <row r="622" spans="2:3" x14ac:dyDescent="0.35">
      <c r="B622" s="55" t="s">
        <v>2083</v>
      </c>
      <c r="C622" t="s">
        <v>2084</v>
      </c>
    </row>
    <row r="623" spans="2:3" x14ac:dyDescent="0.35">
      <c r="B623" s="55" t="s">
        <v>2085</v>
      </c>
      <c r="C623" t="s">
        <v>2086</v>
      </c>
    </row>
    <row r="624" spans="2:3" x14ac:dyDescent="0.35">
      <c r="B624" s="55" t="s">
        <v>2087</v>
      </c>
      <c r="C624" t="s">
        <v>2088</v>
      </c>
    </row>
    <row r="625" spans="2:3" x14ac:dyDescent="0.35">
      <c r="B625" s="55" t="s">
        <v>2087</v>
      </c>
      <c r="C625" t="s">
        <v>2088</v>
      </c>
    </row>
    <row r="626" spans="2:3" x14ac:dyDescent="0.35">
      <c r="B626" s="55" t="s">
        <v>2087</v>
      </c>
      <c r="C626" t="s">
        <v>2088</v>
      </c>
    </row>
    <row r="627" spans="2:3" x14ac:dyDescent="0.35">
      <c r="B627" s="55" t="s">
        <v>2089</v>
      </c>
      <c r="C627" t="s">
        <v>2090</v>
      </c>
    </row>
    <row r="628" spans="2:3" x14ac:dyDescent="0.35">
      <c r="B628" s="55" t="s">
        <v>2091</v>
      </c>
      <c r="C628" t="s">
        <v>2092</v>
      </c>
    </row>
    <row r="629" spans="2:3" x14ac:dyDescent="0.35">
      <c r="B629" s="55" t="s">
        <v>2093</v>
      </c>
      <c r="C629" t="s">
        <v>2094</v>
      </c>
    </row>
    <row r="630" spans="2:3" x14ac:dyDescent="0.35">
      <c r="B630" s="55" t="s">
        <v>2095</v>
      </c>
      <c r="C630" t="s">
        <v>2096</v>
      </c>
    </row>
    <row r="631" spans="2:3" x14ac:dyDescent="0.35">
      <c r="B631" s="55" t="s">
        <v>2095</v>
      </c>
      <c r="C631" t="s">
        <v>2096</v>
      </c>
    </row>
    <row r="632" spans="2:3" x14ac:dyDescent="0.35">
      <c r="B632" s="55" t="s">
        <v>2097</v>
      </c>
      <c r="C632" t="s">
        <v>2098</v>
      </c>
    </row>
    <row r="633" spans="2:3" x14ac:dyDescent="0.35">
      <c r="B633" s="55" t="s">
        <v>2099</v>
      </c>
      <c r="C633" t="s">
        <v>2100</v>
      </c>
    </row>
    <row r="634" spans="2:3" x14ac:dyDescent="0.35">
      <c r="B634" s="55" t="s">
        <v>2101</v>
      </c>
      <c r="C634" t="s">
        <v>2102</v>
      </c>
    </row>
    <row r="635" spans="2:3" x14ac:dyDescent="0.35">
      <c r="B635" s="55" t="s">
        <v>2103</v>
      </c>
      <c r="C635" t="s">
        <v>2104</v>
      </c>
    </row>
    <row r="636" spans="2:3" x14ac:dyDescent="0.35">
      <c r="B636" s="55" t="s">
        <v>2103</v>
      </c>
      <c r="C636" t="s">
        <v>2104</v>
      </c>
    </row>
    <row r="637" spans="2:3" x14ac:dyDescent="0.35">
      <c r="B637" s="55" t="s">
        <v>2105</v>
      </c>
      <c r="C637" t="s">
        <v>2106</v>
      </c>
    </row>
    <row r="638" spans="2:3" x14ac:dyDescent="0.35">
      <c r="B638" s="55" t="s">
        <v>2107</v>
      </c>
      <c r="C638" t="s">
        <v>2108</v>
      </c>
    </row>
    <row r="639" spans="2:3" x14ac:dyDescent="0.35">
      <c r="B639" s="55" t="s">
        <v>2107</v>
      </c>
      <c r="C639" t="s">
        <v>2108</v>
      </c>
    </row>
    <row r="640" spans="2:3" x14ac:dyDescent="0.35">
      <c r="B640" s="55" t="s">
        <v>2109</v>
      </c>
      <c r="C640" t="s">
        <v>2110</v>
      </c>
    </row>
    <row r="641" spans="2:3" x14ac:dyDescent="0.35">
      <c r="B641" s="55" t="s">
        <v>2109</v>
      </c>
      <c r="C641" t="s">
        <v>2110</v>
      </c>
    </row>
    <row r="642" spans="2:3" x14ac:dyDescent="0.35">
      <c r="B642" s="55" t="s">
        <v>2109</v>
      </c>
      <c r="C642" t="s">
        <v>2110</v>
      </c>
    </row>
    <row r="643" spans="2:3" x14ac:dyDescent="0.35">
      <c r="B643" s="55" t="s">
        <v>2109</v>
      </c>
      <c r="C643" t="s">
        <v>2110</v>
      </c>
    </row>
    <row r="644" spans="2:3" x14ac:dyDescent="0.35">
      <c r="B644" s="55" t="s">
        <v>2111</v>
      </c>
      <c r="C644" t="s">
        <v>2112</v>
      </c>
    </row>
    <row r="645" spans="2:3" x14ac:dyDescent="0.35">
      <c r="B645" s="55" t="s">
        <v>2113</v>
      </c>
      <c r="C645" t="s">
        <v>2114</v>
      </c>
    </row>
    <row r="646" spans="2:3" x14ac:dyDescent="0.35">
      <c r="B646" s="55" t="s">
        <v>2113</v>
      </c>
      <c r="C646" t="s">
        <v>2114</v>
      </c>
    </row>
    <row r="647" spans="2:3" x14ac:dyDescent="0.35">
      <c r="B647" s="55" t="s">
        <v>2113</v>
      </c>
      <c r="C647" t="s">
        <v>2114</v>
      </c>
    </row>
    <row r="648" spans="2:3" x14ac:dyDescent="0.35">
      <c r="B648" s="55" t="s">
        <v>2115</v>
      </c>
      <c r="C648" t="s">
        <v>2116</v>
      </c>
    </row>
    <row r="649" spans="2:3" x14ac:dyDescent="0.35">
      <c r="B649" s="55" t="s">
        <v>2115</v>
      </c>
      <c r="C649" t="s">
        <v>2116</v>
      </c>
    </row>
    <row r="650" spans="2:3" x14ac:dyDescent="0.35">
      <c r="B650" s="55" t="s">
        <v>2117</v>
      </c>
      <c r="C650" t="s">
        <v>2118</v>
      </c>
    </row>
    <row r="651" spans="2:3" x14ac:dyDescent="0.35">
      <c r="B651" s="55" t="s">
        <v>2117</v>
      </c>
      <c r="C651" t="s">
        <v>2118</v>
      </c>
    </row>
    <row r="652" spans="2:3" x14ac:dyDescent="0.35">
      <c r="B652" s="55" t="s">
        <v>2119</v>
      </c>
      <c r="C652" t="s">
        <v>2120</v>
      </c>
    </row>
    <row r="653" spans="2:3" x14ac:dyDescent="0.35">
      <c r="B653" s="55" t="s">
        <v>2119</v>
      </c>
      <c r="C653" t="s">
        <v>2120</v>
      </c>
    </row>
    <row r="654" spans="2:3" x14ac:dyDescent="0.35">
      <c r="B654" s="55" t="s">
        <v>2121</v>
      </c>
      <c r="C654" t="s">
        <v>2122</v>
      </c>
    </row>
    <row r="655" spans="2:3" x14ac:dyDescent="0.35">
      <c r="B655" s="55" t="s">
        <v>2121</v>
      </c>
      <c r="C655" t="s">
        <v>2122</v>
      </c>
    </row>
    <row r="656" spans="2:3" x14ac:dyDescent="0.35">
      <c r="B656" s="55" t="s">
        <v>2121</v>
      </c>
      <c r="C656" t="s">
        <v>2122</v>
      </c>
    </row>
    <row r="657" spans="2:3" x14ac:dyDescent="0.35">
      <c r="B657" s="55" t="s">
        <v>2123</v>
      </c>
      <c r="C657" t="s">
        <v>2124</v>
      </c>
    </row>
    <row r="658" spans="2:3" x14ac:dyDescent="0.35">
      <c r="B658" s="55" t="s">
        <v>2123</v>
      </c>
      <c r="C658" t="s">
        <v>2124</v>
      </c>
    </row>
    <row r="659" spans="2:3" x14ac:dyDescent="0.35">
      <c r="B659" s="55" t="s">
        <v>2123</v>
      </c>
      <c r="C659" t="s">
        <v>2124</v>
      </c>
    </row>
    <row r="660" spans="2:3" x14ac:dyDescent="0.35">
      <c r="B660" s="55" t="s">
        <v>2123</v>
      </c>
      <c r="C660" t="s">
        <v>2124</v>
      </c>
    </row>
    <row r="661" spans="2:3" x14ac:dyDescent="0.35">
      <c r="B661" s="55" t="s">
        <v>2125</v>
      </c>
      <c r="C661" t="s">
        <v>2126</v>
      </c>
    </row>
    <row r="662" spans="2:3" x14ac:dyDescent="0.35">
      <c r="B662" s="55" t="s">
        <v>2125</v>
      </c>
      <c r="C662" t="s">
        <v>2126</v>
      </c>
    </row>
    <row r="663" spans="2:3" x14ac:dyDescent="0.35">
      <c r="B663" s="55" t="s">
        <v>2127</v>
      </c>
      <c r="C663" t="s">
        <v>2128</v>
      </c>
    </row>
    <row r="664" spans="2:3" x14ac:dyDescent="0.35">
      <c r="B664" s="55" t="s">
        <v>2127</v>
      </c>
      <c r="C664" t="s">
        <v>2128</v>
      </c>
    </row>
    <row r="665" spans="2:3" x14ac:dyDescent="0.35">
      <c r="B665" s="55" t="s">
        <v>2127</v>
      </c>
      <c r="C665" t="s">
        <v>2128</v>
      </c>
    </row>
    <row r="666" spans="2:3" x14ac:dyDescent="0.35">
      <c r="B666" s="55" t="s">
        <v>2129</v>
      </c>
      <c r="C666" t="s">
        <v>2130</v>
      </c>
    </row>
    <row r="667" spans="2:3" x14ac:dyDescent="0.35">
      <c r="B667" s="55" t="s">
        <v>2131</v>
      </c>
      <c r="C667" t="s">
        <v>2132</v>
      </c>
    </row>
    <row r="668" spans="2:3" x14ac:dyDescent="0.35">
      <c r="B668" s="55" t="s">
        <v>2131</v>
      </c>
      <c r="C668" t="s">
        <v>2132</v>
      </c>
    </row>
    <row r="669" spans="2:3" x14ac:dyDescent="0.35">
      <c r="B669" s="55" t="s">
        <v>2131</v>
      </c>
      <c r="C669" t="s">
        <v>2132</v>
      </c>
    </row>
    <row r="670" spans="2:3" x14ac:dyDescent="0.35">
      <c r="B670" s="55" t="s">
        <v>2131</v>
      </c>
      <c r="C670" t="s">
        <v>2132</v>
      </c>
    </row>
    <row r="671" spans="2:3" x14ac:dyDescent="0.35">
      <c r="B671" s="55" t="s">
        <v>2133</v>
      </c>
      <c r="C671" t="s">
        <v>2134</v>
      </c>
    </row>
    <row r="672" spans="2:3" x14ac:dyDescent="0.35">
      <c r="B672" s="55" t="s">
        <v>2135</v>
      </c>
      <c r="C672" t="s">
        <v>2136</v>
      </c>
    </row>
    <row r="673" spans="2:3" x14ac:dyDescent="0.35">
      <c r="B673" s="55" t="s">
        <v>2137</v>
      </c>
      <c r="C673" t="s">
        <v>2138</v>
      </c>
    </row>
    <row r="674" spans="2:3" x14ac:dyDescent="0.35">
      <c r="B674" s="55" t="s">
        <v>2137</v>
      </c>
      <c r="C674" t="s">
        <v>2138</v>
      </c>
    </row>
    <row r="675" spans="2:3" x14ac:dyDescent="0.35">
      <c r="B675" s="55" t="s">
        <v>2137</v>
      </c>
      <c r="C675" t="s">
        <v>2138</v>
      </c>
    </row>
    <row r="676" spans="2:3" x14ac:dyDescent="0.35">
      <c r="B676" s="55" t="s">
        <v>2139</v>
      </c>
      <c r="C676" t="s">
        <v>2138</v>
      </c>
    </row>
    <row r="677" spans="2:3" x14ac:dyDescent="0.35">
      <c r="B677" s="55" t="s">
        <v>2139</v>
      </c>
      <c r="C677" t="s">
        <v>2138</v>
      </c>
    </row>
    <row r="678" spans="2:3" x14ac:dyDescent="0.35">
      <c r="B678" s="55" t="s">
        <v>2139</v>
      </c>
      <c r="C678" t="s">
        <v>2138</v>
      </c>
    </row>
    <row r="679" spans="2:3" x14ac:dyDescent="0.35">
      <c r="B679" s="55" t="s">
        <v>2140</v>
      </c>
      <c r="C679" t="s">
        <v>2141</v>
      </c>
    </row>
    <row r="680" spans="2:3" x14ac:dyDescent="0.35">
      <c r="B680" s="55" t="s">
        <v>2140</v>
      </c>
      <c r="C680" t="s">
        <v>2141</v>
      </c>
    </row>
    <row r="681" spans="2:3" x14ac:dyDescent="0.35">
      <c r="B681" s="55" t="s">
        <v>2142</v>
      </c>
      <c r="C681" t="s">
        <v>2143</v>
      </c>
    </row>
    <row r="682" spans="2:3" x14ac:dyDescent="0.35">
      <c r="B682" s="55" t="s">
        <v>2142</v>
      </c>
      <c r="C682" t="s">
        <v>2143</v>
      </c>
    </row>
    <row r="683" spans="2:3" x14ac:dyDescent="0.35">
      <c r="B683" s="55" t="s">
        <v>2144</v>
      </c>
      <c r="C683" t="s">
        <v>2145</v>
      </c>
    </row>
    <row r="684" spans="2:3" x14ac:dyDescent="0.35">
      <c r="B684" s="55" t="s">
        <v>2144</v>
      </c>
      <c r="C684" t="s">
        <v>2145</v>
      </c>
    </row>
    <row r="685" spans="2:3" x14ac:dyDescent="0.35">
      <c r="B685" s="55" t="s">
        <v>2144</v>
      </c>
      <c r="C685" t="s">
        <v>2145</v>
      </c>
    </row>
    <row r="686" spans="2:3" x14ac:dyDescent="0.35">
      <c r="B686" s="55" t="s">
        <v>2146</v>
      </c>
      <c r="C686" t="s">
        <v>2147</v>
      </c>
    </row>
    <row r="687" spans="2:3" x14ac:dyDescent="0.35">
      <c r="B687" s="55" t="s">
        <v>2146</v>
      </c>
      <c r="C687" t="s">
        <v>2147</v>
      </c>
    </row>
    <row r="688" spans="2:3" x14ac:dyDescent="0.35">
      <c r="B688" s="55" t="s">
        <v>2146</v>
      </c>
      <c r="C688" t="s">
        <v>2147</v>
      </c>
    </row>
    <row r="689" spans="2:3" x14ac:dyDescent="0.35">
      <c r="B689" s="55" t="s">
        <v>2148</v>
      </c>
      <c r="C689" t="s">
        <v>2149</v>
      </c>
    </row>
    <row r="690" spans="2:3" x14ac:dyDescent="0.35">
      <c r="B690" s="55" t="s">
        <v>2150</v>
      </c>
      <c r="C690" t="s">
        <v>2151</v>
      </c>
    </row>
    <row r="691" spans="2:3" x14ac:dyDescent="0.35">
      <c r="B691" s="55" t="s">
        <v>2150</v>
      </c>
      <c r="C691" t="s">
        <v>2151</v>
      </c>
    </row>
    <row r="692" spans="2:3" x14ac:dyDescent="0.35">
      <c r="B692" s="55" t="s">
        <v>2152</v>
      </c>
      <c r="C692" t="s">
        <v>2153</v>
      </c>
    </row>
    <row r="693" spans="2:3" x14ac:dyDescent="0.35">
      <c r="B693" s="55" t="s">
        <v>2154</v>
      </c>
      <c r="C693" t="s">
        <v>2155</v>
      </c>
    </row>
    <row r="694" spans="2:3" x14ac:dyDescent="0.35">
      <c r="B694" s="55" t="s">
        <v>2156</v>
      </c>
      <c r="C694" t="s">
        <v>2157</v>
      </c>
    </row>
    <row r="695" spans="2:3" x14ac:dyDescent="0.35">
      <c r="B695" s="55" t="s">
        <v>2156</v>
      </c>
      <c r="C695" t="s">
        <v>2157</v>
      </c>
    </row>
    <row r="696" spans="2:3" x14ac:dyDescent="0.35">
      <c r="B696" s="55" t="s">
        <v>2158</v>
      </c>
      <c r="C696" t="s">
        <v>2159</v>
      </c>
    </row>
    <row r="697" spans="2:3" x14ac:dyDescent="0.35">
      <c r="B697" s="55" t="s">
        <v>2158</v>
      </c>
      <c r="C697" t="s">
        <v>2159</v>
      </c>
    </row>
    <row r="698" spans="2:3" x14ac:dyDescent="0.35">
      <c r="B698" s="55" t="s">
        <v>2160</v>
      </c>
      <c r="C698" t="s">
        <v>2161</v>
      </c>
    </row>
    <row r="699" spans="2:3" x14ac:dyDescent="0.35">
      <c r="B699" s="55" t="s">
        <v>2162</v>
      </c>
      <c r="C699" t="s">
        <v>2163</v>
      </c>
    </row>
    <row r="700" spans="2:3" x14ac:dyDescent="0.35">
      <c r="B700" s="55" t="s">
        <v>2162</v>
      </c>
      <c r="C700" t="s">
        <v>2163</v>
      </c>
    </row>
    <row r="701" spans="2:3" x14ac:dyDescent="0.35">
      <c r="B701" s="55" t="s">
        <v>2162</v>
      </c>
      <c r="C701" t="s">
        <v>2163</v>
      </c>
    </row>
    <row r="702" spans="2:3" x14ac:dyDescent="0.35">
      <c r="B702" s="55" t="s">
        <v>2164</v>
      </c>
      <c r="C702" t="s">
        <v>2165</v>
      </c>
    </row>
    <row r="703" spans="2:3" x14ac:dyDescent="0.35">
      <c r="B703" s="55" t="s">
        <v>2166</v>
      </c>
      <c r="C703" t="s">
        <v>2167</v>
      </c>
    </row>
    <row r="704" spans="2:3" x14ac:dyDescent="0.35">
      <c r="B704" s="55" t="s">
        <v>2168</v>
      </c>
      <c r="C704" t="s">
        <v>2169</v>
      </c>
    </row>
    <row r="705" spans="2:3" x14ac:dyDescent="0.35">
      <c r="B705" s="55" t="s">
        <v>2170</v>
      </c>
      <c r="C705" t="s">
        <v>2171</v>
      </c>
    </row>
    <row r="706" spans="2:3" x14ac:dyDescent="0.35">
      <c r="B706" s="55" t="s">
        <v>2170</v>
      </c>
      <c r="C706" t="s">
        <v>2171</v>
      </c>
    </row>
    <row r="707" spans="2:3" x14ac:dyDescent="0.35">
      <c r="B707" s="55" t="s">
        <v>2172</v>
      </c>
      <c r="C707" t="s">
        <v>2173</v>
      </c>
    </row>
    <row r="708" spans="2:3" x14ac:dyDescent="0.35">
      <c r="B708" s="55" t="s">
        <v>2174</v>
      </c>
      <c r="C708" t="s">
        <v>2175</v>
      </c>
    </row>
    <row r="709" spans="2:3" x14ac:dyDescent="0.35">
      <c r="B709" s="55" t="s">
        <v>2174</v>
      </c>
      <c r="C709" t="s">
        <v>2175</v>
      </c>
    </row>
    <row r="710" spans="2:3" x14ac:dyDescent="0.35">
      <c r="B710" s="55" t="s">
        <v>2176</v>
      </c>
      <c r="C710" t="s">
        <v>2177</v>
      </c>
    </row>
    <row r="711" spans="2:3" x14ac:dyDescent="0.35">
      <c r="B711" s="55" t="s">
        <v>2178</v>
      </c>
      <c r="C711" t="s">
        <v>2179</v>
      </c>
    </row>
    <row r="712" spans="2:3" x14ac:dyDescent="0.35">
      <c r="B712" s="55" t="s">
        <v>2178</v>
      </c>
      <c r="C712" t="s">
        <v>2179</v>
      </c>
    </row>
    <row r="713" spans="2:3" x14ac:dyDescent="0.35">
      <c r="B713" s="55" t="s">
        <v>2178</v>
      </c>
      <c r="C713" t="s">
        <v>2179</v>
      </c>
    </row>
    <row r="714" spans="2:3" x14ac:dyDescent="0.35">
      <c r="B714" s="55" t="s">
        <v>2180</v>
      </c>
      <c r="C714" t="s">
        <v>2181</v>
      </c>
    </row>
    <row r="715" spans="2:3" x14ac:dyDescent="0.35">
      <c r="B715" s="55" t="s">
        <v>2180</v>
      </c>
      <c r="C715" t="s">
        <v>2181</v>
      </c>
    </row>
    <row r="716" spans="2:3" x14ac:dyDescent="0.35">
      <c r="B716" s="55" t="s">
        <v>2180</v>
      </c>
      <c r="C716" t="s">
        <v>2181</v>
      </c>
    </row>
    <row r="717" spans="2:3" x14ac:dyDescent="0.35">
      <c r="B717" s="55" t="s">
        <v>2182</v>
      </c>
      <c r="C717" t="s">
        <v>2183</v>
      </c>
    </row>
    <row r="718" spans="2:3" x14ac:dyDescent="0.35">
      <c r="B718" s="55" t="s">
        <v>2184</v>
      </c>
      <c r="C718" t="s">
        <v>2185</v>
      </c>
    </row>
    <row r="719" spans="2:3" x14ac:dyDescent="0.35">
      <c r="B719" s="55" t="s">
        <v>2186</v>
      </c>
      <c r="C719" t="s">
        <v>2187</v>
      </c>
    </row>
    <row r="720" spans="2:3" x14ac:dyDescent="0.35">
      <c r="B720" s="55" t="s">
        <v>2186</v>
      </c>
      <c r="C720" t="s">
        <v>2187</v>
      </c>
    </row>
    <row r="721" spans="2:3" x14ac:dyDescent="0.35">
      <c r="B721" s="55" t="s">
        <v>2186</v>
      </c>
      <c r="C721" t="s">
        <v>2187</v>
      </c>
    </row>
    <row r="722" spans="2:3" x14ac:dyDescent="0.35">
      <c r="B722" s="55" t="s">
        <v>2188</v>
      </c>
      <c r="C722" t="s">
        <v>2189</v>
      </c>
    </row>
    <row r="723" spans="2:3" x14ac:dyDescent="0.35">
      <c r="B723" s="55" t="s">
        <v>2190</v>
      </c>
      <c r="C723" t="s">
        <v>2191</v>
      </c>
    </row>
    <row r="724" spans="2:3" x14ac:dyDescent="0.35">
      <c r="B724" s="55" t="s">
        <v>2192</v>
      </c>
      <c r="C724" t="s">
        <v>2193</v>
      </c>
    </row>
    <row r="725" spans="2:3" x14ac:dyDescent="0.35">
      <c r="B725" s="55" t="s">
        <v>2192</v>
      </c>
      <c r="C725" t="s">
        <v>2193</v>
      </c>
    </row>
    <row r="726" spans="2:3" x14ac:dyDescent="0.35">
      <c r="B726" s="55" t="s">
        <v>2194</v>
      </c>
      <c r="C726" t="s">
        <v>2195</v>
      </c>
    </row>
    <row r="727" spans="2:3" x14ac:dyDescent="0.35">
      <c r="B727" s="55" t="s">
        <v>2194</v>
      </c>
      <c r="C727" t="s">
        <v>2195</v>
      </c>
    </row>
    <row r="728" spans="2:3" x14ac:dyDescent="0.35">
      <c r="B728" s="55" t="s">
        <v>2194</v>
      </c>
      <c r="C728" t="s">
        <v>2195</v>
      </c>
    </row>
    <row r="729" spans="2:3" x14ac:dyDescent="0.35">
      <c r="B729" s="55" t="s">
        <v>2196</v>
      </c>
      <c r="C729" t="s">
        <v>2197</v>
      </c>
    </row>
    <row r="730" spans="2:3" x14ac:dyDescent="0.35">
      <c r="B730" s="55" t="s">
        <v>2196</v>
      </c>
      <c r="C730" t="s">
        <v>2197</v>
      </c>
    </row>
    <row r="731" spans="2:3" x14ac:dyDescent="0.35">
      <c r="B731" s="55" t="s">
        <v>2198</v>
      </c>
      <c r="C731" t="s">
        <v>2199</v>
      </c>
    </row>
    <row r="732" spans="2:3" x14ac:dyDescent="0.35">
      <c r="B732" s="55" t="s">
        <v>2198</v>
      </c>
      <c r="C732" t="s">
        <v>2199</v>
      </c>
    </row>
    <row r="733" spans="2:3" x14ac:dyDescent="0.35">
      <c r="B733" s="55" t="s">
        <v>2198</v>
      </c>
      <c r="C733" t="s">
        <v>2199</v>
      </c>
    </row>
    <row r="734" spans="2:3" x14ac:dyDescent="0.35">
      <c r="B734" s="55" t="s">
        <v>2200</v>
      </c>
      <c r="C734" t="s">
        <v>2201</v>
      </c>
    </row>
    <row r="735" spans="2:3" x14ac:dyDescent="0.35">
      <c r="B735" s="55" t="s">
        <v>2200</v>
      </c>
      <c r="C735" t="s">
        <v>2201</v>
      </c>
    </row>
    <row r="736" spans="2:3" x14ac:dyDescent="0.35">
      <c r="B736" s="55" t="s">
        <v>2202</v>
      </c>
      <c r="C736" t="s">
        <v>2203</v>
      </c>
    </row>
    <row r="737" spans="2:3" x14ac:dyDescent="0.35">
      <c r="B737" s="55" t="s">
        <v>2204</v>
      </c>
      <c r="C737" t="s">
        <v>2205</v>
      </c>
    </row>
    <row r="738" spans="2:3" x14ac:dyDescent="0.35">
      <c r="B738" s="55" t="s">
        <v>2204</v>
      </c>
      <c r="C738" t="s">
        <v>2205</v>
      </c>
    </row>
    <row r="739" spans="2:3" x14ac:dyDescent="0.35">
      <c r="B739" s="55" t="s">
        <v>2204</v>
      </c>
      <c r="C739" t="s">
        <v>2205</v>
      </c>
    </row>
    <row r="740" spans="2:3" x14ac:dyDescent="0.35">
      <c r="B740" s="55" t="s">
        <v>2206</v>
      </c>
      <c r="C740" t="s">
        <v>2207</v>
      </c>
    </row>
    <row r="741" spans="2:3" x14ac:dyDescent="0.35">
      <c r="B741" s="55" t="s">
        <v>2208</v>
      </c>
      <c r="C741" t="s">
        <v>2209</v>
      </c>
    </row>
    <row r="742" spans="2:3" x14ac:dyDescent="0.35">
      <c r="B742" s="55" t="s">
        <v>2208</v>
      </c>
      <c r="C742" t="s">
        <v>2209</v>
      </c>
    </row>
    <row r="743" spans="2:3" x14ac:dyDescent="0.35">
      <c r="B743" s="55" t="s">
        <v>2208</v>
      </c>
      <c r="C743" t="s">
        <v>2209</v>
      </c>
    </row>
    <row r="744" spans="2:3" x14ac:dyDescent="0.35">
      <c r="B744" s="55" t="s">
        <v>2210</v>
      </c>
      <c r="C744" t="s">
        <v>2211</v>
      </c>
    </row>
    <row r="745" spans="2:3" x14ac:dyDescent="0.35">
      <c r="B745" s="55" t="s">
        <v>2212</v>
      </c>
      <c r="C745" t="s">
        <v>2213</v>
      </c>
    </row>
    <row r="746" spans="2:3" x14ac:dyDescent="0.35">
      <c r="B746" s="55" t="s">
        <v>2212</v>
      </c>
      <c r="C746" t="s">
        <v>2213</v>
      </c>
    </row>
    <row r="747" spans="2:3" x14ac:dyDescent="0.35">
      <c r="B747" s="55" t="s">
        <v>2214</v>
      </c>
      <c r="C747" t="s">
        <v>2215</v>
      </c>
    </row>
    <row r="748" spans="2:3" x14ac:dyDescent="0.35">
      <c r="B748" s="55" t="s">
        <v>2214</v>
      </c>
      <c r="C748" t="s">
        <v>2215</v>
      </c>
    </row>
    <row r="749" spans="2:3" x14ac:dyDescent="0.35">
      <c r="B749" s="55" t="s">
        <v>2216</v>
      </c>
      <c r="C749" t="s">
        <v>2215</v>
      </c>
    </row>
    <row r="750" spans="2:3" x14ac:dyDescent="0.35">
      <c r="B750" s="55" t="s">
        <v>2216</v>
      </c>
      <c r="C750" t="s">
        <v>2215</v>
      </c>
    </row>
    <row r="751" spans="2:3" x14ac:dyDescent="0.35">
      <c r="B751" s="55" t="s">
        <v>2217</v>
      </c>
      <c r="C751" t="s">
        <v>2215</v>
      </c>
    </row>
    <row r="752" spans="2:3" x14ac:dyDescent="0.35">
      <c r="B752" s="55" t="s">
        <v>2217</v>
      </c>
      <c r="C752" t="s">
        <v>2215</v>
      </c>
    </row>
    <row r="753" spans="2:3" x14ac:dyDescent="0.35">
      <c r="B753" s="55" t="s">
        <v>2218</v>
      </c>
      <c r="C753" t="s">
        <v>2215</v>
      </c>
    </row>
    <row r="754" spans="2:3" x14ac:dyDescent="0.35">
      <c r="B754" s="55" t="s">
        <v>2218</v>
      </c>
      <c r="C754" t="s">
        <v>2215</v>
      </c>
    </row>
    <row r="755" spans="2:3" x14ac:dyDescent="0.35">
      <c r="B755" s="55" t="s">
        <v>2219</v>
      </c>
      <c r="C755" t="s">
        <v>2215</v>
      </c>
    </row>
    <row r="756" spans="2:3" x14ac:dyDescent="0.35">
      <c r="B756" s="55" t="s">
        <v>2219</v>
      </c>
      <c r="C756" t="s">
        <v>2215</v>
      </c>
    </row>
    <row r="757" spans="2:3" x14ac:dyDescent="0.35">
      <c r="B757" s="55" t="s">
        <v>2220</v>
      </c>
      <c r="C757" t="s">
        <v>2215</v>
      </c>
    </row>
    <row r="758" spans="2:3" x14ac:dyDescent="0.35">
      <c r="B758" s="55" t="s">
        <v>2220</v>
      </c>
      <c r="C758" t="s">
        <v>2215</v>
      </c>
    </row>
    <row r="759" spans="2:3" x14ac:dyDescent="0.35">
      <c r="B759" s="55" t="s">
        <v>2221</v>
      </c>
      <c r="C759" t="s">
        <v>2215</v>
      </c>
    </row>
    <row r="760" spans="2:3" x14ac:dyDescent="0.35">
      <c r="B760" s="55" t="s">
        <v>2221</v>
      </c>
      <c r="C760" t="s">
        <v>2215</v>
      </c>
    </row>
    <row r="761" spans="2:3" x14ac:dyDescent="0.35">
      <c r="B761" s="55" t="s">
        <v>2222</v>
      </c>
      <c r="C761" t="s">
        <v>2215</v>
      </c>
    </row>
    <row r="762" spans="2:3" x14ac:dyDescent="0.35">
      <c r="B762" s="55" t="s">
        <v>2222</v>
      </c>
      <c r="C762" t="s">
        <v>2215</v>
      </c>
    </row>
    <row r="763" spans="2:3" x14ac:dyDescent="0.35">
      <c r="B763" s="55" t="s">
        <v>2223</v>
      </c>
      <c r="C763" t="s">
        <v>2224</v>
      </c>
    </row>
    <row r="764" spans="2:3" x14ac:dyDescent="0.35">
      <c r="B764" s="55" t="s">
        <v>2223</v>
      </c>
      <c r="C764" t="s">
        <v>2224</v>
      </c>
    </row>
    <row r="765" spans="2:3" x14ac:dyDescent="0.35">
      <c r="B765" s="55" t="s">
        <v>2223</v>
      </c>
      <c r="C765" t="s">
        <v>2224</v>
      </c>
    </row>
    <row r="766" spans="2:3" x14ac:dyDescent="0.35">
      <c r="B766" s="55" t="s">
        <v>2225</v>
      </c>
      <c r="C766" t="s">
        <v>2226</v>
      </c>
    </row>
    <row r="767" spans="2:3" x14ac:dyDescent="0.35">
      <c r="B767" s="55" t="s">
        <v>2225</v>
      </c>
      <c r="C767" t="s">
        <v>2226</v>
      </c>
    </row>
    <row r="768" spans="2:3" x14ac:dyDescent="0.35">
      <c r="B768" s="55" t="s">
        <v>2225</v>
      </c>
      <c r="C768" t="s">
        <v>2226</v>
      </c>
    </row>
    <row r="769" spans="2:3" x14ac:dyDescent="0.35">
      <c r="B769" s="55" t="s">
        <v>2227</v>
      </c>
      <c r="C769" t="s">
        <v>2228</v>
      </c>
    </row>
    <row r="770" spans="2:3" x14ac:dyDescent="0.35">
      <c r="B770" s="55" t="s">
        <v>2229</v>
      </c>
      <c r="C770" t="s">
        <v>2230</v>
      </c>
    </row>
    <row r="771" spans="2:3" x14ac:dyDescent="0.35">
      <c r="B771" s="55" t="s">
        <v>2231</v>
      </c>
      <c r="C771" t="s">
        <v>2232</v>
      </c>
    </row>
    <row r="772" spans="2:3" x14ac:dyDescent="0.35">
      <c r="B772" s="55" t="s">
        <v>2231</v>
      </c>
      <c r="C772" t="s">
        <v>2232</v>
      </c>
    </row>
    <row r="773" spans="2:3" x14ac:dyDescent="0.35">
      <c r="B773" s="55" t="s">
        <v>2233</v>
      </c>
      <c r="C773" t="s">
        <v>2234</v>
      </c>
    </row>
    <row r="774" spans="2:3" x14ac:dyDescent="0.35">
      <c r="B774" s="55" t="s">
        <v>2233</v>
      </c>
      <c r="C774" t="s">
        <v>2234</v>
      </c>
    </row>
    <row r="775" spans="2:3" x14ac:dyDescent="0.35">
      <c r="B775" s="55" t="s">
        <v>2233</v>
      </c>
      <c r="C775" t="s">
        <v>2234</v>
      </c>
    </row>
    <row r="776" spans="2:3" x14ac:dyDescent="0.35">
      <c r="B776" s="55" t="s">
        <v>2235</v>
      </c>
      <c r="C776" t="s">
        <v>2236</v>
      </c>
    </row>
    <row r="777" spans="2:3" x14ac:dyDescent="0.35">
      <c r="B777" s="55" t="s">
        <v>2235</v>
      </c>
      <c r="C777" t="s">
        <v>2236</v>
      </c>
    </row>
    <row r="778" spans="2:3" x14ac:dyDescent="0.35">
      <c r="B778" s="55" t="s">
        <v>2235</v>
      </c>
      <c r="C778" t="s">
        <v>2236</v>
      </c>
    </row>
    <row r="779" spans="2:3" x14ac:dyDescent="0.35">
      <c r="B779" s="55" t="s">
        <v>2237</v>
      </c>
      <c r="C779" t="s">
        <v>2238</v>
      </c>
    </row>
    <row r="780" spans="2:3" x14ac:dyDescent="0.35">
      <c r="B780" s="55" t="s">
        <v>2237</v>
      </c>
      <c r="C780" t="s">
        <v>2238</v>
      </c>
    </row>
    <row r="781" spans="2:3" x14ac:dyDescent="0.35">
      <c r="B781" s="55" t="s">
        <v>2239</v>
      </c>
      <c r="C781" t="s">
        <v>2240</v>
      </c>
    </row>
    <row r="782" spans="2:3" x14ac:dyDescent="0.35">
      <c r="B782" s="55" t="s">
        <v>2239</v>
      </c>
      <c r="C782" t="s">
        <v>2240</v>
      </c>
    </row>
    <row r="783" spans="2:3" x14ac:dyDescent="0.35">
      <c r="B783" s="55" t="s">
        <v>2241</v>
      </c>
      <c r="C783" t="s">
        <v>2242</v>
      </c>
    </row>
    <row r="784" spans="2:3" x14ac:dyDescent="0.35">
      <c r="B784" s="55" t="s">
        <v>2243</v>
      </c>
      <c r="C784" t="s">
        <v>2244</v>
      </c>
    </row>
    <row r="785" spans="2:3" x14ac:dyDescent="0.35">
      <c r="B785" s="55" t="s">
        <v>2245</v>
      </c>
      <c r="C785" t="s">
        <v>2246</v>
      </c>
    </row>
    <row r="786" spans="2:3" x14ac:dyDescent="0.35">
      <c r="B786" s="55" t="s">
        <v>2245</v>
      </c>
      <c r="C786" t="s">
        <v>2246</v>
      </c>
    </row>
    <row r="787" spans="2:3" x14ac:dyDescent="0.35">
      <c r="B787" s="55" t="s">
        <v>2247</v>
      </c>
      <c r="C787" t="s">
        <v>2248</v>
      </c>
    </row>
    <row r="788" spans="2:3" x14ac:dyDescent="0.35">
      <c r="B788" s="55" t="s">
        <v>2249</v>
      </c>
      <c r="C788" t="s">
        <v>2250</v>
      </c>
    </row>
    <row r="789" spans="2:3" x14ac:dyDescent="0.35">
      <c r="B789" s="55" t="s">
        <v>2249</v>
      </c>
      <c r="C789" t="s">
        <v>2250</v>
      </c>
    </row>
    <row r="790" spans="2:3" x14ac:dyDescent="0.35">
      <c r="B790" s="55" t="s">
        <v>2249</v>
      </c>
      <c r="C790" t="s">
        <v>2250</v>
      </c>
    </row>
    <row r="791" spans="2:3" x14ac:dyDescent="0.35">
      <c r="B791" s="55" t="s">
        <v>2251</v>
      </c>
      <c r="C791" t="s">
        <v>2252</v>
      </c>
    </row>
    <row r="792" spans="2:3" x14ac:dyDescent="0.35">
      <c r="B792" s="55" t="s">
        <v>2251</v>
      </c>
      <c r="C792" t="s">
        <v>2252</v>
      </c>
    </row>
    <row r="793" spans="2:3" x14ac:dyDescent="0.35">
      <c r="B793" s="55" t="s">
        <v>2251</v>
      </c>
      <c r="C793" t="s">
        <v>2252</v>
      </c>
    </row>
    <row r="794" spans="2:3" x14ac:dyDescent="0.35">
      <c r="B794" s="55" t="s">
        <v>2253</v>
      </c>
      <c r="C794" t="s">
        <v>2254</v>
      </c>
    </row>
    <row r="795" spans="2:3" x14ac:dyDescent="0.35">
      <c r="B795" s="55" t="s">
        <v>2255</v>
      </c>
      <c r="C795" t="s">
        <v>2256</v>
      </c>
    </row>
    <row r="796" spans="2:3" x14ac:dyDescent="0.35">
      <c r="B796" s="55" t="s">
        <v>2255</v>
      </c>
      <c r="C796" t="s">
        <v>2256</v>
      </c>
    </row>
    <row r="797" spans="2:3" x14ac:dyDescent="0.35">
      <c r="B797" s="55" t="s">
        <v>2257</v>
      </c>
      <c r="C797" t="s">
        <v>2258</v>
      </c>
    </row>
    <row r="798" spans="2:3" x14ac:dyDescent="0.35">
      <c r="B798" s="55" t="s">
        <v>2257</v>
      </c>
      <c r="C798" t="s">
        <v>2258</v>
      </c>
    </row>
    <row r="799" spans="2:3" x14ac:dyDescent="0.35">
      <c r="B799" s="55" t="s">
        <v>2257</v>
      </c>
      <c r="C799" t="s">
        <v>2258</v>
      </c>
    </row>
    <row r="800" spans="2:3" x14ac:dyDescent="0.35">
      <c r="B800" s="55" t="s">
        <v>2259</v>
      </c>
      <c r="C800" t="s">
        <v>2260</v>
      </c>
    </row>
    <row r="801" spans="2:3" x14ac:dyDescent="0.35">
      <c r="B801" s="55" t="s">
        <v>2259</v>
      </c>
      <c r="C801" t="s">
        <v>2260</v>
      </c>
    </row>
    <row r="802" spans="2:3" x14ac:dyDescent="0.35">
      <c r="B802" s="55" t="s">
        <v>2259</v>
      </c>
      <c r="C802" t="s">
        <v>2260</v>
      </c>
    </row>
    <row r="803" spans="2:3" x14ac:dyDescent="0.35">
      <c r="B803" s="55" t="s">
        <v>2261</v>
      </c>
      <c r="C803" t="s">
        <v>2262</v>
      </c>
    </row>
    <row r="804" spans="2:3" x14ac:dyDescent="0.35">
      <c r="B804" s="55" t="s">
        <v>2263</v>
      </c>
      <c r="C804" t="s">
        <v>2264</v>
      </c>
    </row>
    <row r="805" spans="2:3" x14ac:dyDescent="0.35">
      <c r="B805" s="55" t="s">
        <v>2263</v>
      </c>
      <c r="C805" t="s">
        <v>2264</v>
      </c>
    </row>
    <row r="806" spans="2:3" x14ac:dyDescent="0.35">
      <c r="B806" s="55" t="s">
        <v>2265</v>
      </c>
      <c r="C806" t="s">
        <v>2266</v>
      </c>
    </row>
    <row r="807" spans="2:3" x14ac:dyDescent="0.35">
      <c r="B807" s="55" t="s">
        <v>2265</v>
      </c>
      <c r="C807" t="s">
        <v>2266</v>
      </c>
    </row>
    <row r="808" spans="2:3" x14ac:dyDescent="0.35">
      <c r="B808" s="55" t="s">
        <v>2267</v>
      </c>
      <c r="C808" t="s">
        <v>2268</v>
      </c>
    </row>
    <row r="809" spans="2:3" x14ac:dyDescent="0.35">
      <c r="B809" s="55" t="s">
        <v>2267</v>
      </c>
      <c r="C809" t="s">
        <v>2268</v>
      </c>
    </row>
    <row r="810" spans="2:3" x14ac:dyDescent="0.35">
      <c r="B810" s="55" t="s">
        <v>2269</v>
      </c>
      <c r="C810" t="s">
        <v>2270</v>
      </c>
    </row>
    <row r="811" spans="2:3" x14ac:dyDescent="0.35">
      <c r="B811" s="55" t="s">
        <v>2269</v>
      </c>
      <c r="C811" t="s">
        <v>2270</v>
      </c>
    </row>
    <row r="812" spans="2:3" x14ac:dyDescent="0.35">
      <c r="B812" s="55" t="s">
        <v>2271</v>
      </c>
      <c r="C812" t="s">
        <v>2272</v>
      </c>
    </row>
    <row r="813" spans="2:3" x14ac:dyDescent="0.35">
      <c r="B813" s="55" t="s">
        <v>2271</v>
      </c>
      <c r="C813" t="s">
        <v>2272</v>
      </c>
    </row>
    <row r="814" spans="2:3" x14ac:dyDescent="0.35">
      <c r="B814" s="55" t="s">
        <v>2271</v>
      </c>
      <c r="C814" t="s">
        <v>2272</v>
      </c>
    </row>
    <row r="815" spans="2:3" x14ac:dyDescent="0.35">
      <c r="B815" s="55" t="s">
        <v>2273</v>
      </c>
      <c r="C815" t="s">
        <v>2274</v>
      </c>
    </row>
    <row r="816" spans="2:3" x14ac:dyDescent="0.35">
      <c r="B816" s="55" t="s">
        <v>2273</v>
      </c>
      <c r="C816" t="s">
        <v>2274</v>
      </c>
    </row>
    <row r="817" spans="2:3" x14ac:dyDescent="0.35">
      <c r="B817" s="55" t="s">
        <v>2275</v>
      </c>
      <c r="C817" t="s">
        <v>2276</v>
      </c>
    </row>
    <row r="818" spans="2:3" x14ac:dyDescent="0.35">
      <c r="B818" s="55" t="s">
        <v>2275</v>
      </c>
      <c r="C818" t="s">
        <v>2276</v>
      </c>
    </row>
    <row r="819" spans="2:3" x14ac:dyDescent="0.35">
      <c r="B819" s="55" t="s">
        <v>2275</v>
      </c>
      <c r="C819" t="s">
        <v>2276</v>
      </c>
    </row>
    <row r="820" spans="2:3" x14ac:dyDescent="0.35">
      <c r="B820" s="55" t="s">
        <v>2277</v>
      </c>
      <c r="C820" t="s">
        <v>2278</v>
      </c>
    </row>
    <row r="821" spans="2:3" x14ac:dyDescent="0.35">
      <c r="B821" s="55" t="s">
        <v>2277</v>
      </c>
      <c r="C821" t="s">
        <v>2278</v>
      </c>
    </row>
    <row r="822" spans="2:3" x14ac:dyDescent="0.35">
      <c r="B822" s="55" t="s">
        <v>2279</v>
      </c>
      <c r="C822" t="s">
        <v>2280</v>
      </c>
    </row>
    <row r="823" spans="2:3" x14ac:dyDescent="0.35">
      <c r="B823" s="55" t="s">
        <v>2279</v>
      </c>
      <c r="C823" t="s">
        <v>2280</v>
      </c>
    </row>
    <row r="824" spans="2:3" x14ac:dyDescent="0.35">
      <c r="B824" s="55" t="s">
        <v>2281</v>
      </c>
      <c r="C824" t="s">
        <v>2282</v>
      </c>
    </row>
    <row r="825" spans="2:3" x14ac:dyDescent="0.35">
      <c r="B825" s="55" t="s">
        <v>2281</v>
      </c>
      <c r="C825" t="s">
        <v>2282</v>
      </c>
    </row>
    <row r="826" spans="2:3" x14ac:dyDescent="0.35">
      <c r="B826" s="55" t="s">
        <v>2281</v>
      </c>
      <c r="C826" t="s">
        <v>2282</v>
      </c>
    </row>
    <row r="827" spans="2:3" x14ac:dyDescent="0.35">
      <c r="B827" s="55" t="s">
        <v>2283</v>
      </c>
      <c r="C827" t="s">
        <v>2284</v>
      </c>
    </row>
    <row r="828" spans="2:3" x14ac:dyDescent="0.35">
      <c r="B828" s="55" t="s">
        <v>2283</v>
      </c>
      <c r="C828" t="s">
        <v>2284</v>
      </c>
    </row>
    <row r="829" spans="2:3" x14ac:dyDescent="0.35">
      <c r="B829" s="55" t="s">
        <v>2283</v>
      </c>
      <c r="C829" t="s">
        <v>2284</v>
      </c>
    </row>
    <row r="830" spans="2:3" x14ac:dyDescent="0.35">
      <c r="B830" s="55" t="s">
        <v>2283</v>
      </c>
      <c r="C830" t="s">
        <v>2284</v>
      </c>
    </row>
    <row r="831" spans="2:3" x14ac:dyDescent="0.35">
      <c r="B831" s="55" t="s">
        <v>2283</v>
      </c>
      <c r="C831" t="s">
        <v>2284</v>
      </c>
    </row>
    <row r="832" spans="2:3" x14ac:dyDescent="0.35">
      <c r="B832" s="55" t="s">
        <v>2285</v>
      </c>
      <c r="C832" t="s">
        <v>2286</v>
      </c>
    </row>
    <row r="833" spans="2:3" x14ac:dyDescent="0.35">
      <c r="B833" s="55" t="s">
        <v>2285</v>
      </c>
      <c r="C833" t="s">
        <v>2286</v>
      </c>
    </row>
    <row r="834" spans="2:3" x14ac:dyDescent="0.35">
      <c r="B834" s="55" t="s">
        <v>2287</v>
      </c>
      <c r="C834" t="s">
        <v>2288</v>
      </c>
    </row>
    <row r="835" spans="2:3" x14ac:dyDescent="0.35">
      <c r="B835" s="55" t="s">
        <v>2287</v>
      </c>
      <c r="C835" t="s">
        <v>2288</v>
      </c>
    </row>
    <row r="836" spans="2:3" x14ac:dyDescent="0.35">
      <c r="B836" s="55" t="s">
        <v>2289</v>
      </c>
      <c r="C836" t="s">
        <v>2290</v>
      </c>
    </row>
    <row r="837" spans="2:3" x14ac:dyDescent="0.35">
      <c r="B837" s="55" t="s">
        <v>2289</v>
      </c>
      <c r="C837" t="s">
        <v>2290</v>
      </c>
    </row>
    <row r="838" spans="2:3" x14ac:dyDescent="0.35">
      <c r="B838" s="55" t="s">
        <v>2291</v>
      </c>
      <c r="C838" t="s">
        <v>2292</v>
      </c>
    </row>
    <row r="839" spans="2:3" x14ac:dyDescent="0.35">
      <c r="B839" s="55" t="s">
        <v>2291</v>
      </c>
      <c r="C839" t="s">
        <v>2292</v>
      </c>
    </row>
    <row r="840" spans="2:3" x14ac:dyDescent="0.35">
      <c r="B840" s="55" t="s">
        <v>2291</v>
      </c>
      <c r="C840" t="s">
        <v>2292</v>
      </c>
    </row>
    <row r="841" spans="2:3" x14ac:dyDescent="0.35">
      <c r="B841" s="55" t="s">
        <v>2293</v>
      </c>
      <c r="C841" t="s">
        <v>2294</v>
      </c>
    </row>
    <row r="842" spans="2:3" x14ac:dyDescent="0.35">
      <c r="B842" s="55" t="s">
        <v>2293</v>
      </c>
      <c r="C842" t="s">
        <v>2294</v>
      </c>
    </row>
    <row r="843" spans="2:3" x14ac:dyDescent="0.35">
      <c r="B843" s="55" t="s">
        <v>2293</v>
      </c>
      <c r="C843" t="s">
        <v>2294</v>
      </c>
    </row>
    <row r="844" spans="2:3" x14ac:dyDescent="0.35">
      <c r="B844" s="55" t="s">
        <v>2293</v>
      </c>
      <c r="C844" t="s">
        <v>2294</v>
      </c>
    </row>
    <row r="845" spans="2:3" x14ac:dyDescent="0.35">
      <c r="B845" s="55" t="s">
        <v>2295</v>
      </c>
      <c r="C845" t="s">
        <v>2296</v>
      </c>
    </row>
    <row r="846" spans="2:3" x14ac:dyDescent="0.35">
      <c r="B846" s="55" t="s">
        <v>2297</v>
      </c>
      <c r="C846" t="s">
        <v>2298</v>
      </c>
    </row>
    <row r="847" spans="2:3" x14ac:dyDescent="0.35">
      <c r="B847" s="55" t="s">
        <v>2297</v>
      </c>
      <c r="C847" t="s">
        <v>2298</v>
      </c>
    </row>
    <row r="848" spans="2:3" x14ac:dyDescent="0.35">
      <c r="B848" s="55" t="s">
        <v>2297</v>
      </c>
      <c r="C848" t="s">
        <v>2298</v>
      </c>
    </row>
    <row r="849" spans="2:3" x14ac:dyDescent="0.35">
      <c r="B849" s="55" t="s">
        <v>2297</v>
      </c>
      <c r="C849" t="s">
        <v>2298</v>
      </c>
    </row>
    <row r="850" spans="2:3" x14ac:dyDescent="0.35">
      <c r="B850" s="55" t="s">
        <v>2299</v>
      </c>
      <c r="C850" t="s">
        <v>2300</v>
      </c>
    </row>
    <row r="851" spans="2:3" x14ac:dyDescent="0.35">
      <c r="B851" s="55" t="s">
        <v>2301</v>
      </c>
      <c r="C851" t="s">
        <v>2302</v>
      </c>
    </row>
    <row r="852" spans="2:3" x14ac:dyDescent="0.35">
      <c r="B852" s="55" t="s">
        <v>2301</v>
      </c>
      <c r="C852" t="s">
        <v>2302</v>
      </c>
    </row>
    <row r="853" spans="2:3" x14ac:dyDescent="0.35">
      <c r="B853" s="55" t="s">
        <v>2301</v>
      </c>
      <c r="C853" t="s">
        <v>2302</v>
      </c>
    </row>
    <row r="854" spans="2:3" x14ac:dyDescent="0.35">
      <c r="B854" s="55" t="s">
        <v>2303</v>
      </c>
      <c r="C854" t="s">
        <v>2304</v>
      </c>
    </row>
    <row r="855" spans="2:3" x14ac:dyDescent="0.35">
      <c r="B855" s="55" t="s">
        <v>2303</v>
      </c>
      <c r="C855" t="s">
        <v>2304</v>
      </c>
    </row>
    <row r="856" spans="2:3" x14ac:dyDescent="0.35">
      <c r="B856" s="55" t="s">
        <v>2303</v>
      </c>
      <c r="C856" t="s">
        <v>2304</v>
      </c>
    </row>
    <row r="857" spans="2:3" x14ac:dyDescent="0.35">
      <c r="B857" s="55" t="s">
        <v>2305</v>
      </c>
      <c r="C857" t="s">
        <v>2306</v>
      </c>
    </row>
    <row r="858" spans="2:3" x14ac:dyDescent="0.35">
      <c r="B858" s="55" t="s">
        <v>2305</v>
      </c>
      <c r="C858" t="s">
        <v>2306</v>
      </c>
    </row>
    <row r="859" spans="2:3" x14ac:dyDescent="0.35">
      <c r="B859" s="55" t="s">
        <v>2305</v>
      </c>
      <c r="C859" t="s">
        <v>2306</v>
      </c>
    </row>
    <row r="860" spans="2:3" x14ac:dyDescent="0.35">
      <c r="B860" s="55" t="s">
        <v>2307</v>
      </c>
      <c r="C860" t="s">
        <v>2308</v>
      </c>
    </row>
    <row r="861" spans="2:3" x14ac:dyDescent="0.35">
      <c r="B861" s="55" t="s">
        <v>2309</v>
      </c>
      <c r="C861" t="s">
        <v>2310</v>
      </c>
    </row>
    <row r="862" spans="2:3" x14ac:dyDescent="0.35">
      <c r="B862" s="55" t="s">
        <v>2311</v>
      </c>
      <c r="C862" t="s">
        <v>2312</v>
      </c>
    </row>
    <row r="863" spans="2:3" x14ac:dyDescent="0.35">
      <c r="B863" s="55" t="s">
        <v>2313</v>
      </c>
      <c r="C863" t="s">
        <v>2314</v>
      </c>
    </row>
    <row r="864" spans="2:3" x14ac:dyDescent="0.35">
      <c r="B864" s="55" t="s">
        <v>2313</v>
      </c>
      <c r="C864" t="s">
        <v>2314</v>
      </c>
    </row>
    <row r="865" spans="2:3" x14ac:dyDescent="0.35">
      <c r="B865" s="55" t="s">
        <v>2315</v>
      </c>
      <c r="C865" t="s">
        <v>2316</v>
      </c>
    </row>
    <row r="866" spans="2:3" x14ac:dyDescent="0.35">
      <c r="B866" s="55" t="s">
        <v>2315</v>
      </c>
      <c r="C866" t="s">
        <v>2316</v>
      </c>
    </row>
    <row r="867" spans="2:3" x14ac:dyDescent="0.35">
      <c r="B867" s="55" t="s">
        <v>2315</v>
      </c>
      <c r="C867" t="s">
        <v>2316</v>
      </c>
    </row>
    <row r="868" spans="2:3" x14ac:dyDescent="0.35">
      <c r="B868" s="55" t="s">
        <v>2317</v>
      </c>
      <c r="C868" t="s">
        <v>2318</v>
      </c>
    </row>
    <row r="869" spans="2:3" x14ac:dyDescent="0.35">
      <c r="B869" s="55" t="s">
        <v>2319</v>
      </c>
      <c r="C869" t="s">
        <v>2320</v>
      </c>
    </row>
    <row r="870" spans="2:3" x14ac:dyDescent="0.35">
      <c r="B870" s="55" t="s">
        <v>2319</v>
      </c>
      <c r="C870" t="s">
        <v>2320</v>
      </c>
    </row>
    <row r="871" spans="2:3" x14ac:dyDescent="0.35">
      <c r="B871" s="55" t="s">
        <v>2321</v>
      </c>
      <c r="C871" t="s">
        <v>2322</v>
      </c>
    </row>
    <row r="872" spans="2:3" x14ac:dyDescent="0.35">
      <c r="B872" s="55" t="s">
        <v>2321</v>
      </c>
      <c r="C872" t="s">
        <v>2322</v>
      </c>
    </row>
    <row r="873" spans="2:3" x14ac:dyDescent="0.35">
      <c r="B873" s="55" t="s">
        <v>2321</v>
      </c>
      <c r="C873" t="s">
        <v>2322</v>
      </c>
    </row>
    <row r="874" spans="2:3" x14ac:dyDescent="0.35">
      <c r="B874" s="55" t="s">
        <v>2323</v>
      </c>
      <c r="C874" t="s">
        <v>2324</v>
      </c>
    </row>
    <row r="875" spans="2:3" x14ac:dyDescent="0.35">
      <c r="B875" s="55" t="s">
        <v>2323</v>
      </c>
      <c r="C875" t="s">
        <v>2324</v>
      </c>
    </row>
    <row r="876" spans="2:3" x14ac:dyDescent="0.35">
      <c r="B876" s="55" t="s">
        <v>2323</v>
      </c>
      <c r="C876" t="s">
        <v>2324</v>
      </c>
    </row>
    <row r="877" spans="2:3" x14ac:dyDescent="0.35">
      <c r="B877" s="55" t="s">
        <v>2325</v>
      </c>
      <c r="C877" t="s">
        <v>2326</v>
      </c>
    </row>
    <row r="878" spans="2:3" x14ac:dyDescent="0.35">
      <c r="B878" s="55" t="s">
        <v>2325</v>
      </c>
      <c r="C878" t="s">
        <v>2326</v>
      </c>
    </row>
    <row r="879" spans="2:3" x14ac:dyDescent="0.35">
      <c r="B879" s="55" t="s">
        <v>2325</v>
      </c>
      <c r="C879" t="s">
        <v>2326</v>
      </c>
    </row>
    <row r="880" spans="2:3" x14ac:dyDescent="0.35">
      <c r="B880" s="55" t="s">
        <v>2325</v>
      </c>
      <c r="C880" t="s">
        <v>2326</v>
      </c>
    </row>
    <row r="881" spans="2:3" x14ac:dyDescent="0.35">
      <c r="B881" s="55" t="s">
        <v>2327</v>
      </c>
      <c r="C881" t="s">
        <v>2328</v>
      </c>
    </row>
    <row r="882" spans="2:3" x14ac:dyDescent="0.35">
      <c r="B882" s="55" t="s">
        <v>2327</v>
      </c>
      <c r="C882" t="s">
        <v>2328</v>
      </c>
    </row>
    <row r="883" spans="2:3" x14ac:dyDescent="0.35">
      <c r="B883" s="55" t="s">
        <v>2329</v>
      </c>
      <c r="C883" t="s">
        <v>2330</v>
      </c>
    </row>
    <row r="884" spans="2:3" x14ac:dyDescent="0.35">
      <c r="B884" s="55" t="s">
        <v>2331</v>
      </c>
      <c r="C884" t="s">
        <v>2332</v>
      </c>
    </row>
    <row r="885" spans="2:3" x14ac:dyDescent="0.35">
      <c r="B885" s="55" t="s">
        <v>2331</v>
      </c>
      <c r="C885" t="s">
        <v>2332</v>
      </c>
    </row>
    <row r="886" spans="2:3" x14ac:dyDescent="0.35">
      <c r="B886" s="55" t="s">
        <v>2333</v>
      </c>
      <c r="C886" t="s">
        <v>2334</v>
      </c>
    </row>
    <row r="887" spans="2:3" x14ac:dyDescent="0.35">
      <c r="B887" s="55" t="s">
        <v>2333</v>
      </c>
      <c r="C887" t="s">
        <v>2334</v>
      </c>
    </row>
    <row r="888" spans="2:3" x14ac:dyDescent="0.35">
      <c r="B888" s="55" t="s">
        <v>2335</v>
      </c>
      <c r="C888" t="s">
        <v>2336</v>
      </c>
    </row>
    <row r="889" spans="2:3" x14ac:dyDescent="0.35">
      <c r="B889" s="55" t="s">
        <v>2335</v>
      </c>
      <c r="C889" t="s">
        <v>2336</v>
      </c>
    </row>
    <row r="890" spans="2:3" x14ac:dyDescent="0.35">
      <c r="B890" s="55" t="s">
        <v>2335</v>
      </c>
      <c r="C890" t="s">
        <v>2336</v>
      </c>
    </row>
    <row r="891" spans="2:3" x14ac:dyDescent="0.35">
      <c r="B891" s="55" t="s">
        <v>2335</v>
      </c>
      <c r="C891" t="s">
        <v>2336</v>
      </c>
    </row>
    <row r="892" spans="2:3" x14ac:dyDescent="0.35">
      <c r="B892" s="55" t="s">
        <v>2335</v>
      </c>
      <c r="C892" t="s">
        <v>2336</v>
      </c>
    </row>
    <row r="893" spans="2:3" x14ac:dyDescent="0.35">
      <c r="B893" s="55" t="s">
        <v>2337</v>
      </c>
      <c r="C893" t="s">
        <v>2338</v>
      </c>
    </row>
    <row r="894" spans="2:3" x14ac:dyDescent="0.35">
      <c r="B894" s="55" t="s">
        <v>2339</v>
      </c>
      <c r="C894" t="s">
        <v>2340</v>
      </c>
    </row>
    <row r="895" spans="2:3" x14ac:dyDescent="0.35">
      <c r="B895" s="55" t="s">
        <v>2341</v>
      </c>
      <c r="C895" t="s">
        <v>2342</v>
      </c>
    </row>
    <row r="896" spans="2:3" x14ac:dyDescent="0.35">
      <c r="B896" s="55" t="s">
        <v>2341</v>
      </c>
      <c r="C896" t="s">
        <v>2342</v>
      </c>
    </row>
    <row r="897" spans="2:3" x14ac:dyDescent="0.35">
      <c r="B897" s="55" t="s">
        <v>2341</v>
      </c>
      <c r="C897" t="s">
        <v>2342</v>
      </c>
    </row>
    <row r="898" spans="2:3" x14ac:dyDescent="0.35">
      <c r="B898" s="55" t="s">
        <v>2341</v>
      </c>
      <c r="C898" t="s">
        <v>2342</v>
      </c>
    </row>
    <row r="899" spans="2:3" x14ac:dyDescent="0.35">
      <c r="B899" s="55" t="s">
        <v>2343</v>
      </c>
      <c r="C899" t="s">
        <v>2344</v>
      </c>
    </row>
    <row r="900" spans="2:3" x14ac:dyDescent="0.35">
      <c r="B900" s="55" t="s">
        <v>2343</v>
      </c>
      <c r="C900" t="s">
        <v>2344</v>
      </c>
    </row>
    <row r="901" spans="2:3" x14ac:dyDescent="0.35">
      <c r="B901" s="55" t="s">
        <v>2343</v>
      </c>
      <c r="C901" t="s">
        <v>2344</v>
      </c>
    </row>
    <row r="902" spans="2:3" x14ac:dyDescent="0.35">
      <c r="B902" s="55" t="s">
        <v>2343</v>
      </c>
      <c r="C902" t="s">
        <v>2344</v>
      </c>
    </row>
    <row r="903" spans="2:3" x14ac:dyDescent="0.35">
      <c r="B903" s="55" t="s">
        <v>2345</v>
      </c>
      <c r="C903" t="s">
        <v>2346</v>
      </c>
    </row>
    <row r="904" spans="2:3" x14ac:dyDescent="0.35">
      <c r="B904" s="55" t="s">
        <v>2345</v>
      </c>
      <c r="C904" t="s">
        <v>2346</v>
      </c>
    </row>
    <row r="905" spans="2:3" x14ac:dyDescent="0.35">
      <c r="B905" s="55" t="s">
        <v>2347</v>
      </c>
      <c r="C905" t="s">
        <v>2348</v>
      </c>
    </row>
    <row r="906" spans="2:3" x14ac:dyDescent="0.35">
      <c r="B906" s="55" t="s">
        <v>2349</v>
      </c>
      <c r="C906" t="s">
        <v>2350</v>
      </c>
    </row>
    <row r="907" spans="2:3" x14ac:dyDescent="0.35">
      <c r="B907" s="55" t="s">
        <v>2351</v>
      </c>
      <c r="C907" t="s">
        <v>2352</v>
      </c>
    </row>
    <row r="908" spans="2:3" x14ac:dyDescent="0.35">
      <c r="B908" s="55" t="s">
        <v>2351</v>
      </c>
      <c r="C908" t="s">
        <v>2352</v>
      </c>
    </row>
    <row r="909" spans="2:3" x14ac:dyDescent="0.35">
      <c r="B909" s="55" t="s">
        <v>2353</v>
      </c>
      <c r="C909" t="s">
        <v>2354</v>
      </c>
    </row>
    <row r="910" spans="2:3" x14ac:dyDescent="0.35">
      <c r="B910" s="55" t="s">
        <v>2353</v>
      </c>
      <c r="C910" t="s">
        <v>2354</v>
      </c>
    </row>
    <row r="911" spans="2:3" x14ac:dyDescent="0.35">
      <c r="B911" s="55" t="s">
        <v>2355</v>
      </c>
      <c r="C911" t="s">
        <v>2356</v>
      </c>
    </row>
    <row r="912" spans="2:3" x14ac:dyDescent="0.35">
      <c r="B912" s="55" t="s">
        <v>2355</v>
      </c>
      <c r="C912" t="s">
        <v>2356</v>
      </c>
    </row>
    <row r="913" spans="2:3" x14ac:dyDescent="0.35">
      <c r="B913" s="55" t="s">
        <v>2357</v>
      </c>
      <c r="C913" t="s">
        <v>2358</v>
      </c>
    </row>
    <row r="914" spans="2:3" x14ac:dyDescent="0.35">
      <c r="B914" s="55" t="s">
        <v>2359</v>
      </c>
      <c r="C914" t="s">
        <v>2360</v>
      </c>
    </row>
    <row r="915" spans="2:3" x14ac:dyDescent="0.35">
      <c r="B915" s="55" t="s">
        <v>2361</v>
      </c>
      <c r="C915" t="s">
        <v>2362</v>
      </c>
    </row>
    <row r="916" spans="2:3" x14ac:dyDescent="0.35">
      <c r="B916" s="55" t="s">
        <v>2363</v>
      </c>
      <c r="C916" t="s">
        <v>2364</v>
      </c>
    </row>
    <row r="917" spans="2:3" x14ac:dyDescent="0.35">
      <c r="B917" s="55" t="s">
        <v>2363</v>
      </c>
      <c r="C917" t="s">
        <v>2364</v>
      </c>
    </row>
    <row r="918" spans="2:3" x14ac:dyDescent="0.35">
      <c r="B918" s="55" t="s">
        <v>2363</v>
      </c>
      <c r="C918" t="s">
        <v>2364</v>
      </c>
    </row>
    <row r="919" spans="2:3" x14ac:dyDescent="0.35">
      <c r="B919" s="55" t="s">
        <v>2365</v>
      </c>
      <c r="C919" t="s">
        <v>2366</v>
      </c>
    </row>
    <row r="920" spans="2:3" x14ac:dyDescent="0.35">
      <c r="B920" s="55" t="s">
        <v>2365</v>
      </c>
      <c r="C920" t="s">
        <v>2366</v>
      </c>
    </row>
    <row r="921" spans="2:3" x14ac:dyDescent="0.35">
      <c r="B921" s="55" t="s">
        <v>2367</v>
      </c>
      <c r="C921" t="s">
        <v>2368</v>
      </c>
    </row>
    <row r="922" spans="2:3" x14ac:dyDescent="0.35">
      <c r="B922" s="55" t="s">
        <v>2367</v>
      </c>
      <c r="C922" t="s">
        <v>2368</v>
      </c>
    </row>
    <row r="923" spans="2:3" x14ac:dyDescent="0.35">
      <c r="B923" s="55" t="s">
        <v>2369</v>
      </c>
      <c r="C923" t="s">
        <v>1283</v>
      </c>
    </row>
    <row r="924" spans="2:3" x14ac:dyDescent="0.35">
      <c r="B924" s="55" t="s">
        <v>2370</v>
      </c>
      <c r="C924" t="s">
        <v>2371</v>
      </c>
    </row>
    <row r="925" spans="2:3" x14ac:dyDescent="0.35">
      <c r="B925" s="55" t="s">
        <v>2370</v>
      </c>
      <c r="C925" t="s">
        <v>2371</v>
      </c>
    </row>
    <row r="926" spans="2:3" x14ac:dyDescent="0.35">
      <c r="B926" s="55" t="s">
        <v>2370</v>
      </c>
      <c r="C926" t="s">
        <v>2371</v>
      </c>
    </row>
    <row r="927" spans="2:3" x14ac:dyDescent="0.35">
      <c r="B927" s="55" t="s">
        <v>2372</v>
      </c>
      <c r="C927" t="s">
        <v>2373</v>
      </c>
    </row>
    <row r="928" spans="2:3" x14ac:dyDescent="0.35">
      <c r="B928" s="55" t="s">
        <v>2374</v>
      </c>
      <c r="C928" t="s">
        <v>2375</v>
      </c>
    </row>
    <row r="929" spans="2:3" x14ac:dyDescent="0.35">
      <c r="B929" s="55" t="s">
        <v>2376</v>
      </c>
      <c r="C929" t="s">
        <v>2377</v>
      </c>
    </row>
    <row r="930" spans="2:3" x14ac:dyDescent="0.35">
      <c r="B930" s="55" t="s">
        <v>2378</v>
      </c>
      <c r="C930" t="s">
        <v>2379</v>
      </c>
    </row>
    <row r="931" spans="2:3" x14ac:dyDescent="0.35">
      <c r="B931" s="55" t="s">
        <v>2378</v>
      </c>
      <c r="C931" t="s">
        <v>2379</v>
      </c>
    </row>
    <row r="932" spans="2:3" x14ac:dyDescent="0.35">
      <c r="B932" s="55" t="s">
        <v>2380</v>
      </c>
      <c r="C932" t="s">
        <v>2381</v>
      </c>
    </row>
    <row r="933" spans="2:3" x14ac:dyDescent="0.35">
      <c r="B933" s="55" t="s">
        <v>2382</v>
      </c>
      <c r="C933" t="s">
        <v>2383</v>
      </c>
    </row>
    <row r="934" spans="2:3" x14ac:dyDescent="0.35">
      <c r="B934" s="55" t="s">
        <v>2384</v>
      </c>
      <c r="C934" t="s">
        <v>1204</v>
      </c>
    </row>
    <row r="935" spans="2:3" x14ac:dyDescent="0.35">
      <c r="B935" s="55" t="s">
        <v>2385</v>
      </c>
      <c r="C935" t="s">
        <v>2386</v>
      </c>
    </row>
    <row r="936" spans="2:3" x14ac:dyDescent="0.35">
      <c r="B936" s="55" t="s">
        <v>2385</v>
      </c>
      <c r="C936" t="s">
        <v>2386</v>
      </c>
    </row>
    <row r="937" spans="2:3" x14ac:dyDescent="0.35">
      <c r="B937" s="55" t="s">
        <v>2385</v>
      </c>
      <c r="C937" t="s">
        <v>2386</v>
      </c>
    </row>
    <row r="938" spans="2:3" x14ac:dyDescent="0.35">
      <c r="B938" s="55" t="s">
        <v>2385</v>
      </c>
      <c r="C938" t="s">
        <v>2386</v>
      </c>
    </row>
    <row r="939" spans="2:3" x14ac:dyDescent="0.35">
      <c r="B939" s="55" t="s">
        <v>2387</v>
      </c>
      <c r="C939" t="s">
        <v>2388</v>
      </c>
    </row>
    <row r="940" spans="2:3" x14ac:dyDescent="0.35">
      <c r="B940" s="55" t="s">
        <v>2389</v>
      </c>
      <c r="C940" t="s">
        <v>2390</v>
      </c>
    </row>
    <row r="941" spans="2:3" x14ac:dyDescent="0.35">
      <c r="B941" s="55" t="s">
        <v>2389</v>
      </c>
      <c r="C941" t="s">
        <v>2390</v>
      </c>
    </row>
    <row r="942" spans="2:3" x14ac:dyDescent="0.35">
      <c r="B942" s="55" t="s">
        <v>2389</v>
      </c>
      <c r="C942" t="s">
        <v>2390</v>
      </c>
    </row>
    <row r="943" spans="2:3" x14ac:dyDescent="0.35">
      <c r="B943" s="55" t="s">
        <v>2391</v>
      </c>
      <c r="C943" t="s">
        <v>2392</v>
      </c>
    </row>
    <row r="944" spans="2:3" x14ac:dyDescent="0.35">
      <c r="B944" s="55" t="s">
        <v>2393</v>
      </c>
      <c r="C944" t="s">
        <v>2394</v>
      </c>
    </row>
    <row r="945" spans="2:3" x14ac:dyDescent="0.35">
      <c r="B945" s="55" t="s">
        <v>2393</v>
      </c>
      <c r="C945" t="s">
        <v>2394</v>
      </c>
    </row>
    <row r="946" spans="2:3" x14ac:dyDescent="0.35">
      <c r="B946" s="55" t="s">
        <v>2395</v>
      </c>
      <c r="C946" t="s">
        <v>2396</v>
      </c>
    </row>
    <row r="947" spans="2:3" x14ac:dyDescent="0.35">
      <c r="B947" s="55" t="s">
        <v>2397</v>
      </c>
      <c r="C947" t="s">
        <v>2398</v>
      </c>
    </row>
    <row r="948" spans="2:3" x14ac:dyDescent="0.35">
      <c r="B948" s="55" t="s">
        <v>2397</v>
      </c>
      <c r="C948" t="s">
        <v>2398</v>
      </c>
    </row>
    <row r="949" spans="2:3" x14ac:dyDescent="0.35">
      <c r="B949" s="55" t="s">
        <v>2399</v>
      </c>
      <c r="C949" t="s">
        <v>2400</v>
      </c>
    </row>
    <row r="950" spans="2:3" x14ac:dyDescent="0.35">
      <c r="B950" s="55" t="s">
        <v>2399</v>
      </c>
      <c r="C950" t="s">
        <v>2400</v>
      </c>
    </row>
    <row r="951" spans="2:3" x14ac:dyDescent="0.35">
      <c r="B951" s="55" t="s">
        <v>2401</v>
      </c>
      <c r="C951" t="s">
        <v>2402</v>
      </c>
    </row>
    <row r="952" spans="2:3" x14ac:dyDescent="0.35">
      <c r="B952" s="55" t="s">
        <v>2401</v>
      </c>
      <c r="C952" t="s">
        <v>2402</v>
      </c>
    </row>
    <row r="953" spans="2:3" x14ac:dyDescent="0.35">
      <c r="B953" s="55" t="s">
        <v>2403</v>
      </c>
      <c r="C953" t="s">
        <v>2404</v>
      </c>
    </row>
    <row r="954" spans="2:3" x14ac:dyDescent="0.35">
      <c r="B954" s="55" t="s">
        <v>2405</v>
      </c>
      <c r="C954" t="s">
        <v>2406</v>
      </c>
    </row>
    <row r="955" spans="2:3" x14ac:dyDescent="0.35">
      <c r="B955" s="55" t="s">
        <v>2407</v>
      </c>
      <c r="C955" t="s">
        <v>2408</v>
      </c>
    </row>
    <row r="956" spans="2:3" x14ac:dyDescent="0.35">
      <c r="B956" s="55" t="s">
        <v>2409</v>
      </c>
      <c r="C956" t="s">
        <v>2410</v>
      </c>
    </row>
    <row r="957" spans="2:3" x14ac:dyDescent="0.35">
      <c r="B957" s="55" t="s">
        <v>2409</v>
      </c>
      <c r="C957" t="s">
        <v>2410</v>
      </c>
    </row>
    <row r="958" spans="2:3" x14ac:dyDescent="0.35">
      <c r="B958" s="55" t="s">
        <v>2409</v>
      </c>
      <c r="C958" t="s">
        <v>2410</v>
      </c>
    </row>
    <row r="959" spans="2:3" x14ac:dyDescent="0.35">
      <c r="B959" s="55" t="s">
        <v>2409</v>
      </c>
      <c r="C959" t="s">
        <v>2410</v>
      </c>
    </row>
    <row r="960" spans="2:3" x14ac:dyDescent="0.35">
      <c r="B960" s="55" t="s">
        <v>2411</v>
      </c>
      <c r="C960" t="s">
        <v>2412</v>
      </c>
    </row>
    <row r="961" spans="2:3" x14ac:dyDescent="0.35">
      <c r="B961" s="55" t="s">
        <v>2413</v>
      </c>
      <c r="C961" t="s">
        <v>2414</v>
      </c>
    </row>
    <row r="962" spans="2:3" x14ac:dyDescent="0.35">
      <c r="B962" s="55" t="s">
        <v>2413</v>
      </c>
      <c r="C962" t="s">
        <v>2414</v>
      </c>
    </row>
    <row r="963" spans="2:3" x14ac:dyDescent="0.35">
      <c r="B963" s="55" t="s">
        <v>2413</v>
      </c>
      <c r="C963" t="s">
        <v>2414</v>
      </c>
    </row>
    <row r="964" spans="2:3" x14ac:dyDescent="0.35">
      <c r="B964" s="55" t="s">
        <v>2415</v>
      </c>
      <c r="C964" t="s">
        <v>2416</v>
      </c>
    </row>
    <row r="965" spans="2:3" x14ac:dyDescent="0.35">
      <c r="B965" s="55" t="s">
        <v>2415</v>
      </c>
      <c r="C965" t="s">
        <v>2416</v>
      </c>
    </row>
    <row r="966" spans="2:3" x14ac:dyDescent="0.35">
      <c r="B966" s="55" t="s">
        <v>2415</v>
      </c>
      <c r="C966" t="s">
        <v>2416</v>
      </c>
    </row>
    <row r="967" spans="2:3" x14ac:dyDescent="0.35">
      <c r="B967" s="55" t="s">
        <v>2415</v>
      </c>
      <c r="C967" t="s">
        <v>2416</v>
      </c>
    </row>
    <row r="968" spans="2:3" x14ac:dyDescent="0.35">
      <c r="B968" s="55" t="s">
        <v>2417</v>
      </c>
      <c r="C968" t="s">
        <v>2418</v>
      </c>
    </row>
    <row r="969" spans="2:3" x14ac:dyDescent="0.35">
      <c r="B969" s="55" t="s">
        <v>2419</v>
      </c>
      <c r="C969" t="s">
        <v>2420</v>
      </c>
    </row>
    <row r="970" spans="2:3" x14ac:dyDescent="0.35">
      <c r="B970" s="55" t="s">
        <v>2421</v>
      </c>
      <c r="C970" t="s">
        <v>2422</v>
      </c>
    </row>
    <row r="971" spans="2:3" x14ac:dyDescent="0.35">
      <c r="B971" s="55" t="s">
        <v>2423</v>
      </c>
      <c r="C971" t="s">
        <v>2424</v>
      </c>
    </row>
    <row r="972" spans="2:3" x14ac:dyDescent="0.35">
      <c r="B972" s="55" t="s">
        <v>2423</v>
      </c>
      <c r="C972" t="s">
        <v>2424</v>
      </c>
    </row>
    <row r="973" spans="2:3" x14ac:dyDescent="0.35">
      <c r="B973" s="55" t="s">
        <v>2423</v>
      </c>
      <c r="C973" t="s">
        <v>2424</v>
      </c>
    </row>
    <row r="974" spans="2:3" x14ac:dyDescent="0.35">
      <c r="B974" s="55" t="s">
        <v>2425</v>
      </c>
      <c r="C974" t="s">
        <v>2426</v>
      </c>
    </row>
    <row r="975" spans="2:3" x14ac:dyDescent="0.35">
      <c r="B975" s="55" t="s">
        <v>2427</v>
      </c>
      <c r="C975" t="s">
        <v>2428</v>
      </c>
    </row>
    <row r="976" spans="2:3" x14ac:dyDescent="0.35">
      <c r="B976" s="55" t="s">
        <v>2429</v>
      </c>
      <c r="C976" t="s">
        <v>2430</v>
      </c>
    </row>
    <row r="977" spans="2:3" x14ac:dyDescent="0.35">
      <c r="B977" s="55" t="s">
        <v>2429</v>
      </c>
      <c r="C977" t="s">
        <v>2430</v>
      </c>
    </row>
    <row r="978" spans="2:3" x14ac:dyDescent="0.35">
      <c r="B978" s="55" t="s">
        <v>2429</v>
      </c>
      <c r="C978" t="s">
        <v>2430</v>
      </c>
    </row>
    <row r="979" spans="2:3" x14ac:dyDescent="0.35">
      <c r="B979" s="55" t="s">
        <v>2431</v>
      </c>
      <c r="C979" t="s">
        <v>2432</v>
      </c>
    </row>
    <row r="980" spans="2:3" x14ac:dyDescent="0.35">
      <c r="B980" s="55" t="s">
        <v>2431</v>
      </c>
      <c r="C980" t="s">
        <v>2432</v>
      </c>
    </row>
    <row r="981" spans="2:3" x14ac:dyDescent="0.35">
      <c r="B981" s="55" t="s">
        <v>2431</v>
      </c>
      <c r="C981" t="s">
        <v>2432</v>
      </c>
    </row>
    <row r="982" spans="2:3" x14ac:dyDescent="0.35">
      <c r="B982" s="55" t="s">
        <v>2433</v>
      </c>
      <c r="C982" t="s">
        <v>2434</v>
      </c>
    </row>
    <row r="983" spans="2:3" x14ac:dyDescent="0.35">
      <c r="B983" s="55" t="s">
        <v>2433</v>
      </c>
      <c r="C983" t="s">
        <v>2434</v>
      </c>
    </row>
    <row r="984" spans="2:3" x14ac:dyDescent="0.35">
      <c r="B984" s="55" t="s">
        <v>2435</v>
      </c>
      <c r="C984" t="s">
        <v>2436</v>
      </c>
    </row>
    <row r="985" spans="2:3" x14ac:dyDescent="0.35">
      <c r="B985" s="55" t="s">
        <v>2435</v>
      </c>
      <c r="C985" t="s">
        <v>2436</v>
      </c>
    </row>
    <row r="986" spans="2:3" x14ac:dyDescent="0.35">
      <c r="B986" s="55" t="s">
        <v>2437</v>
      </c>
      <c r="C986" t="s">
        <v>2438</v>
      </c>
    </row>
    <row r="987" spans="2:3" x14ac:dyDescent="0.35">
      <c r="B987" s="55" t="s">
        <v>2439</v>
      </c>
      <c r="C987" t="s">
        <v>2440</v>
      </c>
    </row>
    <row r="988" spans="2:3" x14ac:dyDescent="0.35">
      <c r="B988" s="55" t="s">
        <v>2439</v>
      </c>
      <c r="C988" t="s">
        <v>2440</v>
      </c>
    </row>
    <row r="989" spans="2:3" x14ac:dyDescent="0.35">
      <c r="B989" s="55" t="s">
        <v>2439</v>
      </c>
      <c r="C989" t="s">
        <v>2440</v>
      </c>
    </row>
    <row r="990" spans="2:3" x14ac:dyDescent="0.35">
      <c r="B990" s="55" t="s">
        <v>2439</v>
      </c>
      <c r="C990" t="s">
        <v>2440</v>
      </c>
    </row>
    <row r="991" spans="2:3" x14ac:dyDescent="0.35">
      <c r="B991" s="55" t="s">
        <v>2441</v>
      </c>
      <c r="C991" t="s">
        <v>2442</v>
      </c>
    </row>
    <row r="992" spans="2:3" x14ac:dyDescent="0.35">
      <c r="B992" s="55" t="s">
        <v>2441</v>
      </c>
      <c r="C992" t="s">
        <v>2442</v>
      </c>
    </row>
    <row r="993" spans="2:3" x14ac:dyDescent="0.35">
      <c r="B993" s="55" t="s">
        <v>2443</v>
      </c>
      <c r="C993" t="s">
        <v>2444</v>
      </c>
    </row>
    <row r="994" spans="2:3" x14ac:dyDescent="0.35">
      <c r="B994" s="55" t="s">
        <v>2443</v>
      </c>
      <c r="C994" t="s">
        <v>2444</v>
      </c>
    </row>
    <row r="995" spans="2:3" x14ac:dyDescent="0.35">
      <c r="B995" s="55" t="s">
        <v>2443</v>
      </c>
      <c r="C995" t="s">
        <v>2444</v>
      </c>
    </row>
    <row r="996" spans="2:3" x14ac:dyDescent="0.35">
      <c r="B996" s="55" t="s">
        <v>2443</v>
      </c>
      <c r="C996" t="s">
        <v>2444</v>
      </c>
    </row>
    <row r="997" spans="2:3" x14ac:dyDescent="0.35">
      <c r="B997" s="55" t="s">
        <v>2443</v>
      </c>
      <c r="C997" t="s">
        <v>2444</v>
      </c>
    </row>
    <row r="998" spans="2:3" x14ac:dyDescent="0.35">
      <c r="B998" s="55" t="s">
        <v>2445</v>
      </c>
      <c r="C998" t="s">
        <v>2446</v>
      </c>
    </row>
    <row r="999" spans="2:3" x14ac:dyDescent="0.35">
      <c r="B999" s="55" t="s">
        <v>2445</v>
      </c>
      <c r="C999" t="s">
        <v>2446</v>
      </c>
    </row>
    <row r="1000" spans="2:3" x14ac:dyDescent="0.35">
      <c r="B1000" s="55" t="s">
        <v>2447</v>
      </c>
      <c r="C1000" t="s">
        <v>2448</v>
      </c>
    </row>
    <row r="1001" spans="2:3" x14ac:dyDescent="0.35">
      <c r="B1001" s="55" t="s">
        <v>2447</v>
      </c>
      <c r="C1001" t="s">
        <v>2448</v>
      </c>
    </row>
    <row r="1002" spans="2:3" x14ac:dyDescent="0.35">
      <c r="B1002" s="55" t="s">
        <v>2447</v>
      </c>
      <c r="C1002" t="s">
        <v>2448</v>
      </c>
    </row>
    <row r="1003" spans="2:3" x14ac:dyDescent="0.35">
      <c r="B1003" s="55" t="s">
        <v>2447</v>
      </c>
      <c r="C1003" t="s">
        <v>2448</v>
      </c>
    </row>
    <row r="1004" spans="2:3" x14ac:dyDescent="0.35">
      <c r="B1004" s="55" t="s">
        <v>2449</v>
      </c>
      <c r="C1004" t="s">
        <v>2450</v>
      </c>
    </row>
    <row r="1005" spans="2:3" x14ac:dyDescent="0.35">
      <c r="B1005" s="55" t="s">
        <v>2449</v>
      </c>
      <c r="C1005" t="s">
        <v>2450</v>
      </c>
    </row>
    <row r="1006" spans="2:3" x14ac:dyDescent="0.35">
      <c r="B1006" s="55" t="s">
        <v>2451</v>
      </c>
      <c r="C1006" t="s">
        <v>2452</v>
      </c>
    </row>
    <row r="1007" spans="2:3" x14ac:dyDescent="0.35">
      <c r="B1007" s="55" t="s">
        <v>2451</v>
      </c>
      <c r="C1007" t="s">
        <v>2452</v>
      </c>
    </row>
    <row r="1008" spans="2:3" x14ac:dyDescent="0.35">
      <c r="B1008" s="55" t="s">
        <v>2451</v>
      </c>
      <c r="C1008" t="s">
        <v>2452</v>
      </c>
    </row>
    <row r="1009" spans="2:3" x14ac:dyDescent="0.35">
      <c r="B1009" s="55" t="s">
        <v>2451</v>
      </c>
      <c r="C1009" t="s">
        <v>2452</v>
      </c>
    </row>
    <row r="1010" spans="2:3" x14ac:dyDescent="0.35">
      <c r="B1010" s="55" t="s">
        <v>2451</v>
      </c>
      <c r="C1010" t="s">
        <v>2452</v>
      </c>
    </row>
    <row r="1011" spans="2:3" x14ac:dyDescent="0.35">
      <c r="B1011" s="55" t="s">
        <v>2451</v>
      </c>
      <c r="C1011" t="s">
        <v>2452</v>
      </c>
    </row>
    <row r="1012" spans="2:3" x14ac:dyDescent="0.35">
      <c r="B1012" s="55" t="s">
        <v>2453</v>
      </c>
      <c r="C1012" t="s">
        <v>2454</v>
      </c>
    </row>
    <row r="1013" spans="2:3" x14ac:dyDescent="0.35">
      <c r="B1013" s="55" t="s">
        <v>2455</v>
      </c>
      <c r="C1013" t="s">
        <v>2456</v>
      </c>
    </row>
    <row r="1014" spans="2:3" x14ac:dyDescent="0.35">
      <c r="B1014" s="55" t="s">
        <v>2457</v>
      </c>
      <c r="C1014" t="s">
        <v>2458</v>
      </c>
    </row>
    <row r="1015" spans="2:3" x14ac:dyDescent="0.35">
      <c r="B1015" s="55" t="s">
        <v>2457</v>
      </c>
      <c r="C1015" t="s">
        <v>2458</v>
      </c>
    </row>
    <row r="1016" spans="2:3" x14ac:dyDescent="0.35">
      <c r="B1016" s="55" t="s">
        <v>2459</v>
      </c>
      <c r="C1016" t="s">
        <v>2460</v>
      </c>
    </row>
    <row r="1017" spans="2:3" x14ac:dyDescent="0.35">
      <c r="B1017" s="55" t="s">
        <v>2459</v>
      </c>
      <c r="C1017" t="s">
        <v>2460</v>
      </c>
    </row>
    <row r="1018" spans="2:3" x14ac:dyDescent="0.35">
      <c r="B1018" s="55" t="s">
        <v>2461</v>
      </c>
      <c r="C1018" t="s">
        <v>2462</v>
      </c>
    </row>
    <row r="1019" spans="2:3" x14ac:dyDescent="0.35">
      <c r="B1019" s="55" t="s">
        <v>2461</v>
      </c>
      <c r="C1019" t="s">
        <v>2462</v>
      </c>
    </row>
    <row r="1020" spans="2:3" x14ac:dyDescent="0.35">
      <c r="B1020" s="55" t="s">
        <v>2461</v>
      </c>
      <c r="C1020" t="s">
        <v>2462</v>
      </c>
    </row>
    <row r="1021" spans="2:3" x14ac:dyDescent="0.35">
      <c r="B1021" s="55" t="s">
        <v>2463</v>
      </c>
      <c r="C1021" t="s">
        <v>2464</v>
      </c>
    </row>
    <row r="1022" spans="2:3" x14ac:dyDescent="0.35">
      <c r="B1022" s="55" t="s">
        <v>2463</v>
      </c>
      <c r="C1022" t="s">
        <v>2464</v>
      </c>
    </row>
    <row r="1023" spans="2:3" x14ac:dyDescent="0.35">
      <c r="B1023" s="55" t="s">
        <v>2463</v>
      </c>
      <c r="C1023" t="s">
        <v>2464</v>
      </c>
    </row>
    <row r="1024" spans="2:3" x14ac:dyDescent="0.35">
      <c r="B1024" s="55" t="s">
        <v>2463</v>
      </c>
      <c r="C1024" t="s">
        <v>2464</v>
      </c>
    </row>
    <row r="1025" spans="2:3" x14ac:dyDescent="0.35">
      <c r="B1025" s="55" t="s">
        <v>2465</v>
      </c>
      <c r="C1025" t="s">
        <v>2466</v>
      </c>
    </row>
    <row r="1026" spans="2:3" x14ac:dyDescent="0.35">
      <c r="B1026" s="55" t="s">
        <v>2467</v>
      </c>
      <c r="C1026" t="s">
        <v>2468</v>
      </c>
    </row>
    <row r="1027" spans="2:3" x14ac:dyDescent="0.35">
      <c r="B1027" s="55" t="s">
        <v>2469</v>
      </c>
      <c r="C1027" t="s">
        <v>2470</v>
      </c>
    </row>
    <row r="1028" spans="2:3" x14ac:dyDescent="0.35">
      <c r="B1028" s="55" t="s">
        <v>2471</v>
      </c>
      <c r="C1028" t="s">
        <v>556</v>
      </c>
    </row>
    <row r="1029" spans="2:3" x14ac:dyDescent="0.35">
      <c r="B1029" s="55" t="s">
        <v>2472</v>
      </c>
      <c r="C1029" t="s">
        <v>2473</v>
      </c>
    </row>
    <row r="1030" spans="2:3" x14ac:dyDescent="0.35">
      <c r="B1030" s="55" t="s">
        <v>2474</v>
      </c>
      <c r="C1030" t="s">
        <v>2475</v>
      </c>
    </row>
    <row r="1031" spans="2:3" x14ac:dyDescent="0.35">
      <c r="B1031" s="55" t="s">
        <v>2476</v>
      </c>
      <c r="C1031" t="s">
        <v>2477</v>
      </c>
    </row>
    <row r="1032" spans="2:3" x14ac:dyDescent="0.35">
      <c r="B1032" s="55" t="s">
        <v>2476</v>
      </c>
      <c r="C1032" t="s">
        <v>2477</v>
      </c>
    </row>
    <row r="1033" spans="2:3" x14ac:dyDescent="0.35">
      <c r="B1033" s="55" t="s">
        <v>2476</v>
      </c>
      <c r="C1033" t="s">
        <v>2477</v>
      </c>
    </row>
    <row r="1034" spans="2:3" x14ac:dyDescent="0.35">
      <c r="B1034" s="55" t="s">
        <v>2478</v>
      </c>
      <c r="C1034" t="s">
        <v>2479</v>
      </c>
    </row>
    <row r="1035" spans="2:3" x14ac:dyDescent="0.35">
      <c r="B1035" s="55" t="s">
        <v>2478</v>
      </c>
      <c r="C1035" t="s">
        <v>2479</v>
      </c>
    </row>
    <row r="1036" spans="2:3" x14ac:dyDescent="0.35">
      <c r="B1036" s="55" t="s">
        <v>2480</v>
      </c>
      <c r="C1036" t="s">
        <v>2481</v>
      </c>
    </row>
    <row r="1037" spans="2:3" x14ac:dyDescent="0.35">
      <c r="B1037" s="55" t="s">
        <v>2482</v>
      </c>
      <c r="C1037" t="s">
        <v>2483</v>
      </c>
    </row>
    <row r="1038" spans="2:3" x14ac:dyDescent="0.35">
      <c r="B1038" s="55" t="s">
        <v>2482</v>
      </c>
      <c r="C1038" t="s">
        <v>2483</v>
      </c>
    </row>
    <row r="1039" spans="2:3" x14ac:dyDescent="0.35">
      <c r="B1039" s="55" t="s">
        <v>2484</v>
      </c>
      <c r="C1039" t="s">
        <v>2485</v>
      </c>
    </row>
    <row r="1040" spans="2:3" x14ac:dyDescent="0.35">
      <c r="B1040" s="55" t="s">
        <v>2484</v>
      </c>
      <c r="C1040" t="s">
        <v>2485</v>
      </c>
    </row>
    <row r="1041" spans="2:3" x14ac:dyDescent="0.35">
      <c r="B1041" s="55" t="s">
        <v>2484</v>
      </c>
      <c r="C1041" t="s">
        <v>2485</v>
      </c>
    </row>
    <row r="1042" spans="2:3" x14ac:dyDescent="0.35">
      <c r="B1042" s="55" t="s">
        <v>2486</v>
      </c>
      <c r="C1042" t="s">
        <v>2487</v>
      </c>
    </row>
    <row r="1043" spans="2:3" x14ac:dyDescent="0.35">
      <c r="B1043" s="55" t="s">
        <v>2488</v>
      </c>
      <c r="C1043" t="s">
        <v>2489</v>
      </c>
    </row>
    <row r="1044" spans="2:3" x14ac:dyDescent="0.35">
      <c r="B1044" s="55" t="s">
        <v>2488</v>
      </c>
      <c r="C1044" t="s">
        <v>2489</v>
      </c>
    </row>
    <row r="1045" spans="2:3" x14ac:dyDescent="0.35">
      <c r="B1045" s="55" t="s">
        <v>2490</v>
      </c>
      <c r="C1045" t="s">
        <v>2491</v>
      </c>
    </row>
    <row r="1046" spans="2:3" x14ac:dyDescent="0.35">
      <c r="B1046" s="55" t="s">
        <v>2490</v>
      </c>
      <c r="C1046" t="s">
        <v>2491</v>
      </c>
    </row>
    <row r="1047" spans="2:3" x14ac:dyDescent="0.35">
      <c r="B1047" s="55" t="s">
        <v>2492</v>
      </c>
      <c r="C1047" t="s">
        <v>2493</v>
      </c>
    </row>
    <row r="1048" spans="2:3" x14ac:dyDescent="0.35">
      <c r="B1048" s="55" t="s">
        <v>2492</v>
      </c>
      <c r="C1048" t="s">
        <v>2493</v>
      </c>
    </row>
    <row r="1049" spans="2:3" x14ac:dyDescent="0.35">
      <c r="B1049" s="55" t="s">
        <v>2494</v>
      </c>
      <c r="C1049" t="s">
        <v>2495</v>
      </c>
    </row>
    <row r="1050" spans="2:3" x14ac:dyDescent="0.35">
      <c r="B1050" s="55" t="s">
        <v>2494</v>
      </c>
      <c r="C1050" t="s">
        <v>2495</v>
      </c>
    </row>
    <row r="1051" spans="2:3" x14ac:dyDescent="0.35">
      <c r="B1051" s="55" t="s">
        <v>2496</v>
      </c>
      <c r="C1051" t="s">
        <v>2497</v>
      </c>
    </row>
    <row r="1052" spans="2:3" x14ac:dyDescent="0.35">
      <c r="B1052" s="55" t="s">
        <v>2498</v>
      </c>
      <c r="C1052" t="s">
        <v>2499</v>
      </c>
    </row>
    <row r="1053" spans="2:3" x14ac:dyDescent="0.35">
      <c r="B1053" s="55" t="s">
        <v>2498</v>
      </c>
      <c r="C1053" t="s">
        <v>2499</v>
      </c>
    </row>
    <row r="1054" spans="2:3" x14ac:dyDescent="0.35">
      <c r="B1054" s="55" t="s">
        <v>2498</v>
      </c>
      <c r="C1054" t="s">
        <v>2499</v>
      </c>
    </row>
    <row r="1055" spans="2:3" x14ac:dyDescent="0.35">
      <c r="B1055" s="55" t="s">
        <v>2500</v>
      </c>
      <c r="C1055" t="s">
        <v>2501</v>
      </c>
    </row>
    <row r="1056" spans="2:3" x14ac:dyDescent="0.35">
      <c r="B1056" s="55" t="s">
        <v>2500</v>
      </c>
      <c r="C1056" t="s">
        <v>2501</v>
      </c>
    </row>
    <row r="1057" spans="2:3" x14ac:dyDescent="0.35">
      <c r="B1057" s="55" t="s">
        <v>2502</v>
      </c>
      <c r="C1057" t="s">
        <v>2503</v>
      </c>
    </row>
    <row r="1058" spans="2:3" x14ac:dyDescent="0.35">
      <c r="B1058" s="55" t="s">
        <v>2502</v>
      </c>
      <c r="C1058" t="s">
        <v>2503</v>
      </c>
    </row>
    <row r="1059" spans="2:3" x14ac:dyDescent="0.35">
      <c r="B1059" s="55" t="s">
        <v>2502</v>
      </c>
      <c r="C1059" t="s">
        <v>2503</v>
      </c>
    </row>
    <row r="1060" spans="2:3" x14ac:dyDescent="0.35">
      <c r="B1060" s="55" t="s">
        <v>2502</v>
      </c>
      <c r="C1060" t="s">
        <v>2503</v>
      </c>
    </row>
    <row r="1061" spans="2:3" x14ac:dyDescent="0.35">
      <c r="B1061" s="55" t="s">
        <v>2504</v>
      </c>
      <c r="C1061" t="s">
        <v>2505</v>
      </c>
    </row>
    <row r="1062" spans="2:3" x14ac:dyDescent="0.35">
      <c r="B1062" s="55" t="s">
        <v>2506</v>
      </c>
      <c r="C1062" t="s">
        <v>2507</v>
      </c>
    </row>
    <row r="1063" spans="2:3" x14ac:dyDescent="0.35">
      <c r="B1063" s="55" t="s">
        <v>2508</v>
      </c>
      <c r="C1063" t="s">
        <v>2509</v>
      </c>
    </row>
    <row r="1064" spans="2:3" x14ac:dyDescent="0.35">
      <c r="B1064" s="55" t="s">
        <v>2510</v>
      </c>
      <c r="C1064" t="s">
        <v>2511</v>
      </c>
    </row>
    <row r="1065" spans="2:3" x14ac:dyDescent="0.35">
      <c r="B1065" s="55" t="s">
        <v>2512</v>
      </c>
      <c r="C1065" t="s">
        <v>2513</v>
      </c>
    </row>
    <row r="1066" spans="2:3" x14ac:dyDescent="0.35">
      <c r="B1066" s="55" t="s">
        <v>2514</v>
      </c>
      <c r="C1066" t="s">
        <v>2515</v>
      </c>
    </row>
    <row r="1067" spans="2:3" x14ac:dyDescent="0.35">
      <c r="B1067" s="55" t="s">
        <v>2516</v>
      </c>
      <c r="C1067" t="s">
        <v>2517</v>
      </c>
    </row>
    <row r="1068" spans="2:3" x14ac:dyDescent="0.35">
      <c r="B1068" s="55" t="s">
        <v>2518</v>
      </c>
      <c r="C1068" t="s">
        <v>2519</v>
      </c>
    </row>
    <row r="1069" spans="2:3" x14ac:dyDescent="0.35">
      <c r="B1069" s="55" t="s">
        <v>2520</v>
      </c>
      <c r="C1069" t="s">
        <v>2521</v>
      </c>
    </row>
    <row r="1070" spans="2:3" x14ac:dyDescent="0.35">
      <c r="B1070" s="55" t="s">
        <v>2522</v>
      </c>
      <c r="C1070" t="s">
        <v>2523</v>
      </c>
    </row>
    <row r="1071" spans="2:3" x14ac:dyDescent="0.35">
      <c r="B1071" s="55" t="s">
        <v>2524</v>
      </c>
      <c r="C1071" t="s">
        <v>2525</v>
      </c>
    </row>
    <row r="1072" spans="2:3" x14ac:dyDescent="0.35">
      <c r="B1072" s="55" t="s">
        <v>2524</v>
      </c>
      <c r="C1072" t="s">
        <v>2525</v>
      </c>
    </row>
    <row r="1073" spans="2:3" x14ac:dyDescent="0.35">
      <c r="B1073" s="55" t="s">
        <v>2526</v>
      </c>
      <c r="C1073" t="s">
        <v>2527</v>
      </c>
    </row>
    <row r="1074" spans="2:3" x14ac:dyDescent="0.35">
      <c r="B1074" s="55" t="s">
        <v>2526</v>
      </c>
      <c r="C1074" t="s">
        <v>2527</v>
      </c>
    </row>
    <row r="1075" spans="2:3" x14ac:dyDescent="0.35">
      <c r="B1075" s="55" t="s">
        <v>2528</v>
      </c>
      <c r="C1075" t="s">
        <v>2529</v>
      </c>
    </row>
    <row r="1076" spans="2:3" x14ac:dyDescent="0.35">
      <c r="B1076" s="55" t="s">
        <v>2530</v>
      </c>
      <c r="C1076" t="s">
        <v>2531</v>
      </c>
    </row>
    <row r="1077" spans="2:3" x14ac:dyDescent="0.35">
      <c r="B1077" s="55" t="s">
        <v>2530</v>
      </c>
      <c r="C1077" t="s">
        <v>2531</v>
      </c>
    </row>
    <row r="1078" spans="2:3" x14ac:dyDescent="0.35">
      <c r="B1078" s="55" t="s">
        <v>2530</v>
      </c>
      <c r="C1078" t="s">
        <v>2531</v>
      </c>
    </row>
    <row r="1079" spans="2:3" x14ac:dyDescent="0.35">
      <c r="B1079" s="55" t="s">
        <v>2532</v>
      </c>
      <c r="C1079" t="s">
        <v>2533</v>
      </c>
    </row>
    <row r="1080" spans="2:3" x14ac:dyDescent="0.35">
      <c r="B1080" s="55" t="s">
        <v>2532</v>
      </c>
      <c r="C1080" t="s">
        <v>2533</v>
      </c>
    </row>
    <row r="1081" spans="2:3" x14ac:dyDescent="0.35">
      <c r="B1081" s="55" t="s">
        <v>2532</v>
      </c>
      <c r="C1081" t="s">
        <v>2533</v>
      </c>
    </row>
    <row r="1082" spans="2:3" x14ac:dyDescent="0.35">
      <c r="B1082" s="55" t="s">
        <v>2534</v>
      </c>
      <c r="C1082" t="s">
        <v>2535</v>
      </c>
    </row>
    <row r="1083" spans="2:3" x14ac:dyDescent="0.35">
      <c r="B1083" s="55" t="s">
        <v>2536</v>
      </c>
      <c r="C1083" t="s">
        <v>2537</v>
      </c>
    </row>
    <row r="1084" spans="2:3" x14ac:dyDescent="0.35">
      <c r="B1084" s="55" t="s">
        <v>2538</v>
      </c>
      <c r="C1084" t="s">
        <v>2539</v>
      </c>
    </row>
    <row r="1085" spans="2:3" x14ac:dyDescent="0.35">
      <c r="B1085" s="55" t="s">
        <v>2540</v>
      </c>
      <c r="C1085" t="s">
        <v>2541</v>
      </c>
    </row>
    <row r="1086" spans="2:3" x14ac:dyDescent="0.35">
      <c r="B1086" s="55" t="s">
        <v>2542</v>
      </c>
      <c r="C1086" t="s">
        <v>2543</v>
      </c>
    </row>
    <row r="1087" spans="2:3" x14ac:dyDescent="0.35">
      <c r="B1087" s="55" t="s">
        <v>2542</v>
      </c>
      <c r="C1087" t="s">
        <v>2543</v>
      </c>
    </row>
    <row r="1088" spans="2:3" x14ac:dyDescent="0.35">
      <c r="B1088" s="55" t="s">
        <v>2544</v>
      </c>
      <c r="C1088" t="s">
        <v>2545</v>
      </c>
    </row>
    <row r="1089" spans="2:3" x14ac:dyDescent="0.35">
      <c r="B1089" s="55" t="s">
        <v>2544</v>
      </c>
      <c r="C1089" t="s">
        <v>2545</v>
      </c>
    </row>
    <row r="1090" spans="2:3" x14ac:dyDescent="0.35">
      <c r="B1090" s="55" t="s">
        <v>2546</v>
      </c>
      <c r="C1090" t="s">
        <v>2547</v>
      </c>
    </row>
    <row r="1091" spans="2:3" x14ac:dyDescent="0.35">
      <c r="B1091" s="55" t="s">
        <v>2546</v>
      </c>
      <c r="C1091" t="s">
        <v>2547</v>
      </c>
    </row>
    <row r="1092" spans="2:3" x14ac:dyDescent="0.35">
      <c r="B1092" s="55" t="s">
        <v>2546</v>
      </c>
      <c r="C1092" t="s">
        <v>2547</v>
      </c>
    </row>
    <row r="1093" spans="2:3" x14ac:dyDescent="0.35">
      <c r="B1093" s="55" t="s">
        <v>2546</v>
      </c>
      <c r="C1093" t="s">
        <v>2547</v>
      </c>
    </row>
    <row r="1094" spans="2:3" x14ac:dyDescent="0.35">
      <c r="B1094" s="55" t="s">
        <v>2548</v>
      </c>
      <c r="C1094" t="s">
        <v>2549</v>
      </c>
    </row>
    <row r="1095" spans="2:3" x14ac:dyDescent="0.35">
      <c r="B1095" s="55" t="s">
        <v>2550</v>
      </c>
      <c r="C1095" t="s">
        <v>2551</v>
      </c>
    </row>
    <row r="1096" spans="2:3" x14ac:dyDescent="0.35">
      <c r="B1096" s="55" t="s">
        <v>2552</v>
      </c>
      <c r="C1096" t="s">
        <v>2553</v>
      </c>
    </row>
    <row r="1097" spans="2:3" x14ac:dyDescent="0.35">
      <c r="B1097" s="55" t="s">
        <v>2554</v>
      </c>
      <c r="C1097" t="s">
        <v>2555</v>
      </c>
    </row>
    <row r="1098" spans="2:3" x14ac:dyDescent="0.35">
      <c r="B1098" s="55" t="s">
        <v>2554</v>
      </c>
      <c r="C1098" t="s">
        <v>2555</v>
      </c>
    </row>
    <row r="1099" spans="2:3" x14ac:dyDescent="0.35">
      <c r="B1099" s="55" t="s">
        <v>2554</v>
      </c>
      <c r="C1099" t="s">
        <v>2555</v>
      </c>
    </row>
    <row r="1100" spans="2:3" x14ac:dyDescent="0.35">
      <c r="B1100" s="55" t="s">
        <v>2556</v>
      </c>
      <c r="C1100" t="s">
        <v>2557</v>
      </c>
    </row>
    <row r="1101" spans="2:3" x14ac:dyDescent="0.35">
      <c r="B1101" s="55" t="s">
        <v>2556</v>
      </c>
      <c r="C1101" t="s">
        <v>2557</v>
      </c>
    </row>
    <row r="1102" spans="2:3" x14ac:dyDescent="0.35">
      <c r="B1102" s="55" t="s">
        <v>2558</v>
      </c>
      <c r="C1102" t="s">
        <v>2559</v>
      </c>
    </row>
    <row r="1103" spans="2:3" x14ac:dyDescent="0.35">
      <c r="B1103" s="55" t="s">
        <v>2558</v>
      </c>
      <c r="C1103" t="s">
        <v>2559</v>
      </c>
    </row>
    <row r="1104" spans="2:3" x14ac:dyDescent="0.35">
      <c r="B1104" s="55" t="s">
        <v>2560</v>
      </c>
      <c r="C1104" t="s">
        <v>2561</v>
      </c>
    </row>
    <row r="1105" spans="2:3" x14ac:dyDescent="0.35">
      <c r="B1105" s="55" t="s">
        <v>2560</v>
      </c>
      <c r="C1105" t="s">
        <v>2561</v>
      </c>
    </row>
    <row r="1106" spans="2:3" x14ac:dyDescent="0.35">
      <c r="B1106" s="55" t="s">
        <v>2562</v>
      </c>
      <c r="C1106" t="s">
        <v>2563</v>
      </c>
    </row>
    <row r="1107" spans="2:3" x14ac:dyDescent="0.35">
      <c r="B1107" s="55" t="s">
        <v>2562</v>
      </c>
      <c r="C1107" t="s">
        <v>2563</v>
      </c>
    </row>
    <row r="1108" spans="2:3" x14ac:dyDescent="0.35">
      <c r="B1108" s="55" t="s">
        <v>2562</v>
      </c>
      <c r="C1108" t="s">
        <v>2563</v>
      </c>
    </row>
    <row r="1109" spans="2:3" x14ac:dyDescent="0.35">
      <c r="B1109" s="55" t="s">
        <v>2564</v>
      </c>
      <c r="C1109" t="s">
        <v>2565</v>
      </c>
    </row>
    <row r="1110" spans="2:3" x14ac:dyDescent="0.35">
      <c r="B1110" s="55" t="s">
        <v>2564</v>
      </c>
      <c r="C1110" t="s">
        <v>2565</v>
      </c>
    </row>
    <row r="1111" spans="2:3" x14ac:dyDescent="0.35">
      <c r="B1111" s="55" t="s">
        <v>2566</v>
      </c>
      <c r="C1111" t="s">
        <v>2567</v>
      </c>
    </row>
    <row r="1112" spans="2:3" x14ac:dyDescent="0.35">
      <c r="B1112" s="55" t="s">
        <v>2566</v>
      </c>
      <c r="C1112" t="s">
        <v>2567</v>
      </c>
    </row>
    <row r="1113" spans="2:3" x14ac:dyDescent="0.35">
      <c r="B1113" s="55" t="s">
        <v>2568</v>
      </c>
      <c r="C1113" t="s">
        <v>2569</v>
      </c>
    </row>
    <row r="1114" spans="2:3" x14ac:dyDescent="0.35">
      <c r="B1114" s="55" t="s">
        <v>2570</v>
      </c>
      <c r="C1114" t="s">
        <v>2571</v>
      </c>
    </row>
    <row r="1115" spans="2:3" x14ac:dyDescent="0.35">
      <c r="B1115" s="55" t="s">
        <v>2570</v>
      </c>
      <c r="C1115" t="s">
        <v>2571</v>
      </c>
    </row>
    <row r="1116" spans="2:3" x14ac:dyDescent="0.35">
      <c r="B1116" s="55" t="s">
        <v>2570</v>
      </c>
      <c r="C1116" t="s">
        <v>2571</v>
      </c>
    </row>
    <row r="1117" spans="2:3" x14ac:dyDescent="0.35">
      <c r="B1117" s="55" t="s">
        <v>2570</v>
      </c>
      <c r="C1117" t="s">
        <v>2571</v>
      </c>
    </row>
    <row r="1118" spans="2:3" x14ac:dyDescent="0.35">
      <c r="B1118" s="55" t="s">
        <v>2572</v>
      </c>
      <c r="C1118" t="s">
        <v>2573</v>
      </c>
    </row>
    <row r="1119" spans="2:3" x14ac:dyDescent="0.35">
      <c r="B1119" s="55" t="s">
        <v>2574</v>
      </c>
      <c r="C1119" t="s">
        <v>2575</v>
      </c>
    </row>
    <row r="1120" spans="2:3" x14ac:dyDescent="0.35">
      <c r="B1120" s="55" t="s">
        <v>2576</v>
      </c>
      <c r="C1120" t="s">
        <v>2577</v>
      </c>
    </row>
    <row r="1121" spans="2:3" x14ac:dyDescent="0.35">
      <c r="B1121" s="55" t="s">
        <v>2578</v>
      </c>
      <c r="C1121" t="s">
        <v>2579</v>
      </c>
    </row>
    <row r="1122" spans="2:3" x14ac:dyDescent="0.35">
      <c r="B1122" s="55" t="s">
        <v>2578</v>
      </c>
      <c r="C1122" t="s">
        <v>2579</v>
      </c>
    </row>
    <row r="1123" spans="2:3" x14ac:dyDescent="0.35">
      <c r="B1123" s="55" t="s">
        <v>2578</v>
      </c>
      <c r="C1123" t="s">
        <v>2579</v>
      </c>
    </row>
    <row r="1124" spans="2:3" x14ac:dyDescent="0.35">
      <c r="B1124" s="55" t="s">
        <v>2580</v>
      </c>
      <c r="C1124" t="s">
        <v>888</v>
      </c>
    </row>
    <row r="1125" spans="2:3" x14ac:dyDescent="0.35">
      <c r="B1125" s="55" t="s">
        <v>2581</v>
      </c>
      <c r="C1125" t="s">
        <v>2582</v>
      </c>
    </row>
    <row r="1126" spans="2:3" x14ac:dyDescent="0.35">
      <c r="B1126" s="55" t="s">
        <v>2583</v>
      </c>
      <c r="C1126" t="s">
        <v>2584</v>
      </c>
    </row>
    <row r="1127" spans="2:3" x14ac:dyDescent="0.35">
      <c r="B1127" s="55" t="s">
        <v>2583</v>
      </c>
      <c r="C1127" t="s">
        <v>2584</v>
      </c>
    </row>
    <row r="1128" spans="2:3" x14ac:dyDescent="0.35">
      <c r="B1128" s="55" t="s">
        <v>2583</v>
      </c>
      <c r="C1128" t="s">
        <v>2584</v>
      </c>
    </row>
    <row r="1129" spans="2:3" x14ac:dyDescent="0.35">
      <c r="B1129" s="55" t="s">
        <v>2585</v>
      </c>
      <c r="C1129" t="s">
        <v>2586</v>
      </c>
    </row>
    <row r="1130" spans="2:3" x14ac:dyDescent="0.35">
      <c r="B1130" s="55" t="s">
        <v>2585</v>
      </c>
      <c r="C1130" t="s">
        <v>2586</v>
      </c>
    </row>
    <row r="1131" spans="2:3" x14ac:dyDescent="0.35">
      <c r="B1131" s="55" t="s">
        <v>2587</v>
      </c>
      <c r="C1131" t="s">
        <v>2588</v>
      </c>
    </row>
    <row r="1132" spans="2:3" x14ac:dyDescent="0.35">
      <c r="B1132" s="55" t="s">
        <v>2587</v>
      </c>
      <c r="C1132" t="s">
        <v>2588</v>
      </c>
    </row>
    <row r="1133" spans="2:3" x14ac:dyDescent="0.35">
      <c r="B1133" s="55" t="s">
        <v>2587</v>
      </c>
      <c r="C1133" t="s">
        <v>2588</v>
      </c>
    </row>
    <row r="1134" spans="2:3" x14ac:dyDescent="0.35">
      <c r="B1134" s="55" t="s">
        <v>2587</v>
      </c>
      <c r="C1134" t="s">
        <v>2588</v>
      </c>
    </row>
    <row r="1135" spans="2:3" x14ac:dyDescent="0.35">
      <c r="B1135" s="55" t="s">
        <v>2589</v>
      </c>
      <c r="C1135" t="s">
        <v>2590</v>
      </c>
    </row>
    <row r="1136" spans="2:3" x14ac:dyDescent="0.35">
      <c r="B1136" s="55" t="s">
        <v>2589</v>
      </c>
      <c r="C1136" t="s">
        <v>2590</v>
      </c>
    </row>
    <row r="1137" spans="2:3" x14ac:dyDescent="0.35">
      <c r="B1137" s="55" t="s">
        <v>2589</v>
      </c>
      <c r="C1137" t="s">
        <v>2590</v>
      </c>
    </row>
    <row r="1138" spans="2:3" x14ac:dyDescent="0.35">
      <c r="B1138" s="55" t="s">
        <v>2589</v>
      </c>
      <c r="C1138" t="s">
        <v>2590</v>
      </c>
    </row>
    <row r="1139" spans="2:3" x14ac:dyDescent="0.35">
      <c r="B1139" s="55" t="s">
        <v>2591</v>
      </c>
      <c r="C1139" t="s">
        <v>2592</v>
      </c>
    </row>
    <row r="1140" spans="2:3" x14ac:dyDescent="0.35">
      <c r="B1140" s="55" t="s">
        <v>2591</v>
      </c>
      <c r="C1140" t="s">
        <v>2592</v>
      </c>
    </row>
    <row r="1141" spans="2:3" x14ac:dyDescent="0.35">
      <c r="B1141" s="55" t="s">
        <v>2593</v>
      </c>
      <c r="C1141" t="s">
        <v>2594</v>
      </c>
    </row>
    <row r="1142" spans="2:3" x14ac:dyDescent="0.35">
      <c r="B1142" s="55" t="s">
        <v>2595</v>
      </c>
      <c r="C1142" t="s">
        <v>2596</v>
      </c>
    </row>
    <row r="1143" spans="2:3" x14ac:dyDescent="0.35">
      <c r="B1143" s="55" t="s">
        <v>2597</v>
      </c>
      <c r="C1143" t="s">
        <v>2598</v>
      </c>
    </row>
    <row r="1144" spans="2:3" x14ac:dyDescent="0.35">
      <c r="B1144" s="55" t="s">
        <v>2597</v>
      </c>
      <c r="C1144" t="s">
        <v>2598</v>
      </c>
    </row>
    <row r="1145" spans="2:3" x14ac:dyDescent="0.35">
      <c r="B1145" s="55" t="s">
        <v>2597</v>
      </c>
      <c r="C1145" t="s">
        <v>2598</v>
      </c>
    </row>
    <row r="1146" spans="2:3" x14ac:dyDescent="0.35">
      <c r="B1146" s="55" t="s">
        <v>2599</v>
      </c>
      <c r="C1146" t="s">
        <v>2600</v>
      </c>
    </row>
    <row r="1147" spans="2:3" x14ac:dyDescent="0.35">
      <c r="B1147" s="55" t="s">
        <v>2601</v>
      </c>
      <c r="C1147" t="s">
        <v>2602</v>
      </c>
    </row>
    <row r="1148" spans="2:3" x14ac:dyDescent="0.35">
      <c r="B1148" s="55" t="s">
        <v>2601</v>
      </c>
      <c r="C1148" t="s">
        <v>2602</v>
      </c>
    </row>
    <row r="1149" spans="2:3" x14ac:dyDescent="0.35">
      <c r="B1149" s="55" t="s">
        <v>2601</v>
      </c>
      <c r="C1149" t="s">
        <v>2602</v>
      </c>
    </row>
    <row r="1150" spans="2:3" x14ac:dyDescent="0.35">
      <c r="B1150" s="55" t="s">
        <v>2603</v>
      </c>
      <c r="C1150" t="s">
        <v>2604</v>
      </c>
    </row>
    <row r="1151" spans="2:3" x14ac:dyDescent="0.35">
      <c r="B1151" s="55" t="s">
        <v>2603</v>
      </c>
      <c r="C1151" t="s">
        <v>2604</v>
      </c>
    </row>
    <row r="1152" spans="2:3" x14ac:dyDescent="0.35">
      <c r="B1152" s="55" t="s">
        <v>2605</v>
      </c>
      <c r="C1152" t="s">
        <v>2606</v>
      </c>
    </row>
    <row r="1153" spans="2:3" x14ac:dyDescent="0.35">
      <c r="B1153" s="55" t="s">
        <v>2607</v>
      </c>
      <c r="C1153" t="s">
        <v>2608</v>
      </c>
    </row>
    <row r="1154" spans="2:3" x14ac:dyDescent="0.35">
      <c r="B1154" s="55" t="s">
        <v>2609</v>
      </c>
      <c r="C1154" t="s">
        <v>2610</v>
      </c>
    </row>
    <row r="1155" spans="2:3" x14ac:dyDescent="0.35">
      <c r="B1155" s="55" t="s">
        <v>2611</v>
      </c>
      <c r="C1155" t="s">
        <v>2612</v>
      </c>
    </row>
    <row r="1156" spans="2:3" x14ac:dyDescent="0.35">
      <c r="B1156" s="55" t="s">
        <v>2611</v>
      </c>
      <c r="C1156" t="s">
        <v>2612</v>
      </c>
    </row>
    <row r="1157" spans="2:3" x14ac:dyDescent="0.35">
      <c r="B1157" s="55" t="s">
        <v>2611</v>
      </c>
      <c r="C1157" t="s">
        <v>2612</v>
      </c>
    </row>
    <row r="1158" spans="2:3" x14ac:dyDescent="0.35">
      <c r="B1158" s="55" t="s">
        <v>2613</v>
      </c>
      <c r="C1158" t="s">
        <v>2614</v>
      </c>
    </row>
    <row r="1159" spans="2:3" x14ac:dyDescent="0.35">
      <c r="B1159" s="55" t="s">
        <v>2613</v>
      </c>
      <c r="C1159" t="s">
        <v>2614</v>
      </c>
    </row>
    <row r="1160" spans="2:3" x14ac:dyDescent="0.35">
      <c r="B1160" s="55" t="s">
        <v>2615</v>
      </c>
      <c r="C1160" t="s">
        <v>2616</v>
      </c>
    </row>
    <row r="1161" spans="2:3" x14ac:dyDescent="0.35">
      <c r="B1161" s="55" t="s">
        <v>2617</v>
      </c>
      <c r="C1161" t="s">
        <v>2618</v>
      </c>
    </row>
    <row r="1162" spans="2:3" x14ac:dyDescent="0.35">
      <c r="B1162" s="55" t="s">
        <v>2619</v>
      </c>
      <c r="C1162" t="s">
        <v>2620</v>
      </c>
    </row>
    <row r="1163" spans="2:3" x14ac:dyDescent="0.35">
      <c r="B1163" s="55" t="s">
        <v>2621</v>
      </c>
      <c r="C1163" t="s">
        <v>2622</v>
      </c>
    </row>
    <row r="1164" spans="2:3" x14ac:dyDescent="0.35">
      <c r="B1164" s="55" t="s">
        <v>2623</v>
      </c>
      <c r="C1164" t="s">
        <v>2624</v>
      </c>
    </row>
    <row r="1165" spans="2:3" x14ac:dyDescent="0.35">
      <c r="B1165" s="55" t="s">
        <v>2625</v>
      </c>
      <c r="C1165" t="s">
        <v>757</v>
      </c>
    </row>
    <row r="1166" spans="2:3" x14ac:dyDescent="0.35">
      <c r="B1166" s="55" t="s">
        <v>2625</v>
      </c>
      <c r="C1166" t="s">
        <v>757</v>
      </c>
    </row>
    <row r="1167" spans="2:3" x14ac:dyDescent="0.35">
      <c r="B1167" s="55" t="s">
        <v>2625</v>
      </c>
      <c r="C1167" t="s">
        <v>757</v>
      </c>
    </row>
    <row r="1168" spans="2:3" x14ac:dyDescent="0.35">
      <c r="B1168" s="55" t="s">
        <v>2626</v>
      </c>
      <c r="C1168" t="s">
        <v>2627</v>
      </c>
    </row>
    <row r="1169" spans="2:3" x14ac:dyDescent="0.35">
      <c r="B1169" s="55" t="s">
        <v>2626</v>
      </c>
      <c r="C1169" t="s">
        <v>2627</v>
      </c>
    </row>
    <row r="1170" spans="2:3" x14ac:dyDescent="0.35">
      <c r="B1170" s="55" t="s">
        <v>2626</v>
      </c>
      <c r="C1170" t="s">
        <v>2627</v>
      </c>
    </row>
    <row r="1171" spans="2:3" x14ac:dyDescent="0.35">
      <c r="B1171" s="55" t="s">
        <v>2628</v>
      </c>
      <c r="C1171" t="s">
        <v>2629</v>
      </c>
    </row>
    <row r="1172" spans="2:3" x14ac:dyDescent="0.35">
      <c r="B1172" s="55" t="s">
        <v>2628</v>
      </c>
      <c r="C1172" t="s">
        <v>2629</v>
      </c>
    </row>
    <row r="1173" spans="2:3" x14ac:dyDescent="0.35">
      <c r="B1173" s="55" t="s">
        <v>2628</v>
      </c>
      <c r="C1173" t="s">
        <v>2629</v>
      </c>
    </row>
    <row r="1174" spans="2:3" x14ac:dyDescent="0.35">
      <c r="B1174" s="55" t="s">
        <v>2630</v>
      </c>
      <c r="C1174" t="s">
        <v>2631</v>
      </c>
    </row>
    <row r="1175" spans="2:3" x14ac:dyDescent="0.35">
      <c r="B1175" s="55" t="s">
        <v>2630</v>
      </c>
      <c r="C1175" t="s">
        <v>2631</v>
      </c>
    </row>
    <row r="1176" spans="2:3" x14ac:dyDescent="0.35">
      <c r="B1176" s="55" t="s">
        <v>2630</v>
      </c>
      <c r="C1176" t="s">
        <v>2631</v>
      </c>
    </row>
    <row r="1177" spans="2:3" x14ac:dyDescent="0.35">
      <c r="B1177" s="55" t="s">
        <v>2632</v>
      </c>
      <c r="C1177" t="s">
        <v>2633</v>
      </c>
    </row>
    <row r="1178" spans="2:3" x14ac:dyDescent="0.35">
      <c r="B1178" s="55" t="s">
        <v>2632</v>
      </c>
      <c r="C1178" t="s">
        <v>2633</v>
      </c>
    </row>
    <row r="1179" spans="2:3" x14ac:dyDescent="0.35">
      <c r="B1179" s="55" t="s">
        <v>2634</v>
      </c>
      <c r="C1179" t="s">
        <v>2635</v>
      </c>
    </row>
    <row r="1180" spans="2:3" x14ac:dyDescent="0.35">
      <c r="B1180" s="55" t="s">
        <v>2636</v>
      </c>
      <c r="C1180" t="s">
        <v>2637</v>
      </c>
    </row>
    <row r="1181" spans="2:3" x14ac:dyDescent="0.35">
      <c r="B1181" s="55" t="s">
        <v>2638</v>
      </c>
      <c r="C1181" t="s">
        <v>2639</v>
      </c>
    </row>
    <row r="1182" spans="2:3" x14ac:dyDescent="0.35">
      <c r="B1182" s="55" t="s">
        <v>2640</v>
      </c>
      <c r="C1182" t="s">
        <v>2641</v>
      </c>
    </row>
    <row r="1183" spans="2:3" x14ac:dyDescent="0.35">
      <c r="B1183" s="55" t="s">
        <v>2640</v>
      </c>
      <c r="C1183" t="s">
        <v>2641</v>
      </c>
    </row>
    <row r="1184" spans="2:3" x14ac:dyDescent="0.35">
      <c r="B1184" s="55" t="s">
        <v>2642</v>
      </c>
      <c r="C1184" t="s">
        <v>2643</v>
      </c>
    </row>
    <row r="1185" spans="2:3" x14ac:dyDescent="0.35">
      <c r="B1185" s="55" t="s">
        <v>2644</v>
      </c>
      <c r="C1185" t="s">
        <v>2645</v>
      </c>
    </row>
    <row r="1186" spans="2:3" x14ac:dyDescent="0.35">
      <c r="B1186" s="55" t="s">
        <v>2646</v>
      </c>
      <c r="C1186" t="s">
        <v>2647</v>
      </c>
    </row>
    <row r="1187" spans="2:3" x14ac:dyDescent="0.35">
      <c r="B1187" s="55" t="s">
        <v>2648</v>
      </c>
      <c r="C1187" t="s">
        <v>2649</v>
      </c>
    </row>
    <row r="1188" spans="2:3" x14ac:dyDescent="0.35">
      <c r="B1188" s="55" t="s">
        <v>2650</v>
      </c>
      <c r="C1188" t="s">
        <v>2651</v>
      </c>
    </row>
    <row r="1189" spans="2:3" x14ac:dyDescent="0.35">
      <c r="B1189" s="55" t="s">
        <v>2650</v>
      </c>
      <c r="C1189" t="s">
        <v>2651</v>
      </c>
    </row>
    <row r="1190" spans="2:3" x14ac:dyDescent="0.35">
      <c r="B1190" s="55" t="s">
        <v>2650</v>
      </c>
      <c r="C1190" t="s">
        <v>2651</v>
      </c>
    </row>
    <row r="1191" spans="2:3" x14ac:dyDescent="0.35">
      <c r="B1191" s="55" t="s">
        <v>2650</v>
      </c>
      <c r="C1191" t="s">
        <v>2651</v>
      </c>
    </row>
    <row r="1192" spans="2:3" x14ac:dyDescent="0.35">
      <c r="B1192" s="55" t="s">
        <v>2652</v>
      </c>
      <c r="C1192" t="s">
        <v>2653</v>
      </c>
    </row>
    <row r="1193" spans="2:3" x14ac:dyDescent="0.35">
      <c r="B1193" s="55" t="s">
        <v>2652</v>
      </c>
      <c r="C1193" t="s">
        <v>2653</v>
      </c>
    </row>
    <row r="1194" spans="2:3" x14ac:dyDescent="0.35">
      <c r="B1194" s="55" t="s">
        <v>2652</v>
      </c>
      <c r="C1194" t="s">
        <v>2653</v>
      </c>
    </row>
    <row r="1195" spans="2:3" x14ac:dyDescent="0.35">
      <c r="B1195" s="55" t="s">
        <v>2652</v>
      </c>
      <c r="C1195" t="s">
        <v>2653</v>
      </c>
    </row>
    <row r="1196" spans="2:3" x14ac:dyDescent="0.35">
      <c r="B1196" s="55" t="s">
        <v>2652</v>
      </c>
      <c r="C1196" t="s">
        <v>2653</v>
      </c>
    </row>
    <row r="1197" spans="2:3" x14ac:dyDescent="0.35">
      <c r="B1197" s="55" t="s">
        <v>2654</v>
      </c>
      <c r="C1197" t="s">
        <v>2655</v>
      </c>
    </row>
    <row r="1198" spans="2:3" x14ac:dyDescent="0.35">
      <c r="B1198" s="55" t="s">
        <v>2654</v>
      </c>
      <c r="C1198" t="s">
        <v>2655</v>
      </c>
    </row>
    <row r="1199" spans="2:3" x14ac:dyDescent="0.35">
      <c r="B1199" s="55" t="s">
        <v>2654</v>
      </c>
      <c r="C1199" t="s">
        <v>2655</v>
      </c>
    </row>
    <row r="1200" spans="2:3" x14ac:dyDescent="0.35">
      <c r="B1200" s="55" t="s">
        <v>2654</v>
      </c>
      <c r="C1200" t="s">
        <v>2655</v>
      </c>
    </row>
    <row r="1201" spans="2:3" x14ac:dyDescent="0.35">
      <c r="B1201" s="55" t="s">
        <v>2654</v>
      </c>
      <c r="C1201" t="s">
        <v>2655</v>
      </c>
    </row>
    <row r="1202" spans="2:3" x14ac:dyDescent="0.35">
      <c r="B1202" s="55" t="s">
        <v>2654</v>
      </c>
      <c r="C1202" t="s">
        <v>2655</v>
      </c>
    </row>
    <row r="1203" spans="2:3" x14ac:dyDescent="0.35">
      <c r="B1203" s="55" t="s">
        <v>2656</v>
      </c>
      <c r="C1203" t="s">
        <v>2657</v>
      </c>
    </row>
    <row r="1204" spans="2:3" x14ac:dyDescent="0.35">
      <c r="B1204" s="55" t="s">
        <v>2656</v>
      </c>
      <c r="C1204" t="s">
        <v>2657</v>
      </c>
    </row>
    <row r="1205" spans="2:3" x14ac:dyDescent="0.35">
      <c r="B1205" s="55" t="s">
        <v>2656</v>
      </c>
      <c r="C1205" t="s">
        <v>2657</v>
      </c>
    </row>
    <row r="1206" spans="2:3" x14ac:dyDescent="0.35">
      <c r="B1206" s="55" t="s">
        <v>2658</v>
      </c>
      <c r="C1206" t="s">
        <v>2659</v>
      </c>
    </row>
    <row r="1207" spans="2:3" x14ac:dyDescent="0.35">
      <c r="B1207" s="55" t="s">
        <v>2660</v>
      </c>
      <c r="C1207" t="s">
        <v>2661</v>
      </c>
    </row>
    <row r="1208" spans="2:3" x14ac:dyDescent="0.35">
      <c r="B1208" s="55" t="s">
        <v>2662</v>
      </c>
      <c r="C1208" t="s">
        <v>2663</v>
      </c>
    </row>
    <row r="1209" spans="2:3" x14ac:dyDescent="0.35">
      <c r="B1209" s="55" t="s">
        <v>2662</v>
      </c>
      <c r="C1209" t="s">
        <v>2663</v>
      </c>
    </row>
    <row r="1210" spans="2:3" x14ac:dyDescent="0.35">
      <c r="B1210" s="55" t="s">
        <v>2662</v>
      </c>
      <c r="C1210" t="s">
        <v>2663</v>
      </c>
    </row>
    <row r="1211" spans="2:3" x14ac:dyDescent="0.35">
      <c r="B1211" s="55" t="s">
        <v>2662</v>
      </c>
      <c r="C1211" t="s">
        <v>2663</v>
      </c>
    </row>
    <row r="1212" spans="2:3" x14ac:dyDescent="0.35">
      <c r="B1212" s="55" t="s">
        <v>2664</v>
      </c>
      <c r="C1212" t="s">
        <v>2665</v>
      </c>
    </row>
    <row r="1213" spans="2:3" x14ac:dyDescent="0.35">
      <c r="B1213" s="55" t="s">
        <v>2664</v>
      </c>
      <c r="C1213" t="s">
        <v>2665</v>
      </c>
    </row>
    <row r="1214" spans="2:3" x14ac:dyDescent="0.35">
      <c r="B1214" s="55" t="s">
        <v>2664</v>
      </c>
      <c r="C1214" t="s">
        <v>2665</v>
      </c>
    </row>
    <row r="1215" spans="2:3" x14ac:dyDescent="0.35">
      <c r="B1215" s="55" t="s">
        <v>2666</v>
      </c>
      <c r="C1215" t="s">
        <v>2667</v>
      </c>
    </row>
    <row r="1216" spans="2:3" x14ac:dyDescent="0.35">
      <c r="B1216" s="55" t="s">
        <v>2666</v>
      </c>
      <c r="C1216" t="s">
        <v>2667</v>
      </c>
    </row>
    <row r="1217" spans="2:3" x14ac:dyDescent="0.35">
      <c r="B1217" s="55" t="s">
        <v>2668</v>
      </c>
      <c r="C1217" t="s">
        <v>2669</v>
      </c>
    </row>
    <row r="1218" spans="2:3" x14ac:dyDescent="0.35">
      <c r="B1218" s="55" t="s">
        <v>2670</v>
      </c>
      <c r="C1218" t="s">
        <v>2671</v>
      </c>
    </row>
    <row r="1219" spans="2:3" x14ac:dyDescent="0.35">
      <c r="B1219" s="55" t="s">
        <v>2670</v>
      </c>
      <c r="C1219" t="s">
        <v>2671</v>
      </c>
    </row>
    <row r="1220" spans="2:3" x14ac:dyDescent="0.35">
      <c r="B1220" s="55" t="s">
        <v>2670</v>
      </c>
      <c r="C1220" t="s">
        <v>2671</v>
      </c>
    </row>
    <row r="1221" spans="2:3" x14ac:dyDescent="0.35">
      <c r="B1221" s="55" t="s">
        <v>2672</v>
      </c>
      <c r="C1221" t="s">
        <v>2673</v>
      </c>
    </row>
    <row r="1222" spans="2:3" x14ac:dyDescent="0.35">
      <c r="B1222" s="55" t="s">
        <v>2674</v>
      </c>
      <c r="C1222" t="s">
        <v>2675</v>
      </c>
    </row>
    <row r="1223" spans="2:3" x14ac:dyDescent="0.35">
      <c r="B1223" s="55" t="s">
        <v>2676</v>
      </c>
      <c r="C1223" t="s">
        <v>2677</v>
      </c>
    </row>
    <row r="1224" spans="2:3" x14ac:dyDescent="0.35">
      <c r="B1224" s="55" t="s">
        <v>2678</v>
      </c>
      <c r="C1224" t="s">
        <v>2677</v>
      </c>
    </row>
    <row r="1225" spans="2:3" x14ac:dyDescent="0.35">
      <c r="B1225" s="55" t="s">
        <v>2678</v>
      </c>
      <c r="C1225" t="s">
        <v>2677</v>
      </c>
    </row>
    <row r="1226" spans="2:3" x14ac:dyDescent="0.35">
      <c r="B1226" s="55" t="s">
        <v>2678</v>
      </c>
      <c r="C1226" t="s">
        <v>2677</v>
      </c>
    </row>
    <row r="1227" spans="2:3" x14ac:dyDescent="0.35">
      <c r="B1227" s="55" t="s">
        <v>2679</v>
      </c>
      <c r="C1227" t="s">
        <v>2680</v>
      </c>
    </row>
    <row r="1228" spans="2:3" x14ac:dyDescent="0.35">
      <c r="B1228" s="55" t="s">
        <v>2679</v>
      </c>
      <c r="C1228" t="s">
        <v>2680</v>
      </c>
    </row>
    <row r="1229" spans="2:3" x14ac:dyDescent="0.35">
      <c r="B1229" s="55" t="s">
        <v>2681</v>
      </c>
      <c r="C1229" t="s">
        <v>2682</v>
      </c>
    </row>
    <row r="1230" spans="2:3" x14ac:dyDescent="0.35">
      <c r="B1230" s="55" t="s">
        <v>2681</v>
      </c>
      <c r="C1230" t="s">
        <v>2682</v>
      </c>
    </row>
    <row r="1231" spans="2:3" x14ac:dyDescent="0.35">
      <c r="B1231" s="55" t="s">
        <v>2681</v>
      </c>
      <c r="C1231" t="s">
        <v>2682</v>
      </c>
    </row>
    <row r="1232" spans="2:3" x14ac:dyDescent="0.35">
      <c r="B1232" s="55" t="s">
        <v>2683</v>
      </c>
      <c r="C1232" t="s">
        <v>2684</v>
      </c>
    </row>
    <row r="1233" spans="2:3" x14ac:dyDescent="0.35">
      <c r="B1233" s="55" t="s">
        <v>2685</v>
      </c>
      <c r="C1233" t="s">
        <v>2684</v>
      </c>
    </row>
    <row r="1234" spans="2:3" x14ac:dyDescent="0.35">
      <c r="B1234" s="55" t="s">
        <v>2685</v>
      </c>
      <c r="C1234" t="s">
        <v>2684</v>
      </c>
    </row>
    <row r="1235" spans="2:3" x14ac:dyDescent="0.35">
      <c r="B1235" s="55" t="s">
        <v>2686</v>
      </c>
      <c r="C1235" t="s">
        <v>2687</v>
      </c>
    </row>
    <row r="1236" spans="2:3" x14ac:dyDescent="0.35">
      <c r="B1236" s="55" t="s">
        <v>2686</v>
      </c>
      <c r="C1236" t="s">
        <v>2687</v>
      </c>
    </row>
    <row r="1237" spans="2:3" x14ac:dyDescent="0.35">
      <c r="B1237" s="55" t="s">
        <v>2686</v>
      </c>
      <c r="C1237" t="s">
        <v>2687</v>
      </c>
    </row>
    <row r="1238" spans="2:3" x14ac:dyDescent="0.35">
      <c r="B1238" s="55" t="s">
        <v>2688</v>
      </c>
      <c r="C1238" t="s">
        <v>2689</v>
      </c>
    </row>
    <row r="1239" spans="2:3" x14ac:dyDescent="0.35">
      <c r="B1239" s="55" t="s">
        <v>2688</v>
      </c>
      <c r="C1239" t="s">
        <v>2689</v>
      </c>
    </row>
    <row r="1240" spans="2:3" x14ac:dyDescent="0.35">
      <c r="B1240" s="55" t="s">
        <v>2690</v>
      </c>
      <c r="C1240" t="s">
        <v>2691</v>
      </c>
    </row>
    <row r="1241" spans="2:3" x14ac:dyDescent="0.35">
      <c r="B1241" s="55" t="s">
        <v>2692</v>
      </c>
      <c r="C1241" t="s">
        <v>2693</v>
      </c>
    </row>
    <row r="1242" spans="2:3" x14ac:dyDescent="0.35">
      <c r="B1242" s="55" t="s">
        <v>2692</v>
      </c>
      <c r="C1242" t="s">
        <v>2693</v>
      </c>
    </row>
    <row r="1243" spans="2:3" x14ac:dyDescent="0.35">
      <c r="B1243" s="55" t="s">
        <v>2694</v>
      </c>
      <c r="C1243" t="s">
        <v>2695</v>
      </c>
    </row>
    <row r="1244" spans="2:3" x14ac:dyDescent="0.35">
      <c r="B1244" s="55" t="s">
        <v>2696</v>
      </c>
      <c r="C1244" t="s">
        <v>2697</v>
      </c>
    </row>
    <row r="1245" spans="2:3" x14ac:dyDescent="0.35">
      <c r="B1245" s="55" t="s">
        <v>2698</v>
      </c>
      <c r="C1245" t="s">
        <v>2699</v>
      </c>
    </row>
    <row r="1246" spans="2:3" x14ac:dyDescent="0.35">
      <c r="B1246" s="55" t="s">
        <v>2700</v>
      </c>
      <c r="C1246" t="s">
        <v>2701</v>
      </c>
    </row>
    <row r="1247" spans="2:3" x14ac:dyDescent="0.35">
      <c r="B1247" s="55" t="s">
        <v>2700</v>
      </c>
      <c r="C1247" t="s">
        <v>2701</v>
      </c>
    </row>
    <row r="1248" spans="2:3" x14ac:dyDescent="0.35">
      <c r="B1248" s="55" t="s">
        <v>2700</v>
      </c>
      <c r="C1248" t="s">
        <v>2701</v>
      </c>
    </row>
    <row r="1249" spans="2:3" x14ac:dyDescent="0.35">
      <c r="B1249" s="55" t="s">
        <v>2702</v>
      </c>
      <c r="C1249" t="s">
        <v>2703</v>
      </c>
    </row>
    <row r="1250" spans="2:3" x14ac:dyDescent="0.35">
      <c r="B1250" s="55" t="s">
        <v>2702</v>
      </c>
      <c r="C1250" t="s">
        <v>2703</v>
      </c>
    </row>
    <row r="1251" spans="2:3" x14ac:dyDescent="0.35">
      <c r="B1251" s="55" t="s">
        <v>2702</v>
      </c>
      <c r="C1251" t="s">
        <v>2703</v>
      </c>
    </row>
    <row r="1252" spans="2:3" x14ac:dyDescent="0.35">
      <c r="B1252" s="55" t="s">
        <v>2704</v>
      </c>
      <c r="C1252" t="s">
        <v>2705</v>
      </c>
    </row>
    <row r="1253" spans="2:3" x14ac:dyDescent="0.35">
      <c r="B1253" s="55" t="s">
        <v>2706</v>
      </c>
      <c r="C1253" t="s">
        <v>2707</v>
      </c>
    </row>
    <row r="1254" spans="2:3" x14ac:dyDescent="0.35">
      <c r="B1254" s="55" t="s">
        <v>2706</v>
      </c>
      <c r="C1254" t="s">
        <v>2707</v>
      </c>
    </row>
    <row r="1255" spans="2:3" x14ac:dyDescent="0.35">
      <c r="B1255" s="55" t="s">
        <v>2708</v>
      </c>
      <c r="C1255" t="s">
        <v>2709</v>
      </c>
    </row>
    <row r="1256" spans="2:3" x14ac:dyDescent="0.35">
      <c r="B1256" s="55" t="s">
        <v>2710</v>
      </c>
      <c r="C1256" t="s">
        <v>2711</v>
      </c>
    </row>
    <row r="1257" spans="2:3" x14ac:dyDescent="0.35">
      <c r="B1257" s="55" t="s">
        <v>2710</v>
      </c>
      <c r="C1257" t="s">
        <v>2711</v>
      </c>
    </row>
    <row r="1258" spans="2:3" x14ac:dyDescent="0.35">
      <c r="B1258" s="55" t="s">
        <v>2710</v>
      </c>
      <c r="C1258" t="s">
        <v>2711</v>
      </c>
    </row>
    <row r="1259" spans="2:3" x14ac:dyDescent="0.35">
      <c r="B1259" s="55" t="s">
        <v>2712</v>
      </c>
      <c r="C1259" t="s">
        <v>2713</v>
      </c>
    </row>
    <row r="1260" spans="2:3" x14ac:dyDescent="0.35">
      <c r="B1260" s="55" t="s">
        <v>2714</v>
      </c>
      <c r="C1260" t="s">
        <v>2715</v>
      </c>
    </row>
    <row r="1261" spans="2:3" x14ac:dyDescent="0.35">
      <c r="B1261" s="55" t="s">
        <v>2716</v>
      </c>
      <c r="C1261" t="s">
        <v>2717</v>
      </c>
    </row>
    <row r="1262" spans="2:3" x14ac:dyDescent="0.35">
      <c r="B1262" s="55" t="s">
        <v>2718</v>
      </c>
      <c r="C1262" t="s">
        <v>2719</v>
      </c>
    </row>
    <row r="1263" spans="2:3" x14ac:dyDescent="0.35">
      <c r="B1263" s="55" t="s">
        <v>2718</v>
      </c>
      <c r="C1263" t="s">
        <v>2719</v>
      </c>
    </row>
    <row r="1264" spans="2:3" x14ac:dyDescent="0.35">
      <c r="B1264" s="55" t="s">
        <v>2720</v>
      </c>
      <c r="C1264" t="s">
        <v>2721</v>
      </c>
    </row>
    <row r="1265" spans="2:3" x14ac:dyDescent="0.35">
      <c r="B1265" s="55" t="s">
        <v>2720</v>
      </c>
      <c r="C1265" t="s">
        <v>2721</v>
      </c>
    </row>
    <row r="1266" spans="2:3" x14ac:dyDescent="0.35">
      <c r="B1266" s="55" t="s">
        <v>2722</v>
      </c>
      <c r="C1266" t="s">
        <v>2723</v>
      </c>
    </row>
    <row r="1267" spans="2:3" x14ac:dyDescent="0.35">
      <c r="B1267" s="55" t="s">
        <v>2722</v>
      </c>
      <c r="C1267" t="s">
        <v>2723</v>
      </c>
    </row>
    <row r="1268" spans="2:3" x14ac:dyDescent="0.35">
      <c r="B1268" s="55" t="s">
        <v>2724</v>
      </c>
      <c r="C1268" t="s">
        <v>2725</v>
      </c>
    </row>
    <row r="1269" spans="2:3" x14ac:dyDescent="0.35">
      <c r="B1269" s="55" t="s">
        <v>2724</v>
      </c>
      <c r="C1269" t="s">
        <v>2725</v>
      </c>
    </row>
    <row r="1270" spans="2:3" x14ac:dyDescent="0.35">
      <c r="B1270" s="55" t="s">
        <v>2724</v>
      </c>
      <c r="C1270" t="s">
        <v>2725</v>
      </c>
    </row>
    <row r="1271" spans="2:3" x14ac:dyDescent="0.35">
      <c r="B1271" s="55" t="s">
        <v>2726</v>
      </c>
      <c r="C1271" t="s">
        <v>2727</v>
      </c>
    </row>
    <row r="1272" spans="2:3" x14ac:dyDescent="0.35">
      <c r="B1272" s="55" t="s">
        <v>2726</v>
      </c>
      <c r="C1272" t="s">
        <v>2727</v>
      </c>
    </row>
    <row r="1273" spans="2:3" x14ac:dyDescent="0.35">
      <c r="B1273" s="55" t="s">
        <v>2726</v>
      </c>
      <c r="C1273" t="s">
        <v>2727</v>
      </c>
    </row>
    <row r="1274" spans="2:3" x14ac:dyDescent="0.35">
      <c r="B1274" s="55" t="s">
        <v>2726</v>
      </c>
      <c r="C1274" t="s">
        <v>2727</v>
      </c>
    </row>
    <row r="1275" spans="2:3" x14ac:dyDescent="0.35">
      <c r="B1275" s="55" t="s">
        <v>2726</v>
      </c>
      <c r="C1275" t="s">
        <v>2727</v>
      </c>
    </row>
    <row r="1276" spans="2:3" x14ac:dyDescent="0.35">
      <c r="B1276" s="55" t="s">
        <v>2728</v>
      </c>
      <c r="C1276" t="s">
        <v>2729</v>
      </c>
    </row>
    <row r="1277" spans="2:3" x14ac:dyDescent="0.35">
      <c r="B1277" s="55" t="s">
        <v>2728</v>
      </c>
      <c r="C1277" t="s">
        <v>2729</v>
      </c>
    </row>
    <row r="1278" spans="2:3" x14ac:dyDescent="0.35">
      <c r="B1278" s="55" t="s">
        <v>2730</v>
      </c>
      <c r="C1278" t="s">
        <v>2731</v>
      </c>
    </row>
    <row r="1279" spans="2:3" x14ac:dyDescent="0.35">
      <c r="B1279" s="55" t="s">
        <v>2732</v>
      </c>
      <c r="C1279" t="s">
        <v>2733</v>
      </c>
    </row>
    <row r="1280" spans="2:3" x14ac:dyDescent="0.35">
      <c r="B1280" s="55" t="s">
        <v>2732</v>
      </c>
      <c r="C1280" t="s">
        <v>2733</v>
      </c>
    </row>
    <row r="1281" spans="2:3" x14ac:dyDescent="0.35">
      <c r="B1281" s="55" t="s">
        <v>2732</v>
      </c>
      <c r="C1281" t="s">
        <v>2733</v>
      </c>
    </row>
    <row r="1282" spans="2:3" x14ac:dyDescent="0.35">
      <c r="B1282" s="55" t="s">
        <v>2734</v>
      </c>
      <c r="C1282" t="s">
        <v>2735</v>
      </c>
    </row>
    <row r="1283" spans="2:3" x14ac:dyDescent="0.35">
      <c r="B1283" s="55" t="s">
        <v>2736</v>
      </c>
      <c r="C1283" t="s">
        <v>2737</v>
      </c>
    </row>
    <row r="1284" spans="2:3" x14ac:dyDescent="0.35">
      <c r="B1284" s="55" t="s">
        <v>2738</v>
      </c>
      <c r="C1284" t="s">
        <v>2739</v>
      </c>
    </row>
    <row r="1285" spans="2:3" x14ac:dyDescent="0.35">
      <c r="B1285" s="55" t="s">
        <v>2738</v>
      </c>
      <c r="C1285" t="s">
        <v>2739</v>
      </c>
    </row>
    <row r="1286" spans="2:3" x14ac:dyDescent="0.35">
      <c r="B1286" s="55" t="s">
        <v>2740</v>
      </c>
      <c r="C1286" t="s">
        <v>2741</v>
      </c>
    </row>
    <row r="1287" spans="2:3" x14ac:dyDescent="0.35">
      <c r="B1287" s="55" t="s">
        <v>2742</v>
      </c>
      <c r="C1287" t="s">
        <v>2743</v>
      </c>
    </row>
    <row r="1288" spans="2:3" x14ac:dyDescent="0.35">
      <c r="B1288" s="55" t="s">
        <v>2744</v>
      </c>
      <c r="C1288" t="s">
        <v>2745</v>
      </c>
    </row>
    <row r="1289" spans="2:3" x14ac:dyDescent="0.35">
      <c r="B1289" s="55" t="s">
        <v>2746</v>
      </c>
      <c r="C1289" t="s">
        <v>2747</v>
      </c>
    </row>
    <row r="1290" spans="2:3" x14ac:dyDescent="0.35">
      <c r="B1290" s="55" t="s">
        <v>2746</v>
      </c>
      <c r="C1290" t="s">
        <v>2747</v>
      </c>
    </row>
    <row r="1291" spans="2:3" x14ac:dyDescent="0.35">
      <c r="B1291" s="55" t="s">
        <v>2748</v>
      </c>
      <c r="C1291" t="s">
        <v>2749</v>
      </c>
    </row>
    <row r="1292" spans="2:3" x14ac:dyDescent="0.35">
      <c r="B1292" s="55" t="s">
        <v>2750</v>
      </c>
      <c r="C1292" t="s">
        <v>2751</v>
      </c>
    </row>
    <row r="1293" spans="2:3" x14ac:dyDescent="0.35">
      <c r="B1293" s="55" t="s">
        <v>2750</v>
      </c>
      <c r="C1293" t="s">
        <v>2751</v>
      </c>
    </row>
    <row r="1294" spans="2:3" x14ac:dyDescent="0.35">
      <c r="B1294" s="55" t="s">
        <v>2752</v>
      </c>
      <c r="C1294" t="s">
        <v>2753</v>
      </c>
    </row>
    <row r="1295" spans="2:3" x14ac:dyDescent="0.35">
      <c r="B1295" s="55" t="s">
        <v>2754</v>
      </c>
      <c r="C1295" t="s">
        <v>2755</v>
      </c>
    </row>
    <row r="1296" spans="2:3" x14ac:dyDescent="0.35">
      <c r="B1296" s="55" t="s">
        <v>2754</v>
      </c>
      <c r="C1296" t="s">
        <v>2755</v>
      </c>
    </row>
    <row r="1297" spans="2:3" x14ac:dyDescent="0.35">
      <c r="B1297" s="55" t="s">
        <v>2754</v>
      </c>
      <c r="C1297" t="s">
        <v>2755</v>
      </c>
    </row>
    <row r="1298" spans="2:3" x14ac:dyDescent="0.35">
      <c r="B1298" s="55" t="s">
        <v>2754</v>
      </c>
      <c r="C1298" t="s">
        <v>2755</v>
      </c>
    </row>
    <row r="1299" spans="2:3" x14ac:dyDescent="0.35">
      <c r="B1299" s="55" t="s">
        <v>2754</v>
      </c>
      <c r="C1299" t="s">
        <v>2755</v>
      </c>
    </row>
    <row r="1300" spans="2:3" x14ac:dyDescent="0.35">
      <c r="B1300" s="55" t="s">
        <v>2754</v>
      </c>
      <c r="C1300" t="s">
        <v>2755</v>
      </c>
    </row>
    <row r="1301" spans="2:3" x14ac:dyDescent="0.35">
      <c r="B1301" s="55" t="s">
        <v>2754</v>
      </c>
      <c r="C1301" t="s">
        <v>2755</v>
      </c>
    </row>
    <row r="1302" spans="2:3" x14ac:dyDescent="0.35">
      <c r="B1302" s="55" t="s">
        <v>2754</v>
      </c>
      <c r="C1302" t="s">
        <v>2755</v>
      </c>
    </row>
    <row r="1303" spans="2:3" x14ac:dyDescent="0.35">
      <c r="B1303" s="55" t="s">
        <v>2754</v>
      </c>
      <c r="C1303" t="s">
        <v>2755</v>
      </c>
    </row>
    <row r="1304" spans="2:3" x14ac:dyDescent="0.35">
      <c r="B1304" s="55" t="s">
        <v>2756</v>
      </c>
      <c r="C1304" t="s">
        <v>2757</v>
      </c>
    </row>
    <row r="1305" spans="2:3" x14ac:dyDescent="0.35">
      <c r="B1305" s="55" t="s">
        <v>2758</v>
      </c>
      <c r="C1305" t="s">
        <v>2759</v>
      </c>
    </row>
    <row r="1306" spans="2:3" x14ac:dyDescent="0.35">
      <c r="B1306" s="55" t="s">
        <v>2758</v>
      </c>
      <c r="C1306" t="s">
        <v>2759</v>
      </c>
    </row>
    <row r="1307" spans="2:3" x14ac:dyDescent="0.35">
      <c r="B1307" s="55" t="s">
        <v>2760</v>
      </c>
      <c r="C1307" t="s">
        <v>2761</v>
      </c>
    </row>
    <row r="1308" spans="2:3" x14ac:dyDescent="0.35">
      <c r="B1308" s="55" t="s">
        <v>2760</v>
      </c>
      <c r="C1308" t="s">
        <v>2761</v>
      </c>
    </row>
    <row r="1309" spans="2:3" x14ac:dyDescent="0.35">
      <c r="B1309" s="55" t="s">
        <v>2762</v>
      </c>
      <c r="C1309" t="s">
        <v>2763</v>
      </c>
    </row>
    <row r="1310" spans="2:3" x14ac:dyDescent="0.35">
      <c r="B1310" s="55" t="s">
        <v>2764</v>
      </c>
      <c r="C1310" t="s">
        <v>2765</v>
      </c>
    </row>
    <row r="1311" spans="2:3" x14ac:dyDescent="0.35">
      <c r="B1311" s="55" t="s">
        <v>2764</v>
      </c>
      <c r="C1311" t="s">
        <v>2765</v>
      </c>
    </row>
    <row r="1312" spans="2:3" x14ac:dyDescent="0.35">
      <c r="B1312" s="55" t="s">
        <v>2764</v>
      </c>
      <c r="C1312" t="s">
        <v>2765</v>
      </c>
    </row>
    <row r="1313" spans="2:3" x14ac:dyDescent="0.35">
      <c r="B1313" s="55" t="s">
        <v>2766</v>
      </c>
      <c r="C1313" t="s">
        <v>2767</v>
      </c>
    </row>
    <row r="1314" spans="2:3" x14ac:dyDescent="0.35">
      <c r="B1314" s="55" t="s">
        <v>2766</v>
      </c>
      <c r="C1314" t="s">
        <v>2767</v>
      </c>
    </row>
    <row r="1315" spans="2:3" x14ac:dyDescent="0.35">
      <c r="B1315" s="55" t="s">
        <v>2766</v>
      </c>
      <c r="C1315" t="s">
        <v>2767</v>
      </c>
    </row>
    <row r="1316" spans="2:3" x14ac:dyDescent="0.35">
      <c r="B1316" s="55" t="s">
        <v>2768</v>
      </c>
      <c r="C1316" t="s">
        <v>2769</v>
      </c>
    </row>
    <row r="1317" spans="2:3" x14ac:dyDescent="0.35">
      <c r="B1317" s="55" t="s">
        <v>2768</v>
      </c>
      <c r="C1317" t="s">
        <v>2769</v>
      </c>
    </row>
    <row r="1318" spans="2:3" x14ac:dyDescent="0.35">
      <c r="B1318" s="55" t="s">
        <v>2770</v>
      </c>
      <c r="C1318" t="s">
        <v>2771</v>
      </c>
    </row>
    <row r="1319" spans="2:3" x14ac:dyDescent="0.35">
      <c r="B1319" s="55" t="s">
        <v>2772</v>
      </c>
      <c r="C1319" t="s">
        <v>2773</v>
      </c>
    </row>
    <row r="1320" spans="2:3" x14ac:dyDescent="0.35">
      <c r="B1320" s="55" t="s">
        <v>2774</v>
      </c>
      <c r="C1320" t="s">
        <v>2775</v>
      </c>
    </row>
    <row r="1321" spans="2:3" x14ac:dyDescent="0.35">
      <c r="B1321" s="55" t="s">
        <v>2774</v>
      </c>
      <c r="C1321" t="s">
        <v>2775</v>
      </c>
    </row>
    <row r="1322" spans="2:3" x14ac:dyDescent="0.35">
      <c r="B1322" s="55" t="s">
        <v>2774</v>
      </c>
      <c r="C1322" t="s">
        <v>2775</v>
      </c>
    </row>
    <row r="1323" spans="2:3" x14ac:dyDescent="0.35">
      <c r="B1323" s="55" t="s">
        <v>2774</v>
      </c>
      <c r="C1323" t="s">
        <v>2775</v>
      </c>
    </row>
    <row r="1324" spans="2:3" x14ac:dyDescent="0.35">
      <c r="B1324" s="55" t="s">
        <v>2776</v>
      </c>
      <c r="C1324" t="s">
        <v>2777</v>
      </c>
    </row>
    <row r="1325" spans="2:3" x14ac:dyDescent="0.35">
      <c r="B1325" s="55" t="s">
        <v>2776</v>
      </c>
      <c r="C1325" t="s">
        <v>2777</v>
      </c>
    </row>
    <row r="1326" spans="2:3" x14ac:dyDescent="0.35">
      <c r="B1326" s="55" t="s">
        <v>2778</v>
      </c>
      <c r="C1326" t="s">
        <v>2779</v>
      </c>
    </row>
    <row r="1327" spans="2:3" x14ac:dyDescent="0.35">
      <c r="B1327" s="55" t="s">
        <v>2778</v>
      </c>
      <c r="C1327" t="s">
        <v>2779</v>
      </c>
    </row>
    <row r="1328" spans="2:3" x14ac:dyDescent="0.35">
      <c r="B1328" s="55" t="s">
        <v>2780</v>
      </c>
      <c r="C1328" t="s">
        <v>2781</v>
      </c>
    </row>
    <row r="1329" spans="2:3" x14ac:dyDescent="0.35">
      <c r="B1329" s="55" t="s">
        <v>2782</v>
      </c>
      <c r="C1329" t="s">
        <v>2783</v>
      </c>
    </row>
    <row r="1330" spans="2:3" x14ac:dyDescent="0.35">
      <c r="B1330" s="55" t="s">
        <v>2784</v>
      </c>
      <c r="C1330" t="s">
        <v>2785</v>
      </c>
    </row>
    <row r="1331" spans="2:3" x14ac:dyDescent="0.35">
      <c r="B1331" s="55" t="s">
        <v>2784</v>
      </c>
      <c r="C1331" t="s">
        <v>2785</v>
      </c>
    </row>
    <row r="1332" spans="2:3" x14ac:dyDescent="0.35">
      <c r="B1332" s="55" t="s">
        <v>2784</v>
      </c>
      <c r="C1332" t="s">
        <v>2785</v>
      </c>
    </row>
    <row r="1333" spans="2:3" x14ac:dyDescent="0.35">
      <c r="B1333" s="55" t="s">
        <v>2784</v>
      </c>
      <c r="C1333" t="s">
        <v>2785</v>
      </c>
    </row>
    <row r="1334" spans="2:3" x14ac:dyDescent="0.35">
      <c r="B1334" s="55" t="s">
        <v>2786</v>
      </c>
      <c r="C1334" t="s">
        <v>2787</v>
      </c>
    </row>
    <row r="1335" spans="2:3" x14ac:dyDescent="0.35">
      <c r="B1335" s="55" t="s">
        <v>2788</v>
      </c>
      <c r="C1335" t="s">
        <v>2789</v>
      </c>
    </row>
    <row r="1336" spans="2:3" x14ac:dyDescent="0.35">
      <c r="B1336" s="55" t="s">
        <v>2788</v>
      </c>
      <c r="C1336" t="s">
        <v>2789</v>
      </c>
    </row>
    <row r="1337" spans="2:3" x14ac:dyDescent="0.35">
      <c r="B1337" s="55" t="s">
        <v>2788</v>
      </c>
      <c r="C1337" t="s">
        <v>2789</v>
      </c>
    </row>
    <row r="1338" spans="2:3" x14ac:dyDescent="0.35">
      <c r="B1338" s="55" t="s">
        <v>2790</v>
      </c>
      <c r="C1338" t="s">
        <v>2791</v>
      </c>
    </row>
    <row r="1339" spans="2:3" x14ac:dyDescent="0.35">
      <c r="B1339" s="55" t="s">
        <v>2792</v>
      </c>
      <c r="C1339" t="s">
        <v>2793</v>
      </c>
    </row>
    <row r="1340" spans="2:3" x14ac:dyDescent="0.35">
      <c r="B1340" s="55" t="s">
        <v>2792</v>
      </c>
      <c r="C1340" t="s">
        <v>2793</v>
      </c>
    </row>
    <row r="1341" spans="2:3" x14ac:dyDescent="0.35">
      <c r="B1341" s="55" t="s">
        <v>2794</v>
      </c>
      <c r="C1341" t="s">
        <v>2795</v>
      </c>
    </row>
    <row r="1342" spans="2:3" x14ac:dyDescent="0.35">
      <c r="B1342" s="55" t="s">
        <v>2796</v>
      </c>
      <c r="C1342" t="s">
        <v>2797</v>
      </c>
    </row>
    <row r="1343" spans="2:3" x14ac:dyDescent="0.35">
      <c r="B1343" s="55" t="s">
        <v>2798</v>
      </c>
      <c r="C1343" t="s">
        <v>2799</v>
      </c>
    </row>
    <row r="1344" spans="2:3" x14ac:dyDescent="0.35">
      <c r="B1344" s="55" t="s">
        <v>2798</v>
      </c>
      <c r="C1344" t="s">
        <v>2799</v>
      </c>
    </row>
    <row r="1345" spans="2:3" x14ac:dyDescent="0.35">
      <c r="B1345" s="55" t="s">
        <v>2800</v>
      </c>
      <c r="C1345" t="s">
        <v>2801</v>
      </c>
    </row>
    <row r="1346" spans="2:3" x14ac:dyDescent="0.35">
      <c r="B1346" s="55" t="s">
        <v>2800</v>
      </c>
      <c r="C1346" t="s">
        <v>2801</v>
      </c>
    </row>
    <row r="1347" spans="2:3" x14ac:dyDescent="0.35">
      <c r="B1347" s="55" t="s">
        <v>2800</v>
      </c>
      <c r="C1347" t="s">
        <v>2801</v>
      </c>
    </row>
    <row r="1348" spans="2:3" x14ac:dyDescent="0.35">
      <c r="B1348" s="55" t="s">
        <v>2800</v>
      </c>
      <c r="C1348" t="s">
        <v>2801</v>
      </c>
    </row>
    <row r="1349" spans="2:3" x14ac:dyDescent="0.35">
      <c r="B1349" s="55" t="s">
        <v>2800</v>
      </c>
      <c r="C1349" t="s">
        <v>2801</v>
      </c>
    </row>
    <row r="1350" spans="2:3" x14ac:dyDescent="0.35">
      <c r="B1350" s="55" t="s">
        <v>2800</v>
      </c>
      <c r="C1350" t="s">
        <v>2801</v>
      </c>
    </row>
    <row r="1351" spans="2:3" x14ac:dyDescent="0.35">
      <c r="B1351" s="55" t="s">
        <v>2802</v>
      </c>
      <c r="C1351" t="s">
        <v>2803</v>
      </c>
    </row>
    <row r="1352" spans="2:3" x14ac:dyDescent="0.35">
      <c r="B1352" s="55" t="s">
        <v>2802</v>
      </c>
      <c r="C1352" t="s">
        <v>2803</v>
      </c>
    </row>
    <row r="1353" spans="2:3" x14ac:dyDescent="0.35">
      <c r="B1353" s="55" t="s">
        <v>2804</v>
      </c>
      <c r="C1353" t="s">
        <v>2805</v>
      </c>
    </row>
    <row r="1354" spans="2:3" x14ac:dyDescent="0.35">
      <c r="B1354" s="55" t="s">
        <v>2804</v>
      </c>
      <c r="C1354" t="s">
        <v>2805</v>
      </c>
    </row>
    <row r="1355" spans="2:3" x14ac:dyDescent="0.35">
      <c r="B1355" s="55" t="s">
        <v>2806</v>
      </c>
      <c r="C1355" t="s">
        <v>2807</v>
      </c>
    </row>
    <row r="1356" spans="2:3" x14ac:dyDescent="0.35">
      <c r="B1356" s="55" t="s">
        <v>2808</v>
      </c>
      <c r="C1356" t="s">
        <v>2809</v>
      </c>
    </row>
    <row r="1357" spans="2:3" x14ac:dyDescent="0.35">
      <c r="B1357" s="55" t="s">
        <v>2808</v>
      </c>
      <c r="C1357" t="s">
        <v>2809</v>
      </c>
    </row>
    <row r="1358" spans="2:3" x14ac:dyDescent="0.35">
      <c r="B1358" s="55" t="s">
        <v>2810</v>
      </c>
      <c r="C1358" t="s">
        <v>2811</v>
      </c>
    </row>
    <row r="1359" spans="2:3" x14ac:dyDescent="0.35">
      <c r="B1359" s="55" t="s">
        <v>2812</v>
      </c>
      <c r="C1359" t="s">
        <v>2813</v>
      </c>
    </row>
    <row r="1360" spans="2:3" x14ac:dyDescent="0.35">
      <c r="B1360" s="55" t="s">
        <v>2812</v>
      </c>
      <c r="C1360" t="s">
        <v>2813</v>
      </c>
    </row>
    <row r="1361" spans="2:3" x14ac:dyDescent="0.35">
      <c r="B1361" s="55" t="s">
        <v>2812</v>
      </c>
      <c r="C1361" t="s">
        <v>2813</v>
      </c>
    </row>
    <row r="1362" spans="2:3" x14ac:dyDescent="0.35">
      <c r="B1362" s="55" t="s">
        <v>2812</v>
      </c>
      <c r="C1362" t="s">
        <v>2813</v>
      </c>
    </row>
    <row r="1363" spans="2:3" x14ac:dyDescent="0.35">
      <c r="B1363" s="55" t="s">
        <v>2814</v>
      </c>
      <c r="C1363" t="s">
        <v>2815</v>
      </c>
    </row>
    <row r="1364" spans="2:3" x14ac:dyDescent="0.35">
      <c r="B1364" s="55" t="s">
        <v>2814</v>
      </c>
      <c r="C1364" t="s">
        <v>2815</v>
      </c>
    </row>
    <row r="1365" spans="2:3" x14ac:dyDescent="0.35">
      <c r="B1365" s="55" t="s">
        <v>2814</v>
      </c>
      <c r="C1365" t="s">
        <v>2815</v>
      </c>
    </row>
    <row r="1366" spans="2:3" x14ac:dyDescent="0.35">
      <c r="B1366" s="55" t="s">
        <v>2816</v>
      </c>
      <c r="C1366" t="s">
        <v>2817</v>
      </c>
    </row>
    <row r="1367" spans="2:3" x14ac:dyDescent="0.35">
      <c r="B1367" s="55" t="s">
        <v>2818</v>
      </c>
      <c r="C1367" t="s">
        <v>2819</v>
      </c>
    </row>
    <row r="1368" spans="2:3" x14ac:dyDescent="0.35">
      <c r="B1368" s="55" t="s">
        <v>2818</v>
      </c>
      <c r="C1368" t="s">
        <v>2819</v>
      </c>
    </row>
    <row r="1369" spans="2:3" x14ac:dyDescent="0.35">
      <c r="B1369" s="55" t="s">
        <v>2818</v>
      </c>
      <c r="C1369" t="s">
        <v>2819</v>
      </c>
    </row>
    <row r="1370" spans="2:3" x14ac:dyDescent="0.35">
      <c r="B1370" s="55" t="s">
        <v>2820</v>
      </c>
      <c r="C1370" t="s">
        <v>2821</v>
      </c>
    </row>
    <row r="1371" spans="2:3" x14ac:dyDescent="0.35">
      <c r="B1371" s="55" t="s">
        <v>2822</v>
      </c>
      <c r="C1371" t="s">
        <v>2823</v>
      </c>
    </row>
    <row r="1372" spans="2:3" x14ac:dyDescent="0.35">
      <c r="B1372" s="55" t="s">
        <v>2822</v>
      </c>
      <c r="C1372" t="s">
        <v>2823</v>
      </c>
    </row>
    <row r="1373" spans="2:3" x14ac:dyDescent="0.35">
      <c r="B1373" s="55" t="s">
        <v>2822</v>
      </c>
      <c r="C1373" t="s">
        <v>2823</v>
      </c>
    </row>
    <row r="1374" spans="2:3" x14ac:dyDescent="0.35">
      <c r="B1374" s="55" t="s">
        <v>2824</v>
      </c>
      <c r="C1374" t="s">
        <v>2825</v>
      </c>
    </row>
    <row r="1375" spans="2:3" x14ac:dyDescent="0.35">
      <c r="B1375" s="55" t="s">
        <v>2826</v>
      </c>
      <c r="C1375" t="s">
        <v>2827</v>
      </c>
    </row>
    <row r="1376" spans="2:3" x14ac:dyDescent="0.35">
      <c r="B1376" s="55" t="s">
        <v>2826</v>
      </c>
      <c r="C1376" t="s">
        <v>2827</v>
      </c>
    </row>
    <row r="1377" spans="2:3" x14ac:dyDescent="0.35">
      <c r="B1377" s="55" t="s">
        <v>2828</v>
      </c>
      <c r="C1377" t="s">
        <v>2829</v>
      </c>
    </row>
    <row r="1378" spans="2:3" x14ac:dyDescent="0.35">
      <c r="B1378" s="55" t="s">
        <v>2830</v>
      </c>
      <c r="C1378" t="s">
        <v>2831</v>
      </c>
    </row>
    <row r="1379" spans="2:3" x14ac:dyDescent="0.35">
      <c r="B1379" s="55" t="s">
        <v>2832</v>
      </c>
      <c r="C1379" t="s">
        <v>2833</v>
      </c>
    </row>
    <row r="1380" spans="2:3" x14ac:dyDescent="0.35">
      <c r="B1380" s="55" t="s">
        <v>2834</v>
      </c>
      <c r="C1380" t="s">
        <v>2835</v>
      </c>
    </row>
    <row r="1381" spans="2:3" x14ac:dyDescent="0.35">
      <c r="B1381" s="55" t="s">
        <v>2834</v>
      </c>
      <c r="C1381" t="s">
        <v>2835</v>
      </c>
    </row>
    <row r="1382" spans="2:3" x14ac:dyDescent="0.35">
      <c r="B1382" s="55" t="s">
        <v>2834</v>
      </c>
      <c r="C1382" t="s">
        <v>2835</v>
      </c>
    </row>
    <row r="1383" spans="2:3" x14ac:dyDescent="0.35">
      <c r="B1383" s="55" t="s">
        <v>2836</v>
      </c>
      <c r="C1383" t="s">
        <v>2837</v>
      </c>
    </row>
    <row r="1384" spans="2:3" x14ac:dyDescent="0.35">
      <c r="B1384" s="55" t="s">
        <v>2836</v>
      </c>
      <c r="C1384" t="s">
        <v>2837</v>
      </c>
    </row>
    <row r="1385" spans="2:3" x14ac:dyDescent="0.35">
      <c r="B1385" s="55" t="s">
        <v>2838</v>
      </c>
      <c r="C1385" t="s">
        <v>2839</v>
      </c>
    </row>
    <row r="1386" spans="2:3" x14ac:dyDescent="0.35">
      <c r="B1386" s="55" t="s">
        <v>2840</v>
      </c>
      <c r="C1386" t="s">
        <v>2841</v>
      </c>
    </row>
    <row r="1387" spans="2:3" x14ac:dyDescent="0.35">
      <c r="B1387" s="55" t="s">
        <v>2840</v>
      </c>
      <c r="C1387" t="s">
        <v>2841</v>
      </c>
    </row>
    <row r="1388" spans="2:3" x14ac:dyDescent="0.35">
      <c r="B1388" s="55" t="s">
        <v>2840</v>
      </c>
      <c r="C1388" t="s">
        <v>2841</v>
      </c>
    </row>
    <row r="1389" spans="2:3" x14ac:dyDescent="0.35">
      <c r="B1389" s="55" t="s">
        <v>2840</v>
      </c>
      <c r="C1389" t="s">
        <v>2841</v>
      </c>
    </row>
    <row r="1390" spans="2:3" x14ac:dyDescent="0.35">
      <c r="B1390" s="55" t="s">
        <v>2842</v>
      </c>
      <c r="C1390" t="s">
        <v>2843</v>
      </c>
    </row>
    <row r="1391" spans="2:3" x14ac:dyDescent="0.35">
      <c r="B1391" s="55" t="s">
        <v>2844</v>
      </c>
      <c r="C1391" t="s">
        <v>2845</v>
      </c>
    </row>
    <row r="1392" spans="2:3" x14ac:dyDescent="0.35">
      <c r="B1392" s="55" t="s">
        <v>2844</v>
      </c>
      <c r="C1392" t="s">
        <v>2845</v>
      </c>
    </row>
    <row r="1393" spans="2:3" x14ac:dyDescent="0.35">
      <c r="B1393" s="55" t="s">
        <v>2844</v>
      </c>
      <c r="C1393" t="s">
        <v>2845</v>
      </c>
    </row>
    <row r="1394" spans="2:3" x14ac:dyDescent="0.35">
      <c r="B1394" s="55" t="s">
        <v>2846</v>
      </c>
      <c r="C1394" t="s">
        <v>2847</v>
      </c>
    </row>
    <row r="1395" spans="2:3" x14ac:dyDescent="0.35">
      <c r="B1395" s="55" t="s">
        <v>2848</v>
      </c>
      <c r="C1395" t="s">
        <v>2849</v>
      </c>
    </row>
    <row r="1396" spans="2:3" x14ac:dyDescent="0.35">
      <c r="B1396" s="55" t="s">
        <v>2848</v>
      </c>
      <c r="C1396" t="s">
        <v>2849</v>
      </c>
    </row>
    <row r="1397" spans="2:3" x14ac:dyDescent="0.35">
      <c r="B1397" s="55" t="s">
        <v>2848</v>
      </c>
      <c r="C1397" t="s">
        <v>2849</v>
      </c>
    </row>
    <row r="1398" spans="2:3" x14ac:dyDescent="0.35">
      <c r="B1398" s="55" t="s">
        <v>2848</v>
      </c>
      <c r="C1398" t="s">
        <v>2849</v>
      </c>
    </row>
    <row r="1399" spans="2:3" x14ac:dyDescent="0.35">
      <c r="B1399" s="55" t="s">
        <v>2850</v>
      </c>
      <c r="C1399" t="s">
        <v>2851</v>
      </c>
    </row>
    <row r="1400" spans="2:3" x14ac:dyDescent="0.35">
      <c r="B1400" s="55" t="s">
        <v>2852</v>
      </c>
      <c r="C1400" t="s">
        <v>2853</v>
      </c>
    </row>
    <row r="1401" spans="2:3" x14ac:dyDescent="0.35">
      <c r="B1401" s="55" t="s">
        <v>2854</v>
      </c>
      <c r="C1401" t="s">
        <v>2855</v>
      </c>
    </row>
    <row r="1402" spans="2:3" x14ac:dyDescent="0.35">
      <c r="B1402" s="55" t="s">
        <v>2856</v>
      </c>
      <c r="C1402" t="s">
        <v>2857</v>
      </c>
    </row>
    <row r="1403" spans="2:3" x14ac:dyDescent="0.35">
      <c r="B1403" s="55" t="s">
        <v>2858</v>
      </c>
      <c r="C1403" t="s">
        <v>590</v>
      </c>
    </row>
    <row r="1404" spans="2:3" x14ac:dyDescent="0.35">
      <c r="B1404" s="55" t="s">
        <v>2858</v>
      </c>
      <c r="C1404" t="s">
        <v>590</v>
      </c>
    </row>
    <row r="1405" spans="2:3" x14ac:dyDescent="0.35">
      <c r="B1405" s="55" t="s">
        <v>2859</v>
      </c>
      <c r="C1405" t="s">
        <v>2860</v>
      </c>
    </row>
    <row r="1406" spans="2:3" x14ac:dyDescent="0.35">
      <c r="B1406" s="55" t="s">
        <v>2861</v>
      </c>
      <c r="C1406" t="s">
        <v>2862</v>
      </c>
    </row>
    <row r="1407" spans="2:3" x14ac:dyDescent="0.35">
      <c r="B1407" s="55" t="s">
        <v>2861</v>
      </c>
      <c r="C1407" t="s">
        <v>2862</v>
      </c>
    </row>
    <row r="1408" spans="2:3" x14ac:dyDescent="0.35">
      <c r="B1408" s="55" t="s">
        <v>2861</v>
      </c>
      <c r="C1408" t="s">
        <v>2862</v>
      </c>
    </row>
    <row r="1409" spans="2:3" x14ac:dyDescent="0.35">
      <c r="B1409" s="55" t="s">
        <v>2863</v>
      </c>
      <c r="C1409" t="s">
        <v>2864</v>
      </c>
    </row>
    <row r="1410" spans="2:3" x14ac:dyDescent="0.35">
      <c r="B1410" s="55" t="s">
        <v>2865</v>
      </c>
      <c r="C1410" t="s">
        <v>2866</v>
      </c>
    </row>
    <row r="1411" spans="2:3" x14ac:dyDescent="0.35">
      <c r="B1411" s="55" t="s">
        <v>2865</v>
      </c>
      <c r="C1411" t="s">
        <v>2866</v>
      </c>
    </row>
    <row r="1412" spans="2:3" x14ac:dyDescent="0.35">
      <c r="B1412" s="55" t="s">
        <v>2867</v>
      </c>
      <c r="C1412" t="s">
        <v>2868</v>
      </c>
    </row>
    <row r="1413" spans="2:3" x14ac:dyDescent="0.35">
      <c r="B1413" s="55" t="s">
        <v>2869</v>
      </c>
      <c r="C1413" t="s">
        <v>2870</v>
      </c>
    </row>
    <row r="1414" spans="2:3" x14ac:dyDescent="0.35">
      <c r="B1414" s="55" t="s">
        <v>2871</v>
      </c>
      <c r="C1414" t="s">
        <v>2872</v>
      </c>
    </row>
    <row r="1415" spans="2:3" x14ac:dyDescent="0.35">
      <c r="B1415" s="55" t="s">
        <v>2873</v>
      </c>
      <c r="C1415" t="s">
        <v>2874</v>
      </c>
    </row>
    <row r="1416" spans="2:3" x14ac:dyDescent="0.35">
      <c r="B1416" s="55" t="s">
        <v>2873</v>
      </c>
      <c r="C1416" t="s">
        <v>2874</v>
      </c>
    </row>
    <row r="1417" spans="2:3" x14ac:dyDescent="0.35">
      <c r="B1417" s="55" t="s">
        <v>2873</v>
      </c>
      <c r="C1417" t="s">
        <v>2874</v>
      </c>
    </row>
    <row r="1418" spans="2:3" x14ac:dyDescent="0.35">
      <c r="B1418" s="55" t="s">
        <v>2875</v>
      </c>
      <c r="C1418" t="s">
        <v>1449</v>
      </c>
    </row>
    <row r="1419" spans="2:3" x14ac:dyDescent="0.35">
      <c r="B1419" s="55" t="s">
        <v>2875</v>
      </c>
      <c r="C1419" t="s">
        <v>1449</v>
      </c>
    </row>
    <row r="1420" spans="2:3" x14ac:dyDescent="0.35">
      <c r="B1420" s="55" t="s">
        <v>2875</v>
      </c>
      <c r="C1420" t="s">
        <v>1449</v>
      </c>
    </row>
    <row r="1421" spans="2:3" x14ac:dyDescent="0.35">
      <c r="B1421" s="55" t="s">
        <v>2876</v>
      </c>
      <c r="C1421" t="s">
        <v>2877</v>
      </c>
    </row>
    <row r="1422" spans="2:3" x14ac:dyDescent="0.35">
      <c r="B1422" s="55" t="s">
        <v>2876</v>
      </c>
      <c r="C1422" t="s">
        <v>2877</v>
      </c>
    </row>
    <row r="1423" spans="2:3" x14ac:dyDescent="0.35">
      <c r="B1423" s="55" t="s">
        <v>2878</v>
      </c>
      <c r="C1423" t="s">
        <v>2879</v>
      </c>
    </row>
    <row r="1424" spans="2:3" x14ac:dyDescent="0.35">
      <c r="B1424" s="55" t="s">
        <v>2880</v>
      </c>
      <c r="C1424" t="s">
        <v>2881</v>
      </c>
    </row>
    <row r="1425" spans="2:3" x14ac:dyDescent="0.35">
      <c r="B1425" s="55" t="s">
        <v>2880</v>
      </c>
      <c r="C1425" t="s">
        <v>2881</v>
      </c>
    </row>
    <row r="1426" spans="2:3" x14ac:dyDescent="0.35">
      <c r="B1426" s="55" t="s">
        <v>2882</v>
      </c>
      <c r="C1426" t="s">
        <v>2883</v>
      </c>
    </row>
    <row r="1427" spans="2:3" x14ac:dyDescent="0.35">
      <c r="B1427" s="55" t="s">
        <v>2882</v>
      </c>
      <c r="C1427" t="s">
        <v>2883</v>
      </c>
    </row>
    <row r="1428" spans="2:3" x14ac:dyDescent="0.35">
      <c r="B1428" s="55" t="s">
        <v>2884</v>
      </c>
      <c r="C1428" t="s">
        <v>2885</v>
      </c>
    </row>
    <row r="1429" spans="2:3" x14ac:dyDescent="0.35">
      <c r="B1429" s="55" t="s">
        <v>2886</v>
      </c>
      <c r="C1429" t="s">
        <v>2887</v>
      </c>
    </row>
    <row r="1430" spans="2:3" x14ac:dyDescent="0.35">
      <c r="B1430" s="55" t="s">
        <v>2888</v>
      </c>
      <c r="C1430" t="s">
        <v>2889</v>
      </c>
    </row>
    <row r="1431" spans="2:3" x14ac:dyDescent="0.35">
      <c r="B1431" s="55" t="s">
        <v>2888</v>
      </c>
      <c r="C1431" t="s">
        <v>2889</v>
      </c>
    </row>
    <row r="1432" spans="2:3" x14ac:dyDescent="0.35">
      <c r="B1432" s="55" t="s">
        <v>2888</v>
      </c>
      <c r="C1432" t="s">
        <v>2889</v>
      </c>
    </row>
    <row r="1433" spans="2:3" x14ac:dyDescent="0.35">
      <c r="B1433" s="55" t="s">
        <v>2888</v>
      </c>
      <c r="C1433" t="s">
        <v>2889</v>
      </c>
    </row>
    <row r="1434" spans="2:3" x14ac:dyDescent="0.35">
      <c r="B1434" s="55" t="s">
        <v>2888</v>
      </c>
      <c r="C1434" t="s">
        <v>2889</v>
      </c>
    </row>
    <row r="1435" spans="2:3" x14ac:dyDescent="0.35">
      <c r="B1435" s="55" t="s">
        <v>2890</v>
      </c>
      <c r="C1435" t="s">
        <v>2891</v>
      </c>
    </row>
    <row r="1436" spans="2:3" x14ac:dyDescent="0.35">
      <c r="B1436" s="55" t="s">
        <v>2892</v>
      </c>
      <c r="C1436" t="s">
        <v>2893</v>
      </c>
    </row>
    <row r="1437" spans="2:3" x14ac:dyDescent="0.35">
      <c r="B1437" s="55" t="s">
        <v>2892</v>
      </c>
      <c r="C1437" t="s">
        <v>2893</v>
      </c>
    </row>
    <row r="1438" spans="2:3" x14ac:dyDescent="0.35">
      <c r="B1438" s="55" t="s">
        <v>2894</v>
      </c>
      <c r="C1438" t="s">
        <v>2895</v>
      </c>
    </row>
    <row r="1439" spans="2:3" x14ac:dyDescent="0.35">
      <c r="B1439" s="55" t="s">
        <v>2896</v>
      </c>
      <c r="C1439" t="s">
        <v>2897</v>
      </c>
    </row>
    <row r="1440" spans="2:3" x14ac:dyDescent="0.35">
      <c r="B1440" s="55" t="s">
        <v>2898</v>
      </c>
      <c r="C1440" t="s">
        <v>2899</v>
      </c>
    </row>
    <row r="1441" spans="2:3" x14ac:dyDescent="0.35">
      <c r="B1441" s="55" t="s">
        <v>2900</v>
      </c>
      <c r="C1441" t="s">
        <v>2901</v>
      </c>
    </row>
    <row r="1442" spans="2:3" x14ac:dyDescent="0.35">
      <c r="B1442" s="55" t="s">
        <v>2900</v>
      </c>
      <c r="C1442" t="s">
        <v>2901</v>
      </c>
    </row>
    <row r="1443" spans="2:3" x14ac:dyDescent="0.35">
      <c r="B1443" s="55" t="s">
        <v>2900</v>
      </c>
      <c r="C1443" t="s">
        <v>2901</v>
      </c>
    </row>
    <row r="1444" spans="2:3" x14ac:dyDescent="0.35">
      <c r="B1444" s="55" t="s">
        <v>2902</v>
      </c>
      <c r="C1444" t="s">
        <v>2903</v>
      </c>
    </row>
    <row r="1445" spans="2:3" x14ac:dyDescent="0.35">
      <c r="B1445" s="55" t="s">
        <v>2904</v>
      </c>
      <c r="C1445" t="s">
        <v>2905</v>
      </c>
    </row>
    <row r="1446" spans="2:3" x14ac:dyDescent="0.35">
      <c r="B1446" s="55" t="s">
        <v>2906</v>
      </c>
      <c r="C1446" t="s">
        <v>2907</v>
      </c>
    </row>
    <row r="1447" spans="2:3" x14ac:dyDescent="0.35">
      <c r="B1447" s="55" t="s">
        <v>2908</v>
      </c>
      <c r="C1447" t="s">
        <v>2909</v>
      </c>
    </row>
    <row r="1448" spans="2:3" x14ac:dyDescent="0.35">
      <c r="B1448" s="55" t="s">
        <v>2910</v>
      </c>
      <c r="C1448" t="s">
        <v>2911</v>
      </c>
    </row>
    <row r="1449" spans="2:3" x14ac:dyDescent="0.35">
      <c r="B1449" s="55" t="s">
        <v>2910</v>
      </c>
      <c r="C1449" t="s">
        <v>2911</v>
      </c>
    </row>
    <row r="1450" spans="2:3" x14ac:dyDescent="0.35">
      <c r="B1450" s="55" t="s">
        <v>2910</v>
      </c>
      <c r="C1450" t="s">
        <v>2911</v>
      </c>
    </row>
    <row r="1451" spans="2:3" x14ac:dyDescent="0.35">
      <c r="B1451" s="55" t="s">
        <v>2912</v>
      </c>
      <c r="C1451" t="s">
        <v>2913</v>
      </c>
    </row>
    <row r="1452" spans="2:3" x14ac:dyDescent="0.35">
      <c r="B1452" s="55" t="s">
        <v>2914</v>
      </c>
      <c r="C1452" t="s">
        <v>2915</v>
      </c>
    </row>
    <row r="1453" spans="2:3" x14ac:dyDescent="0.35">
      <c r="B1453" s="55" t="s">
        <v>2914</v>
      </c>
      <c r="C1453" t="s">
        <v>2915</v>
      </c>
    </row>
    <row r="1454" spans="2:3" x14ac:dyDescent="0.35">
      <c r="B1454" s="55" t="s">
        <v>2914</v>
      </c>
      <c r="C1454" t="s">
        <v>2915</v>
      </c>
    </row>
    <row r="1455" spans="2:3" x14ac:dyDescent="0.35">
      <c r="B1455" s="55" t="s">
        <v>2916</v>
      </c>
      <c r="C1455" t="s">
        <v>2917</v>
      </c>
    </row>
    <row r="1456" spans="2:3" x14ac:dyDescent="0.35">
      <c r="B1456" s="55" t="s">
        <v>2918</v>
      </c>
      <c r="C1456" t="s">
        <v>2919</v>
      </c>
    </row>
    <row r="1457" spans="2:3" x14ac:dyDescent="0.35">
      <c r="B1457" s="55" t="s">
        <v>2918</v>
      </c>
      <c r="C1457" t="s">
        <v>2919</v>
      </c>
    </row>
    <row r="1458" spans="2:3" x14ac:dyDescent="0.35">
      <c r="B1458" s="55" t="s">
        <v>2918</v>
      </c>
      <c r="C1458" t="s">
        <v>2919</v>
      </c>
    </row>
    <row r="1459" spans="2:3" x14ac:dyDescent="0.35">
      <c r="B1459" s="55" t="s">
        <v>2920</v>
      </c>
      <c r="C1459" t="s">
        <v>2921</v>
      </c>
    </row>
    <row r="1460" spans="2:3" x14ac:dyDescent="0.35">
      <c r="B1460" s="55" t="s">
        <v>2920</v>
      </c>
      <c r="C1460" t="s">
        <v>2921</v>
      </c>
    </row>
    <row r="1461" spans="2:3" x14ac:dyDescent="0.35">
      <c r="B1461" s="55" t="s">
        <v>2920</v>
      </c>
      <c r="C1461" t="s">
        <v>2921</v>
      </c>
    </row>
    <row r="1462" spans="2:3" x14ac:dyDescent="0.35">
      <c r="B1462" s="55" t="s">
        <v>2920</v>
      </c>
      <c r="C1462" t="s">
        <v>2921</v>
      </c>
    </row>
    <row r="1463" spans="2:3" x14ac:dyDescent="0.35">
      <c r="B1463" s="55" t="s">
        <v>2920</v>
      </c>
      <c r="C1463" t="s">
        <v>2921</v>
      </c>
    </row>
    <row r="1464" spans="2:3" x14ac:dyDescent="0.35">
      <c r="B1464" s="55" t="s">
        <v>2922</v>
      </c>
      <c r="C1464" t="s">
        <v>2923</v>
      </c>
    </row>
    <row r="1465" spans="2:3" x14ac:dyDescent="0.35">
      <c r="B1465" s="55" t="s">
        <v>2924</v>
      </c>
      <c r="C1465" t="s">
        <v>2925</v>
      </c>
    </row>
    <row r="1466" spans="2:3" x14ac:dyDescent="0.35">
      <c r="B1466" s="55" t="s">
        <v>2924</v>
      </c>
      <c r="C1466" t="s">
        <v>2925</v>
      </c>
    </row>
    <row r="1467" spans="2:3" x14ac:dyDescent="0.35">
      <c r="B1467" s="55" t="s">
        <v>2924</v>
      </c>
      <c r="C1467" t="s">
        <v>2925</v>
      </c>
    </row>
    <row r="1468" spans="2:3" x14ac:dyDescent="0.35">
      <c r="B1468" s="55" t="s">
        <v>2926</v>
      </c>
      <c r="C1468" t="s">
        <v>2927</v>
      </c>
    </row>
    <row r="1469" spans="2:3" x14ac:dyDescent="0.35">
      <c r="B1469" s="55" t="s">
        <v>2928</v>
      </c>
      <c r="C1469" t="s">
        <v>2929</v>
      </c>
    </row>
    <row r="1470" spans="2:3" x14ac:dyDescent="0.35">
      <c r="B1470" s="55" t="s">
        <v>2930</v>
      </c>
      <c r="C1470" t="s">
        <v>2931</v>
      </c>
    </row>
    <row r="1471" spans="2:3" x14ac:dyDescent="0.35">
      <c r="B1471" s="55" t="s">
        <v>2932</v>
      </c>
      <c r="C1471" t="s">
        <v>2933</v>
      </c>
    </row>
    <row r="1472" spans="2:3" x14ac:dyDescent="0.35">
      <c r="B1472" s="55" t="s">
        <v>2934</v>
      </c>
      <c r="C1472" t="s">
        <v>2935</v>
      </c>
    </row>
    <row r="1473" spans="2:3" x14ac:dyDescent="0.35">
      <c r="B1473" s="55" t="s">
        <v>2936</v>
      </c>
      <c r="C1473" t="s">
        <v>2937</v>
      </c>
    </row>
    <row r="1474" spans="2:3" x14ac:dyDescent="0.35">
      <c r="B1474" s="55" t="s">
        <v>2936</v>
      </c>
      <c r="C1474" t="s">
        <v>2937</v>
      </c>
    </row>
    <row r="1475" spans="2:3" x14ac:dyDescent="0.35">
      <c r="B1475" s="55" t="s">
        <v>2936</v>
      </c>
      <c r="C1475" t="s">
        <v>2937</v>
      </c>
    </row>
    <row r="1476" spans="2:3" x14ac:dyDescent="0.35">
      <c r="B1476" s="55" t="s">
        <v>2936</v>
      </c>
      <c r="C1476" t="s">
        <v>2937</v>
      </c>
    </row>
    <row r="1477" spans="2:3" x14ac:dyDescent="0.35">
      <c r="B1477" s="55" t="s">
        <v>2936</v>
      </c>
      <c r="C1477" t="s">
        <v>2937</v>
      </c>
    </row>
    <row r="1478" spans="2:3" x14ac:dyDescent="0.35">
      <c r="B1478" s="55" t="s">
        <v>2936</v>
      </c>
      <c r="C1478" t="s">
        <v>2937</v>
      </c>
    </row>
    <row r="1479" spans="2:3" x14ac:dyDescent="0.35">
      <c r="B1479" s="55" t="s">
        <v>2938</v>
      </c>
      <c r="C1479" t="s">
        <v>2939</v>
      </c>
    </row>
    <row r="1480" spans="2:3" x14ac:dyDescent="0.35">
      <c r="B1480" s="55" t="s">
        <v>2940</v>
      </c>
      <c r="C1480" t="s">
        <v>2941</v>
      </c>
    </row>
    <row r="1481" spans="2:3" x14ac:dyDescent="0.35">
      <c r="B1481" s="55" t="s">
        <v>2942</v>
      </c>
      <c r="C1481" t="s">
        <v>2943</v>
      </c>
    </row>
    <row r="1482" spans="2:3" x14ac:dyDescent="0.35">
      <c r="B1482" s="55" t="s">
        <v>2944</v>
      </c>
      <c r="C1482" t="s">
        <v>2945</v>
      </c>
    </row>
    <row r="1483" spans="2:3" x14ac:dyDescent="0.35">
      <c r="B1483" s="55" t="s">
        <v>2944</v>
      </c>
      <c r="C1483" t="s">
        <v>2945</v>
      </c>
    </row>
    <row r="1484" spans="2:3" x14ac:dyDescent="0.35">
      <c r="B1484" s="55" t="s">
        <v>2946</v>
      </c>
      <c r="C1484" t="s">
        <v>2947</v>
      </c>
    </row>
    <row r="1485" spans="2:3" x14ac:dyDescent="0.35">
      <c r="B1485" s="55" t="s">
        <v>2948</v>
      </c>
      <c r="C1485" t="s">
        <v>2949</v>
      </c>
    </row>
    <row r="1486" spans="2:3" x14ac:dyDescent="0.35">
      <c r="B1486" s="55" t="s">
        <v>2950</v>
      </c>
      <c r="C1486" t="s">
        <v>2951</v>
      </c>
    </row>
    <row r="1487" spans="2:3" x14ac:dyDescent="0.35">
      <c r="B1487" s="55" t="s">
        <v>2950</v>
      </c>
      <c r="C1487" t="s">
        <v>2951</v>
      </c>
    </row>
    <row r="1488" spans="2:3" x14ac:dyDescent="0.35">
      <c r="B1488" s="55" t="s">
        <v>2950</v>
      </c>
      <c r="C1488" t="s">
        <v>2951</v>
      </c>
    </row>
    <row r="1489" spans="2:3" x14ac:dyDescent="0.35">
      <c r="B1489" s="55" t="s">
        <v>2950</v>
      </c>
      <c r="C1489" t="s">
        <v>2951</v>
      </c>
    </row>
    <row r="1490" spans="2:3" x14ac:dyDescent="0.35">
      <c r="B1490" s="55" t="s">
        <v>2950</v>
      </c>
      <c r="C1490" t="s">
        <v>2951</v>
      </c>
    </row>
    <row r="1491" spans="2:3" x14ac:dyDescent="0.35">
      <c r="B1491" s="55" t="s">
        <v>2950</v>
      </c>
      <c r="C1491" t="s">
        <v>2951</v>
      </c>
    </row>
    <row r="1492" spans="2:3" x14ac:dyDescent="0.35">
      <c r="B1492" s="55" t="s">
        <v>2950</v>
      </c>
      <c r="C1492" t="s">
        <v>2951</v>
      </c>
    </row>
    <row r="1493" spans="2:3" x14ac:dyDescent="0.35">
      <c r="B1493" s="55" t="s">
        <v>2952</v>
      </c>
      <c r="C1493" t="s">
        <v>2953</v>
      </c>
    </row>
    <row r="1494" spans="2:3" x14ac:dyDescent="0.35">
      <c r="B1494" s="55" t="s">
        <v>2952</v>
      </c>
      <c r="C1494" t="s">
        <v>2953</v>
      </c>
    </row>
    <row r="1495" spans="2:3" x14ac:dyDescent="0.35">
      <c r="B1495" s="55" t="s">
        <v>2952</v>
      </c>
      <c r="C1495" t="s">
        <v>2953</v>
      </c>
    </row>
    <row r="1496" spans="2:3" x14ac:dyDescent="0.35">
      <c r="B1496" s="55" t="s">
        <v>2954</v>
      </c>
      <c r="C1496" t="s">
        <v>2955</v>
      </c>
    </row>
    <row r="1497" spans="2:3" x14ac:dyDescent="0.35">
      <c r="B1497" s="55" t="s">
        <v>2956</v>
      </c>
      <c r="C1497" t="s">
        <v>2957</v>
      </c>
    </row>
    <row r="1498" spans="2:3" x14ac:dyDescent="0.35">
      <c r="B1498" s="55" t="s">
        <v>2958</v>
      </c>
      <c r="C1498" t="s">
        <v>2959</v>
      </c>
    </row>
    <row r="1499" spans="2:3" x14ac:dyDescent="0.35">
      <c r="B1499" s="55" t="s">
        <v>2958</v>
      </c>
      <c r="C1499" t="s">
        <v>2959</v>
      </c>
    </row>
    <row r="1500" spans="2:3" x14ac:dyDescent="0.35">
      <c r="B1500" s="55" t="s">
        <v>2958</v>
      </c>
      <c r="C1500" t="s">
        <v>2959</v>
      </c>
    </row>
    <row r="1501" spans="2:3" x14ac:dyDescent="0.35">
      <c r="B1501" s="55" t="s">
        <v>2960</v>
      </c>
      <c r="C1501" t="s">
        <v>2961</v>
      </c>
    </row>
    <row r="1502" spans="2:3" x14ac:dyDescent="0.35">
      <c r="B1502" s="55" t="s">
        <v>2962</v>
      </c>
      <c r="C1502" t="s">
        <v>2963</v>
      </c>
    </row>
    <row r="1503" spans="2:3" x14ac:dyDescent="0.35">
      <c r="B1503" s="55" t="s">
        <v>2962</v>
      </c>
      <c r="C1503" t="s">
        <v>2963</v>
      </c>
    </row>
    <row r="1504" spans="2:3" x14ac:dyDescent="0.35">
      <c r="B1504" s="55" t="s">
        <v>2964</v>
      </c>
      <c r="C1504" t="s">
        <v>2965</v>
      </c>
    </row>
    <row r="1505" spans="2:3" x14ac:dyDescent="0.35">
      <c r="B1505" s="55" t="s">
        <v>2966</v>
      </c>
      <c r="C1505" t="s">
        <v>2967</v>
      </c>
    </row>
    <row r="1506" spans="2:3" x14ac:dyDescent="0.35">
      <c r="B1506" s="55" t="s">
        <v>2966</v>
      </c>
      <c r="C1506" t="s">
        <v>2967</v>
      </c>
    </row>
    <row r="1507" spans="2:3" x14ac:dyDescent="0.35">
      <c r="B1507" s="55" t="s">
        <v>2968</v>
      </c>
      <c r="C1507" t="s">
        <v>2969</v>
      </c>
    </row>
    <row r="1508" spans="2:3" x14ac:dyDescent="0.35">
      <c r="B1508" s="55" t="s">
        <v>2970</v>
      </c>
      <c r="C1508" t="s">
        <v>2971</v>
      </c>
    </row>
    <row r="1509" spans="2:3" x14ac:dyDescent="0.35">
      <c r="B1509" s="55" t="s">
        <v>2970</v>
      </c>
      <c r="C1509" t="s">
        <v>2971</v>
      </c>
    </row>
    <row r="1510" spans="2:3" x14ac:dyDescent="0.35">
      <c r="B1510" s="55" t="s">
        <v>2972</v>
      </c>
      <c r="C1510" t="s">
        <v>2973</v>
      </c>
    </row>
    <row r="1511" spans="2:3" x14ac:dyDescent="0.35">
      <c r="B1511" s="55" t="s">
        <v>2974</v>
      </c>
      <c r="C1511" t="s">
        <v>2975</v>
      </c>
    </row>
    <row r="1512" spans="2:3" x14ac:dyDescent="0.35">
      <c r="B1512" s="55" t="s">
        <v>2976</v>
      </c>
      <c r="C1512" t="s">
        <v>2977</v>
      </c>
    </row>
    <row r="1513" spans="2:3" x14ac:dyDescent="0.35">
      <c r="B1513" s="55" t="s">
        <v>2976</v>
      </c>
      <c r="C1513" t="s">
        <v>2977</v>
      </c>
    </row>
    <row r="1514" spans="2:3" x14ac:dyDescent="0.35">
      <c r="B1514" s="55" t="s">
        <v>2978</v>
      </c>
      <c r="C1514" t="s">
        <v>2979</v>
      </c>
    </row>
    <row r="1515" spans="2:3" x14ac:dyDescent="0.35">
      <c r="B1515" s="55" t="s">
        <v>2980</v>
      </c>
      <c r="C1515" t="s">
        <v>2981</v>
      </c>
    </row>
    <row r="1516" spans="2:3" x14ac:dyDescent="0.35">
      <c r="B1516" s="55" t="s">
        <v>2980</v>
      </c>
      <c r="C1516" t="s">
        <v>2981</v>
      </c>
    </row>
    <row r="1517" spans="2:3" x14ac:dyDescent="0.35">
      <c r="B1517" s="55" t="s">
        <v>2980</v>
      </c>
      <c r="C1517" t="s">
        <v>2981</v>
      </c>
    </row>
    <row r="1518" spans="2:3" x14ac:dyDescent="0.35">
      <c r="B1518" s="55" t="s">
        <v>2980</v>
      </c>
      <c r="C1518" t="s">
        <v>2981</v>
      </c>
    </row>
    <row r="1519" spans="2:3" x14ac:dyDescent="0.35">
      <c r="B1519" s="55" t="s">
        <v>2980</v>
      </c>
      <c r="C1519" t="s">
        <v>2981</v>
      </c>
    </row>
    <row r="1520" spans="2:3" x14ac:dyDescent="0.35">
      <c r="B1520" s="55" t="s">
        <v>2982</v>
      </c>
      <c r="C1520" t="s">
        <v>2983</v>
      </c>
    </row>
    <row r="1521" spans="2:3" x14ac:dyDescent="0.35">
      <c r="B1521" s="55" t="s">
        <v>2982</v>
      </c>
      <c r="C1521" t="s">
        <v>2983</v>
      </c>
    </row>
    <row r="1522" spans="2:3" x14ac:dyDescent="0.35">
      <c r="B1522" s="55" t="s">
        <v>2984</v>
      </c>
      <c r="C1522" t="s">
        <v>2985</v>
      </c>
    </row>
    <row r="1523" spans="2:3" x14ac:dyDescent="0.35">
      <c r="B1523" s="55" t="s">
        <v>2986</v>
      </c>
      <c r="C1523" t="s">
        <v>2987</v>
      </c>
    </row>
    <row r="1524" spans="2:3" x14ac:dyDescent="0.35">
      <c r="B1524" s="55" t="s">
        <v>2986</v>
      </c>
      <c r="C1524" t="s">
        <v>2987</v>
      </c>
    </row>
    <row r="1525" spans="2:3" x14ac:dyDescent="0.35">
      <c r="B1525" s="55" t="s">
        <v>2986</v>
      </c>
      <c r="C1525" t="s">
        <v>2987</v>
      </c>
    </row>
    <row r="1526" spans="2:3" x14ac:dyDescent="0.35">
      <c r="B1526" s="55" t="s">
        <v>2986</v>
      </c>
      <c r="C1526" t="s">
        <v>2987</v>
      </c>
    </row>
    <row r="1527" spans="2:3" x14ac:dyDescent="0.35">
      <c r="B1527" s="55" t="s">
        <v>2988</v>
      </c>
      <c r="C1527" t="s">
        <v>2989</v>
      </c>
    </row>
    <row r="1528" spans="2:3" x14ac:dyDescent="0.35">
      <c r="B1528" s="55" t="s">
        <v>2988</v>
      </c>
      <c r="C1528" t="s">
        <v>2989</v>
      </c>
    </row>
    <row r="1529" spans="2:3" x14ac:dyDescent="0.35">
      <c r="B1529" s="55" t="s">
        <v>2990</v>
      </c>
      <c r="C1529" t="s">
        <v>2991</v>
      </c>
    </row>
    <row r="1530" spans="2:3" x14ac:dyDescent="0.35">
      <c r="B1530" s="55" t="s">
        <v>2992</v>
      </c>
      <c r="C1530" t="s">
        <v>2993</v>
      </c>
    </row>
    <row r="1531" spans="2:3" x14ac:dyDescent="0.35">
      <c r="B1531" s="55" t="s">
        <v>2992</v>
      </c>
      <c r="C1531" t="s">
        <v>2993</v>
      </c>
    </row>
    <row r="1532" spans="2:3" x14ac:dyDescent="0.35">
      <c r="B1532" s="55" t="s">
        <v>2994</v>
      </c>
      <c r="C1532" t="s">
        <v>2995</v>
      </c>
    </row>
    <row r="1533" spans="2:3" x14ac:dyDescent="0.35">
      <c r="B1533" s="55" t="s">
        <v>2996</v>
      </c>
      <c r="C1533" t="s">
        <v>2997</v>
      </c>
    </row>
    <row r="1534" spans="2:3" x14ac:dyDescent="0.35">
      <c r="B1534" s="55" t="s">
        <v>2996</v>
      </c>
      <c r="C1534" t="s">
        <v>2997</v>
      </c>
    </row>
    <row r="1535" spans="2:3" x14ac:dyDescent="0.35">
      <c r="B1535" s="55" t="s">
        <v>2998</v>
      </c>
      <c r="C1535" t="s">
        <v>2999</v>
      </c>
    </row>
    <row r="1536" spans="2:3" x14ac:dyDescent="0.35">
      <c r="B1536" s="55" t="s">
        <v>2998</v>
      </c>
      <c r="C1536" t="s">
        <v>2999</v>
      </c>
    </row>
    <row r="1537" spans="2:3" x14ac:dyDescent="0.35">
      <c r="B1537" s="55" t="s">
        <v>3000</v>
      </c>
      <c r="C1537" t="s">
        <v>3001</v>
      </c>
    </row>
    <row r="1538" spans="2:3" x14ac:dyDescent="0.35">
      <c r="B1538" s="55" t="s">
        <v>3000</v>
      </c>
      <c r="C1538" t="s">
        <v>3001</v>
      </c>
    </row>
    <row r="1539" spans="2:3" x14ac:dyDescent="0.35">
      <c r="B1539" s="55" t="s">
        <v>3000</v>
      </c>
      <c r="C1539" t="s">
        <v>3001</v>
      </c>
    </row>
    <row r="1540" spans="2:3" x14ac:dyDescent="0.35">
      <c r="B1540" s="55" t="s">
        <v>3000</v>
      </c>
      <c r="C1540" t="s">
        <v>3001</v>
      </c>
    </row>
    <row r="1541" spans="2:3" x14ac:dyDescent="0.35">
      <c r="B1541" s="55" t="s">
        <v>3002</v>
      </c>
      <c r="C1541" t="s">
        <v>3003</v>
      </c>
    </row>
    <row r="1542" spans="2:3" x14ac:dyDescent="0.35">
      <c r="B1542" s="55" t="s">
        <v>3002</v>
      </c>
      <c r="C1542" t="s">
        <v>3003</v>
      </c>
    </row>
    <row r="1543" spans="2:3" x14ac:dyDescent="0.35">
      <c r="B1543" s="55" t="s">
        <v>3004</v>
      </c>
      <c r="C1543" t="s">
        <v>3005</v>
      </c>
    </row>
    <row r="1544" spans="2:3" x14ac:dyDescent="0.35">
      <c r="B1544" s="55" t="s">
        <v>3004</v>
      </c>
      <c r="C1544" t="s">
        <v>3005</v>
      </c>
    </row>
    <row r="1545" spans="2:3" x14ac:dyDescent="0.35">
      <c r="B1545" s="55" t="s">
        <v>3004</v>
      </c>
      <c r="C1545" t="s">
        <v>3005</v>
      </c>
    </row>
    <row r="1546" spans="2:3" x14ac:dyDescent="0.35">
      <c r="B1546" s="55" t="s">
        <v>3006</v>
      </c>
      <c r="C1546" t="s">
        <v>3007</v>
      </c>
    </row>
    <row r="1547" spans="2:3" x14ac:dyDescent="0.35">
      <c r="B1547" s="55" t="s">
        <v>3006</v>
      </c>
      <c r="C1547" t="s">
        <v>3007</v>
      </c>
    </row>
    <row r="1548" spans="2:3" x14ac:dyDescent="0.35">
      <c r="B1548" s="55" t="s">
        <v>3006</v>
      </c>
      <c r="C1548" t="s">
        <v>3007</v>
      </c>
    </row>
    <row r="1549" spans="2:3" x14ac:dyDescent="0.35">
      <c r="B1549" s="55" t="s">
        <v>3008</v>
      </c>
      <c r="C1549" t="s">
        <v>3009</v>
      </c>
    </row>
    <row r="1550" spans="2:3" x14ac:dyDescent="0.35">
      <c r="B1550" s="55" t="s">
        <v>3008</v>
      </c>
      <c r="C1550" t="s">
        <v>3009</v>
      </c>
    </row>
    <row r="1551" spans="2:3" x14ac:dyDescent="0.35">
      <c r="B1551" s="55" t="s">
        <v>3008</v>
      </c>
      <c r="C1551" t="s">
        <v>3009</v>
      </c>
    </row>
    <row r="1552" spans="2:3" x14ac:dyDescent="0.35">
      <c r="B1552" s="55" t="s">
        <v>3008</v>
      </c>
      <c r="C1552" t="s">
        <v>3009</v>
      </c>
    </row>
    <row r="1553" spans="2:3" x14ac:dyDescent="0.35">
      <c r="B1553" s="55" t="s">
        <v>3008</v>
      </c>
      <c r="C1553" t="s">
        <v>3009</v>
      </c>
    </row>
    <row r="1554" spans="2:3" x14ac:dyDescent="0.35">
      <c r="B1554" s="55" t="s">
        <v>3010</v>
      </c>
      <c r="C1554" t="s">
        <v>3011</v>
      </c>
    </row>
    <row r="1555" spans="2:3" x14ac:dyDescent="0.35">
      <c r="B1555" s="55" t="s">
        <v>3012</v>
      </c>
      <c r="C1555" t="s">
        <v>3013</v>
      </c>
    </row>
    <row r="1556" spans="2:3" x14ac:dyDescent="0.35">
      <c r="B1556" s="55" t="s">
        <v>3014</v>
      </c>
      <c r="C1556" t="s">
        <v>3015</v>
      </c>
    </row>
    <row r="1557" spans="2:3" x14ac:dyDescent="0.35">
      <c r="B1557" s="55" t="s">
        <v>3014</v>
      </c>
      <c r="C1557" t="s">
        <v>3015</v>
      </c>
    </row>
    <row r="1558" spans="2:3" x14ac:dyDescent="0.35">
      <c r="B1558" s="55" t="s">
        <v>3014</v>
      </c>
      <c r="C1558" t="s">
        <v>3015</v>
      </c>
    </row>
    <row r="1559" spans="2:3" x14ac:dyDescent="0.35">
      <c r="B1559" s="55" t="s">
        <v>3016</v>
      </c>
      <c r="C1559" t="s">
        <v>3017</v>
      </c>
    </row>
    <row r="1560" spans="2:3" x14ac:dyDescent="0.35">
      <c r="B1560" s="55" t="s">
        <v>3018</v>
      </c>
      <c r="C1560" t="s">
        <v>3019</v>
      </c>
    </row>
    <row r="1561" spans="2:3" x14ac:dyDescent="0.35">
      <c r="B1561" s="55" t="s">
        <v>3020</v>
      </c>
      <c r="C1561" t="s">
        <v>3021</v>
      </c>
    </row>
    <row r="1562" spans="2:3" x14ac:dyDescent="0.35">
      <c r="B1562" s="55" t="s">
        <v>3020</v>
      </c>
      <c r="C1562" t="s">
        <v>3021</v>
      </c>
    </row>
    <row r="1563" spans="2:3" x14ac:dyDescent="0.35">
      <c r="B1563" s="55" t="s">
        <v>3022</v>
      </c>
      <c r="C1563" t="s">
        <v>3023</v>
      </c>
    </row>
    <row r="1564" spans="2:3" x14ac:dyDescent="0.35">
      <c r="B1564" s="55" t="s">
        <v>3024</v>
      </c>
      <c r="C1564" t="s">
        <v>3025</v>
      </c>
    </row>
    <row r="1565" spans="2:3" x14ac:dyDescent="0.35">
      <c r="B1565" s="55" t="s">
        <v>3024</v>
      </c>
      <c r="C1565" t="s">
        <v>3025</v>
      </c>
    </row>
    <row r="1566" spans="2:3" x14ac:dyDescent="0.35">
      <c r="B1566" s="55" t="s">
        <v>3026</v>
      </c>
      <c r="C1566" t="s">
        <v>3027</v>
      </c>
    </row>
    <row r="1567" spans="2:3" x14ac:dyDescent="0.35">
      <c r="B1567" s="55" t="s">
        <v>3028</v>
      </c>
      <c r="C1567" t="s">
        <v>3029</v>
      </c>
    </row>
    <row r="1568" spans="2:3" x14ac:dyDescent="0.35">
      <c r="B1568" s="55" t="s">
        <v>3028</v>
      </c>
      <c r="C1568" t="s">
        <v>3029</v>
      </c>
    </row>
    <row r="1569" spans="2:3" x14ac:dyDescent="0.35">
      <c r="B1569" s="55" t="s">
        <v>3028</v>
      </c>
      <c r="C1569" t="s">
        <v>3029</v>
      </c>
    </row>
    <row r="1570" spans="2:3" x14ac:dyDescent="0.35">
      <c r="B1570" s="55" t="s">
        <v>3028</v>
      </c>
      <c r="C1570" t="s">
        <v>3029</v>
      </c>
    </row>
    <row r="1571" spans="2:3" x14ac:dyDescent="0.35">
      <c r="B1571" s="55" t="s">
        <v>3030</v>
      </c>
      <c r="C1571" t="s">
        <v>3031</v>
      </c>
    </row>
    <row r="1572" spans="2:3" x14ac:dyDescent="0.35">
      <c r="B1572" s="55" t="s">
        <v>3032</v>
      </c>
      <c r="C1572" t="s">
        <v>3033</v>
      </c>
    </row>
    <row r="1573" spans="2:3" x14ac:dyDescent="0.35">
      <c r="B1573" s="55" t="s">
        <v>3034</v>
      </c>
      <c r="C1573" t="s">
        <v>3035</v>
      </c>
    </row>
    <row r="1574" spans="2:3" x14ac:dyDescent="0.35">
      <c r="B1574" s="55" t="s">
        <v>3034</v>
      </c>
      <c r="C1574" t="s">
        <v>3035</v>
      </c>
    </row>
    <row r="1575" spans="2:3" x14ac:dyDescent="0.35">
      <c r="B1575" s="55" t="s">
        <v>3036</v>
      </c>
      <c r="C1575" t="s">
        <v>3037</v>
      </c>
    </row>
    <row r="1576" spans="2:3" x14ac:dyDescent="0.35">
      <c r="B1576" s="55" t="s">
        <v>3038</v>
      </c>
      <c r="C1576" t="s">
        <v>3039</v>
      </c>
    </row>
    <row r="1577" spans="2:3" x14ac:dyDescent="0.35">
      <c r="B1577" s="55" t="s">
        <v>3040</v>
      </c>
      <c r="C1577" t="s">
        <v>3041</v>
      </c>
    </row>
    <row r="1578" spans="2:3" x14ac:dyDescent="0.35">
      <c r="B1578" s="55" t="s">
        <v>3042</v>
      </c>
      <c r="C1578" t="s">
        <v>3043</v>
      </c>
    </row>
    <row r="1579" spans="2:3" x14ac:dyDescent="0.35">
      <c r="B1579" s="55" t="s">
        <v>3042</v>
      </c>
      <c r="C1579" t="s">
        <v>3043</v>
      </c>
    </row>
    <row r="1580" spans="2:3" x14ac:dyDescent="0.35">
      <c r="B1580" s="55" t="s">
        <v>3044</v>
      </c>
      <c r="C1580" t="s">
        <v>3045</v>
      </c>
    </row>
    <row r="1581" spans="2:3" x14ac:dyDescent="0.35">
      <c r="B1581" s="55" t="s">
        <v>3046</v>
      </c>
      <c r="C1581" t="s">
        <v>3047</v>
      </c>
    </row>
    <row r="1582" spans="2:3" x14ac:dyDescent="0.35">
      <c r="B1582" s="55" t="s">
        <v>3048</v>
      </c>
      <c r="C1582" t="s">
        <v>3049</v>
      </c>
    </row>
    <row r="1583" spans="2:3" x14ac:dyDescent="0.35">
      <c r="B1583" s="55" t="s">
        <v>3050</v>
      </c>
      <c r="C1583" t="s">
        <v>3051</v>
      </c>
    </row>
    <row r="1584" spans="2:3" x14ac:dyDescent="0.35">
      <c r="B1584" s="55" t="s">
        <v>740</v>
      </c>
      <c r="C1584" t="s">
        <v>739</v>
      </c>
    </row>
    <row r="1585" spans="2:3" x14ac:dyDescent="0.35">
      <c r="B1585" s="55" t="s">
        <v>3052</v>
      </c>
      <c r="C1585" t="s">
        <v>3053</v>
      </c>
    </row>
    <row r="1586" spans="2:3" x14ac:dyDescent="0.35">
      <c r="B1586" s="55" t="s">
        <v>3052</v>
      </c>
      <c r="C1586" t="s">
        <v>3053</v>
      </c>
    </row>
    <row r="1587" spans="2:3" x14ac:dyDescent="0.35">
      <c r="B1587" s="55" t="s">
        <v>3054</v>
      </c>
      <c r="C1587" t="s">
        <v>3055</v>
      </c>
    </row>
    <row r="1588" spans="2:3" x14ac:dyDescent="0.35">
      <c r="B1588" s="55" t="s">
        <v>3056</v>
      </c>
      <c r="C1588" t="s">
        <v>3057</v>
      </c>
    </row>
    <row r="1589" spans="2:3" x14ac:dyDescent="0.35">
      <c r="B1589" s="55" t="s">
        <v>3058</v>
      </c>
      <c r="C1589" t="s">
        <v>3059</v>
      </c>
    </row>
    <row r="1590" spans="2:3" x14ac:dyDescent="0.35">
      <c r="B1590" s="55" t="s">
        <v>3060</v>
      </c>
      <c r="C1590" t="s">
        <v>3061</v>
      </c>
    </row>
    <row r="1591" spans="2:3" x14ac:dyDescent="0.35">
      <c r="B1591" s="55" t="s">
        <v>3062</v>
      </c>
      <c r="C1591" t="s">
        <v>3063</v>
      </c>
    </row>
    <row r="1592" spans="2:3" x14ac:dyDescent="0.35">
      <c r="B1592" s="55" t="s">
        <v>3064</v>
      </c>
      <c r="C1592" t="s">
        <v>3065</v>
      </c>
    </row>
    <row r="1593" spans="2:3" x14ac:dyDescent="0.35">
      <c r="B1593" s="55" t="s">
        <v>3064</v>
      </c>
      <c r="C1593" t="s">
        <v>3065</v>
      </c>
    </row>
    <row r="1594" spans="2:3" x14ac:dyDescent="0.35">
      <c r="B1594" s="55" t="s">
        <v>3066</v>
      </c>
      <c r="C1594" t="s">
        <v>3067</v>
      </c>
    </row>
    <row r="1595" spans="2:3" x14ac:dyDescent="0.35">
      <c r="B1595" s="55" t="s">
        <v>3068</v>
      </c>
      <c r="C1595" t="s">
        <v>3069</v>
      </c>
    </row>
    <row r="1596" spans="2:3" x14ac:dyDescent="0.35">
      <c r="B1596" s="55" t="s">
        <v>3068</v>
      </c>
      <c r="C1596" t="s">
        <v>3069</v>
      </c>
    </row>
    <row r="1597" spans="2:3" x14ac:dyDescent="0.35">
      <c r="B1597" s="55" t="s">
        <v>3070</v>
      </c>
      <c r="C1597" t="s">
        <v>3071</v>
      </c>
    </row>
    <row r="1598" spans="2:3" x14ac:dyDescent="0.35">
      <c r="B1598" s="55" t="s">
        <v>3070</v>
      </c>
      <c r="C1598" t="s">
        <v>3071</v>
      </c>
    </row>
    <row r="1599" spans="2:3" x14ac:dyDescent="0.35">
      <c r="B1599" s="55" t="s">
        <v>3072</v>
      </c>
      <c r="C1599" t="s">
        <v>3073</v>
      </c>
    </row>
    <row r="1600" spans="2:3" x14ac:dyDescent="0.35">
      <c r="B1600" s="55" t="s">
        <v>3074</v>
      </c>
      <c r="C1600" t="s">
        <v>3075</v>
      </c>
    </row>
    <row r="1601" spans="2:3" x14ac:dyDescent="0.35">
      <c r="B1601" s="55" t="s">
        <v>3074</v>
      </c>
      <c r="C1601" t="s">
        <v>3075</v>
      </c>
    </row>
    <row r="1602" spans="2:3" x14ac:dyDescent="0.35">
      <c r="B1602" s="55" t="s">
        <v>3074</v>
      </c>
      <c r="C1602" t="s">
        <v>3075</v>
      </c>
    </row>
    <row r="1603" spans="2:3" x14ac:dyDescent="0.35">
      <c r="B1603" s="55" t="s">
        <v>3076</v>
      </c>
      <c r="C1603" t="s">
        <v>3077</v>
      </c>
    </row>
    <row r="1604" spans="2:3" x14ac:dyDescent="0.35">
      <c r="B1604" s="55" t="s">
        <v>3078</v>
      </c>
      <c r="C1604" t="s">
        <v>3079</v>
      </c>
    </row>
    <row r="1605" spans="2:3" x14ac:dyDescent="0.35">
      <c r="B1605" s="55" t="s">
        <v>3078</v>
      </c>
      <c r="C1605" t="s">
        <v>3079</v>
      </c>
    </row>
    <row r="1606" spans="2:3" x14ac:dyDescent="0.35">
      <c r="B1606" s="55" t="s">
        <v>3080</v>
      </c>
      <c r="C1606" t="s">
        <v>3081</v>
      </c>
    </row>
    <row r="1607" spans="2:3" x14ac:dyDescent="0.35">
      <c r="B1607" s="55" t="s">
        <v>3082</v>
      </c>
      <c r="C1607" t="s">
        <v>3083</v>
      </c>
    </row>
    <row r="1608" spans="2:3" x14ac:dyDescent="0.35">
      <c r="B1608" s="55" t="s">
        <v>3082</v>
      </c>
      <c r="C1608" t="s">
        <v>3083</v>
      </c>
    </row>
    <row r="1609" spans="2:3" x14ac:dyDescent="0.35">
      <c r="B1609" s="55" t="s">
        <v>3082</v>
      </c>
      <c r="C1609" t="s">
        <v>3083</v>
      </c>
    </row>
    <row r="1610" spans="2:3" x14ac:dyDescent="0.35">
      <c r="B1610" s="55" t="s">
        <v>3082</v>
      </c>
      <c r="C1610" t="s">
        <v>3083</v>
      </c>
    </row>
    <row r="1611" spans="2:3" x14ac:dyDescent="0.35">
      <c r="B1611" s="55" t="s">
        <v>3084</v>
      </c>
      <c r="C1611" t="s">
        <v>3085</v>
      </c>
    </row>
    <row r="1612" spans="2:3" x14ac:dyDescent="0.35">
      <c r="B1612" s="55" t="s">
        <v>3086</v>
      </c>
      <c r="C1612" t="s">
        <v>3087</v>
      </c>
    </row>
    <row r="1613" spans="2:3" x14ac:dyDescent="0.35">
      <c r="B1613" s="55" t="s">
        <v>3088</v>
      </c>
      <c r="C1613" t="s">
        <v>3089</v>
      </c>
    </row>
    <row r="1614" spans="2:3" x14ac:dyDescent="0.35">
      <c r="B1614" s="55" t="s">
        <v>3090</v>
      </c>
      <c r="C1614" t="s">
        <v>818</v>
      </c>
    </row>
    <row r="1615" spans="2:3" x14ac:dyDescent="0.35">
      <c r="B1615" s="55" t="s">
        <v>3091</v>
      </c>
      <c r="C1615" t="s">
        <v>3092</v>
      </c>
    </row>
    <row r="1616" spans="2:3" x14ac:dyDescent="0.35">
      <c r="B1616" s="55" t="s">
        <v>3093</v>
      </c>
      <c r="C1616" t="s">
        <v>3094</v>
      </c>
    </row>
    <row r="1617" spans="2:3" x14ac:dyDescent="0.35">
      <c r="B1617" s="55" t="s">
        <v>3095</v>
      </c>
      <c r="C1617" t="s">
        <v>3096</v>
      </c>
    </row>
    <row r="1618" spans="2:3" x14ac:dyDescent="0.35">
      <c r="B1618" s="55" t="s">
        <v>3097</v>
      </c>
      <c r="C1618" t="s">
        <v>293</v>
      </c>
    </row>
    <row r="1619" spans="2:3" x14ac:dyDescent="0.35">
      <c r="B1619" s="55" t="s">
        <v>3097</v>
      </c>
      <c r="C1619" t="s">
        <v>293</v>
      </c>
    </row>
    <row r="1620" spans="2:3" x14ac:dyDescent="0.35">
      <c r="B1620" s="55" t="s">
        <v>3098</v>
      </c>
      <c r="C1620" t="s">
        <v>3099</v>
      </c>
    </row>
    <row r="1621" spans="2:3" x14ac:dyDescent="0.35">
      <c r="B1621" s="55" t="s">
        <v>3100</v>
      </c>
      <c r="C1621" t="s">
        <v>3101</v>
      </c>
    </row>
    <row r="1622" spans="2:3" x14ac:dyDescent="0.35">
      <c r="B1622" s="55" t="s">
        <v>3102</v>
      </c>
      <c r="C1622" t="s">
        <v>3103</v>
      </c>
    </row>
    <row r="1623" spans="2:3" x14ac:dyDescent="0.35">
      <c r="B1623" s="55" t="s">
        <v>3104</v>
      </c>
      <c r="C1623" t="s">
        <v>3105</v>
      </c>
    </row>
    <row r="1624" spans="2:3" x14ac:dyDescent="0.35">
      <c r="B1624" s="55" t="s">
        <v>3106</v>
      </c>
      <c r="C1624" t="s">
        <v>3107</v>
      </c>
    </row>
    <row r="1625" spans="2:3" x14ac:dyDescent="0.35">
      <c r="B1625" s="55" t="s">
        <v>3106</v>
      </c>
      <c r="C1625" t="s">
        <v>3107</v>
      </c>
    </row>
    <row r="1626" spans="2:3" x14ac:dyDescent="0.35">
      <c r="B1626" s="55" t="s">
        <v>3106</v>
      </c>
      <c r="C1626" t="s">
        <v>3107</v>
      </c>
    </row>
    <row r="1627" spans="2:3" x14ac:dyDescent="0.35">
      <c r="B1627" s="55" t="s">
        <v>3108</v>
      </c>
      <c r="C1627" t="s">
        <v>3109</v>
      </c>
    </row>
    <row r="1628" spans="2:3" x14ac:dyDescent="0.35">
      <c r="B1628" s="55" t="s">
        <v>3108</v>
      </c>
      <c r="C1628" t="s">
        <v>3109</v>
      </c>
    </row>
    <row r="1629" spans="2:3" x14ac:dyDescent="0.35">
      <c r="B1629" s="55" t="s">
        <v>3108</v>
      </c>
      <c r="C1629" t="s">
        <v>3109</v>
      </c>
    </row>
    <row r="1630" spans="2:3" x14ac:dyDescent="0.35">
      <c r="B1630" s="55" t="s">
        <v>3110</v>
      </c>
      <c r="C1630" t="s">
        <v>3111</v>
      </c>
    </row>
    <row r="1631" spans="2:3" x14ac:dyDescent="0.35">
      <c r="B1631" s="55" t="s">
        <v>3112</v>
      </c>
      <c r="C1631" t="s">
        <v>3113</v>
      </c>
    </row>
    <row r="1632" spans="2:3" x14ac:dyDescent="0.35">
      <c r="B1632" s="55" t="s">
        <v>3114</v>
      </c>
      <c r="C1632" t="s">
        <v>3115</v>
      </c>
    </row>
    <row r="1633" spans="2:3" x14ac:dyDescent="0.35">
      <c r="B1633" s="55" t="s">
        <v>3116</v>
      </c>
      <c r="C1633" t="s">
        <v>3117</v>
      </c>
    </row>
    <row r="1634" spans="2:3" x14ac:dyDescent="0.35">
      <c r="B1634" s="55" t="s">
        <v>3118</v>
      </c>
      <c r="C1634" t="s">
        <v>3119</v>
      </c>
    </row>
    <row r="1635" spans="2:3" x14ac:dyDescent="0.35">
      <c r="B1635" s="55" t="s">
        <v>3120</v>
      </c>
      <c r="C1635" t="s">
        <v>3121</v>
      </c>
    </row>
    <row r="1636" spans="2:3" x14ac:dyDescent="0.35">
      <c r="B1636" s="55" t="s">
        <v>3122</v>
      </c>
      <c r="C1636" t="s">
        <v>3123</v>
      </c>
    </row>
    <row r="1637" spans="2:3" x14ac:dyDescent="0.35">
      <c r="B1637" s="55" t="s">
        <v>3124</v>
      </c>
      <c r="C1637" t="s">
        <v>3125</v>
      </c>
    </row>
    <row r="1638" spans="2:3" x14ac:dyDescent="0.35">
      <c r="B1638" s="55" t="s">
        <v>3124</v>
      </c>
      <c r="C1638" t="s">
        <v>3125</v>
      </c>
    </row>
    <row r="1639" spans="2:3" x14ac:dyDescent="0.35">
      <c r="B1639" s="55" t="s">
        <v>3126</v>
      </c>
      <c r="C1639" t="s">
        <v>3127</v>
      </c>
    </row>
    <row r="1640" spans="2:3" x14ac:dyDescent="0.35">
      <c r="B1640" s="55" t="s">
        <v>3128</v>
      </c>
      <c r="C1640" t="s">
        <v>3129</v>
      </c>
    </row>
    <row r="1641" spans="2:3" x14ac:dyDescent="0.35">
      <c r="B1641" s="55" t="s">
        <v>3130</v>
      </c>
      <c r="C1641" t="s">
        <v>3131</v>
      </c>
    </row>
    <row r="1642" spans="2:3" x14ac:dyDescent="0.35">
      <c r="B1642" s="55" t="s">
        <v>3130</v>
      </c>
      <c r="C1642" t="s">
        <v>3131</v>
      </c>
    </row>
    <row r="1643" spans="2:3" x14ac:dyDescent="0.35">
      <c r="B1643" s="55" t="s">
        <v>3132</v>
      </c>
      <c r="C1643" t="s">
        <v>3133</v>
      </c>
    </row>
    <row r="1644" spans="2:3" x14ac:dyDescent="0.35">
      <c r="B1644" s="55" t="s">
        <v>745</v>
      </c>
      <c r="C1644" t="s">
        <v>747</v>
      </c>
    </row>
    <row r="1645" spans="2:3" x14ac:dyDescent="0.35">
      <c r="B1645" s="55" t="s">
        <v>3134</v>
      </c>
      <c r="C1645" t="s">
        <v>3135</v>
      </c>
    </row>
    <row r="1646" spans="2:3" x14ac:dyDescent="0.35">
      <c r="B1646" s="55" t="s">
        <v>3134</v>
      </c>
      <c r="C1646" t="s">
        <v>3135</v>
      </c>
    </row>
    <row r="1647" spans="2:3" x14ac:dyDescent="0.35">
      <c r="B1647" s="55" t="s">
        <v>3136</v>
      </c>
      <c r="C1647" t="s">
        <v>3137</v>
      </c>
    </row>
    <row r="1648" spans="2:3" x14ac:dyDescent="0.35">
      <c r="B1648" s="55" t="s">
        <v>3138</v>
      </c>
      <c r="C1648" t="s">
        <v>3139</v>
      </c>
    </row>
    <row r="1649" spans="2:3" x14ac:dyDescent="0.35">
      <c r="B1649" s="55" t="s">
        <v>3140</v>
      </c>
      <c r="C1649" t="s">
        <v>3141</v>
      </c>
    </row>
    <row r="1650" spans="2:3" x14ac:dyDescent="0.35">
      <c r="B1650" s="55" t="s">
        <v>3142</v>
      </c>
      <c r="C1650" t="s">
        <v>3143</v>
      </c>
    </row>
    <row r="1651" spans="2:3" x14ac:dyDescent="0.35">
      <c r="B1651" s="55" t="s">
        <v>3144</v>
      </c>
      <c r="C1651" t="s">
        <v>3145</v>
      </c>
    </row>
    <row r="1652" spans="2:3" x14ac:dyDescent="0.35">
      <c r="B1652" s="55" t="s">
        <v>3146</v>
      </c>
      <c r="C1652" t="s">
        <v>3147</v>
      </c>
    </row>
    <row r="1653" spans="2:3" x14ac:dyDescent="0.35">
      <c r="B1653" s="55" t="s">
        <v>3148</v>
      </c>
      <c r="C1653" t="s">
        <v>3149</v>
      </c>
    </row>
    <row r="1654" spans="2:3" x14ac:dyDescent="0.35">
      <c r="B1654" s="55" t="s">
        <v>3150</v>
      </c>
      <c r="C1654" t="s">
        <v>3151</v>
      </c>
    </row>
    <row r="1655" spans="2:3" x14ac:dyDescent="0.35">
      <c r="B1655" s="55" t="s">
        <v>3152</v>
      </c>
      <c r="C1655" t="s">
        <v>3153</v>
      </c>
    </row>
    <row r="1656" spans="2:3" x14ac:dyDescent="0.35">
      <c r="B1656" s="55" t="s">
        <v>3154</v>
      </c>
      <c r="C1656" t="s">
        <v>3155</v>
      </c>
    </row>
    <row r="1657" spans="2:3" x14ac:dyDescent="0.35">
      <c r="B1657" s="55" t="s">
        <v>3156</v>
      </c>
      <c r="C1657" t="s">
        <v>3157</v>
      </c>
    </row>
    <row r="1658" spans="2:3" x14ac:dyDescent="0.35">
      <c r="B1658" s="55" t="s">
        <v>3156</v>
      </c>
      <c r="C1658" t="s">
        <v>3157</v>
      </c>
    </row>
    <row r="1659" spans="2:3" x14ac:dyDescent="0.35">
      <c r="B1659" s="55" t="s">
        <v>3156</v>
      </c>
      <c r="C1659" t="s">
        <v>3157</v>
      </c>
    </row>
    <row r="1660" spans="2:3" x14ac:dyDescent="0.35">
      <c r="B1660" s="55" t="s">
        <v>3156</v>
      </c>
      <c r="C1660" t="s">
        <v>3157</v>
      </c>
    </row>
    <row r="1661" spans="2:3" x14ac:dyDescent="0.35">
      <c r="B1661" s="55" t="s">
        <v>3158</v>
      </c>
      <c r="C1661" t="s">
        <v>3159</v>
      </c>
    </row>
    <row r="1662" spans="2:3" x14ac:dyDescent="0.35">
      <c r="B1662" s="55" t="s">
        <v>3158</v>
      </c>
      <c r="C1662" t="s">
        <v>3159</v>
      </c>
    </row>
    <row r="1663" spans="2:3" x14ac:dyDescent="0.35">
      <c r="B1663" s="55" t="s">
        <v>3160</v>
      </c>
      <c r="C1663" t="s">
        <v>3161</v>
      </c>
    </row>
    <row r="1664" spans="2:3" x14ac:dyDescent="0.35">
      <c r="B1664" s="55" t="s">
        <v>3160</v>
      </c>
      <c r="C1664" t="s">
        <v>3161</v>
      </c>
    </row>
    <row r="1665" spans="2:3" x14ac:dyDescent="0.35">
      <c r="B1665" s="55" t="s">
        <v>3162</v>
      </c>
      <c r="C1665" t="s">
        <v>3163</v>
      </c>
    </row>
    <row r="1666" spans="2:3" x14ac:dyDescent="0.35">
      <c r="B1666" s="55" t="s">
        <v>3162</v>
      </c>
      <c r="C1666" t="s">
        <v>3163</v>
      </c>
    </row>
    <row r="1667" spans="2:3" x14ac:dyDescent="0.35">
      <c r="B1667" s="55" t="s">
        <v>3164</v>
      </c>
      <c r="C1667" t="s">
        <v>3165</v>
      </c>
    </row>
    <row r="1668" spans="2:3" x14ac:dyDescent="0.35">
      <c r="B1668" s="55" t="s">
        <v>3166</v>
      </c>
      <c r="C1668" t="s">
        <v>3167</v>
      </c>
    </row>
    <row r="1669" spans="2:3" x14ac:dyDescent="0.35">
      <c r="B1669" s="55" t="s">
        <v>3166</v>
      </c>
      <c r="C1669" t="s">
        <v>3167</v>
      </c>
    </row>
    <row r="1670" spans="2:3" x14ac:dyDescent="0.35">
      <c r="B1670" s="55" t="s">
        <v>3168</v>
      </c>
      <c r="C1670" t="s">
        <v>3169</v>
      </c>
    </row>
    <row r="1671" spans="2:3" x14ac:dyDescent="0.35">
      <c r="B1671" s="55" t="s">
        <v>3168</v>
      </c>
      <c r="C1671" t="s">
        <v>3169</v>
      </c>
    </row>
    <row r="1672" spans="2:3" x14ac:dyDescent="0.35">
      <c r="B1672" s="55" t="s">
        <v>3168</v>
      </c>
      <c r="C1672" t="s">
        <v>3169</v>
      </c>
    </row>
    <row r="1673" spans="2:3" x14ac:dyDescent="0.35">
      <c r="B1673" s="55" t="s">
        <v>3168</v>
      </c>
      <c r="C1673" t="s">
        <v>3169</v>
      </c>
    </row>
    <row r="1674" spans="2:3" x14ac:dyDescent="0.35">
      <c r="B1674" s="55" t="s">
        <v>3170</v>
      </c>
      <c r="C1674" t="s">
        <v>3171</v>
      </c>
    </row>
    <row r="1675" spans="2:3" x14ac:dyDescent="0.35">
      <c r="B1675" s="55" t="s">
        <v>3170</v>
      </c>
      <c r="C1675" t="s">
        <v>3171</v>
      </c>
    </row>
    <row r="1676" spans="2:3" x14ac:dyDescent="0.35">
      <c r="B1676" s="55" t="s">
        <v>3172</v>
      </c>
      <c r="C1676" t="s">
        <v>3173</v>
      </c>
    </row>
    <row r="1677" spans="2:3" x14ac:dyDescent="0.35">
      <c r="B1677" s="55" t="s">
        <v>3172</v>
      </c>
      <c r="C1677" t="s">
        <v>3173</v>
      </c>
    </row>
    <row r="1678" spans="2:3" x14ac:dyDescent="0.35">
      <c r="B1678" s="55" t="s">
        <v>3174</v>
      </c>
      <c r="C1678" t="s">
        <v>3175</v>
      </c>
    </row>
    <row r="1679" spans="2:3" x14ac:dyDescent="0.35">
      <c r="B1679" s="55" t="s">
        <v>3176</v>
      </c>
      <c r="C1679" t="s">
        <v>3177</v>
      </c>
    </row>
    <row r="1680" spans="2:3" x14ac:dyDescent="0.35">
      <c r="B1680" s="55" t="s">
        <v>3178</v>
      </c>
      <c r="C1680" t="s">
        <v>3179</v>
      </c>
    </row>
    <row r="1681" spans="2:3" x14ac:dyDescent="0.35">
      <c r="B1681" s="55" t="s">
        <v>3180</v>
      </c>
      <c r="C1681" t="s">
        <v>3181</v>
      </c>
    </row>
    <row r="1682" spans="2:3" x14ac:dyDescent="0.35">
      <c r="B1682" s="55" t="s">
        <v>3180</v>
      </c>
      <c r="C1682" t="s">
        <v>3181</v>
      </c>
    </row>
    <row r="1683" spans="2:3" x14ac:dyDescent="0.35">
      <c r="B1683" s="55" t="s">
        <v>3180</v>
      </c>
      <c r="C1683" t="s">
        <v>3181</v>
      </c>
    </row>
    <row r="1684" spans="2:3" x14ac:dyDescent="0.35">
      <c r="B1684" s="55" t="s">
        <v>3182</v>
      </c>
      <c r="C1684" t="s">
        <v>3183</v>
      </c>
    </row>
    <row r="1685" spans="2:3" x14ac:dyDescent="0.35">
      <c r="B1685" s="55" t="s">
        <v>3184</v>
      </c>
      <c r="C1685" t="s">
        <v>3185</v>
      </c>
    </row>
    <row r="1686" spans="2:3" x14ac:dyDescent="0.35">
      <c r="B1686" s="55" t="s">
        <v>3184</v>
      </c>
      <c r="C1686" t="s">
        <v>3185</v>
      </c>
    </row>
    <row r="1687" spans="2:3" x14ac:dyDescent="0.35">
      <c r="B1687" s="55" t="s">
        <v>3186</v>
      </c>
      <c r="C1687" t="s">
        <v>3187</v>
      </c>
    </row>
    <row r="1688" spans="2:3" x14ac:dyDescent="0.35">
      <c r="B1688" s="55" t="s">
        <v>3188</v>
      </c>
      <c r="C1688" t="s">
        <v>3189</v>
      </c>
    </row>
    <row r="1689" spans="2:3" x14ac:dyDescent="0.35">
      <c r="B1689" s="55" t="s">
        <v>3190</v>
      </c>
      <c r="C1689" t="s">
        <v>3191</v>
      </c>
    </row>
    <row r="1690" spans="2:3" x14ac:dyDescent="0.35">
      <c r="B1690" s="55" t="s">
        <v>3190</v>
      </c>
      <c r="C1690" t="s">
        <v>3191</v>
      </c>
    </row>
    <row r="1691" spans="2:3" x14ac:dyDescent="0.35">
      <c r="B1691" s="55" t="s">
        <v>3190</v>
      </c>
      <c r="C1691" t="s">
        <v>3191</v>
      </c>
    </row>
    <row r="1692" spans="2:3" x14ac:dyDescent="0.35">
      <c r="B1692" s="55" t="s">
        <v>3192</v>
      </c>
      <c r="C1692" t="s">
        <v>3193</v>
      </c>
    </row>
    <row r="1693" spans="2:3" x14ac:dyDescent="0.35">
      <c r="B1693" s="55" t="s">
        <v>3194</v>
      </c>
      <c r="C1693" t="s">
        <v>3195</v>
      </c>
    </row>
    <row r="1694" spans="2:3" x14ac:dyDescent="0.35">
      <c r="B1694" s="55" t="s">
        <v>3194</v>
      </c>
      <c r="C1694" t="s">
        <v>3195</v>
      </c>
    </row>
    <row r="1695" spans="2:3" x14ac:dyDescent="0.35">
      <c r="B1695" s="55" t="s">
        <v>3196</v>
      </c>
      <c r="C1695" t="s">
        <v>3197</v>
      </c>
    </row>
    <row r="1696" spans="2:3" x14ac:dyDescent="0.35">
      <c r="B1696" s="55" t="s">
        <v>3198</v>
      </c>
      <c r="C1696" t="s">
        <v>3199</v>
      </c>
    </row>
    <row r="1697" spans="2:3" x14ac:dyDescent="0.35">
      <c r="B1697" s="55" t="s">
        <v>3198</v>
      </c>
      <c r="C1697" t="s">
        <v>3199</v>
      </c>
    </row>
    <row r="1698" spans="2:3" x14ac:dyDescent="0.35">
      <c r="B1698" s="55" t="s">
        <v>3198</v>
      </c>
      <c r="C1698" t="s">
        <v>3199</v>
      </c>
    </row>
    <row r="1699" spans="2:3" x14ac:dyDescent="0.35">
      <c r="B1699" s="55" t="s">
        <v>3198</v>
      </c>
      <c r="C1699" t="s">
        <v>3199</v>
      </c>
    </row>
    <row r="1700" spans="2:3" x14ac:dyDescent="0.35">
      <c r="B1700" s="55" t="s">
        <v>3200</v>
      </c>
      <c r="C1700" t="s">
        <v>3201</v>
      </c>
    </row>
    <row r="1701" spans="2:3" x14ac:dyDescent="0.35">
      <c r="B1701" s="55" t="s">
        <v>3200</v>
      </c>
      <c r="C1701" t="s">
        <v>3201</v>
      </c>
    </row>
    <row r="1702" spans="2:3" x14ac:dyDescent="0.35">
      <c r="B1702" s="55" t="s">
        <v>3202</v>
      </c>
      <c r="C1702" t="s">
        <v>3203</v>
      </c>
    </row>
    <row r="1703" spans="2:3" x14ac:dyDescent="0.35">
      <c r="B1703" s="55" t="s">
        <v>3204</v>
      </c>
      <c r="C1703" t="s">
        <v>3205</v>
      </c>
    </row>
    <row r="1704" spans="2:3" x14ac:dyDescent="0.35">
      <c r="B1704" s="55" t="s">
        <v>3204</v>
      </c>
      <c r="C1704" t="s">
        <v>3205</v>
      </c>
    </row>
    <row r="1705" spans="2:3" x14ac:dyDescent="0.35">
      <c r="B1705" s="55" t="s">
        <v>3206</v>
      </c>
      <c r="C1705" t="s">
        <v>3207</v>
      </c>
    </row>
    <row r="1706" spans="2:3" x14ac:dyDescent="0.35">
      <c r="B1706" s="55" t="s">
        <v>3208</v>
      </c>
      <c r="C1706" t="s">
        <v>3209</v>
      </c>
    </row>
    <row r="1707" spans="2:3" x14ac:dyDescent="0.35">
      <c r="B1707" s="55" t="s">
        <v>3208</v>
      </c>
      <c r="C1707" t="s">
        <v>3209</v>
      </c>
    </row>
    <row r="1708" spans="2:3" x14ac:dyDescent="0.35">
      <c r="B1708" s="55" t="s">
        <v>3208</v>
      </c>
      <c r="C1708" t="s">
        <v>3209</v>
      </c>
    </row>
    <row r="1709" spans="2:3" x14ac:dyDescent="0.35">
      <c r="B1709" s="55" t="s">
        <v>3208</v>
      </c>
      <c r="C1709" t="s">
        <v>3209</v>
      </c>
    </row>
    <row r="1710" spans="2:3" x14ac:dyDescent="0.35">
      <c r="B1710" s="55" t="s">
        <v>3210</v>
      </c>
      <c r="C1710" t="s">
        <v>3211</v>
      </c>
    </row>
    <row r="1711" spans="2:3" x14ac:dyDescent="0.35">
      <c r="B1711" s="55" t="s">
        <v>3210</v>
      </c>
      <c r="C1711" t="s">
        <v>3211</v>
      </c>
    </row>
    <row r="1712" spans="2:3" x14ac:dyDescent="0.35">
      <c r="B1712" s="55" t="s">
        <v>3212</v>
      </c>
      <c r="C1712" t="s">
        <v>3213</v>
      </c>
    </row>
    <row r="1713" spans="2:3" x14ac:dyDescent="0.35">
      <c r="B1713" s="55" t="s">
        <v>3214</v>
      </c>
      <c r="C1713" t="s">
        <v>3215</v>
      </c>
    </row>
    <row r="1714" spans="2:3" x14ac:dyDescent="0.35">
      <c r="B1714" s="55" t="s">
        <v>3214</v>
      </c>
      <c r="C1714" t="s">
        <v>3215</v>
      </c>
    </row>
    <row r="1715" spans="2:3" x14ac:dyDescent="0.35">
      <c r="B1715" s="55" t="s">
        <v>3214</v>
      </c>
      <c r="C1715" t="s">
        <v>3215</v>
      </c>
    </row>
    <row r="1716" spans="2:3" x14ac:dyDescent="0.35">
      <c r="B1716" s="55" t="s">
        <v>3214</v>
      </c>
      <c r="C1716" t="s">
        <v>3215</v>
      </c>
    </row>
    <row r="1717" spans="2:3" x14ac:dyDescent="0.35">
      <c r="B1717" s="55" t="s">
        <v>3216</v>
      </c>
      <c r="C1717" t="s">
        <v>3217</v>
      </c>
    </row>
    <row r="1718" spans="2:3" x14ac:dyDescent="0.35">
      <c r="B1718" s="55" t="s">
        <v>3216</v>
      </c>
      <c r="C1718" t="s">
        <v>3217</v>
      </c>
    </row>
    <row r="1719" spans="2:3" x14ac:dyDescent="0.35">
      <c r="B1719" s="55" t="s">
        <v>3218</v>
      </c>
      <c r="C1719" t="s">
        <v>3219</v>
      </c>
    </row>
    <row r="1720" spans="2:3" x14ac:dyDescent="0.35">
      <c r="B1720" s="55" t="s">
        <v>3218</v>
      </c>
      <c r="C1720" t="s">
        <v>3219</v>
      </c>
    </row>
    <row r="1721" spans="2:3" x14ac:dyDescent="0.35">
      <c r="B1721" s="55" t="s">
        <v>3220</v>
      </c>
      <c r="C1721" t="s">
        <v>3221</v>
      </c>
    </row>
    <row r="1722" spans="2:3" x14ac:dyDescent="0.35">
      <c r="B1722" s="55" t="s">
        <v>3222</v>
      </c>
      <c r="C1722" t="s">
        <v>3223</v>
      </c>
    </row>
    <row r="1723" spans="2:3" x14ac:dyDescent="0.35">
      <c r="B1723" s="55" t="s">
        <v>3222</v>
      </c>
      <c r="C1723" t="s">
        <v>3223</v>
      </c>
    </row>
    <row r="1724" spans="2:3" x14ac:dyDescent="0.35">
      <c r="B1724" s="55" t="s">
        <v>3222</v>
      </c>
      <c r="C1724" t="s">
        <v>3223</v>
      </c>
    </row>
    <row r="1725" spans="2:3" x14ac:dyDescent="0.35">
      <c r="B1725" s="55" t="s">
        <v>3224</v>
      </c>
      <c r="C1725" t="s">
        <v>3225</v>
      </c>
    </row>
    <row r="1726" spans="2:3" x14ac:dyDescent="0.35">
      <c r="B1726" s="55" t="s">
        <v>3226</v>
      </c>
      <c r="C1726" t="s">
        <v>3227</v>
      </c>
    </row>
    <row r="1727" spans="2:3" x14ac:dyDescent="0.35">
      <c r="B1727" s="55" t="s">
        <v>3226</v>
      </c>
      <c r="C1727" t="s">
        <v>3227</v>
      </c>
    </row>
    <row r="1728" spans="2:3" x14ac:dyDescent="0.35">
      <c r="B1728" s="55" t="s">
        <v>3226</v>
      </c>
      <c r="C1728" t="s">
        <v>3227</v>
      </c>
    </row>
    <row r="1729" spans="2:3" x14ac:dyDescent="0.35">
      <c r="B1729" s="55" t="s">
        <v>3226</v>
      </c>
      <c r="C1729" t="s">
        <v>3227</v>
      </c>
    </row>
    <row r="1730" spans="2:3" x14ac:dyDescent="0.35">
      <c r="B1730" s="55" t="s">
        <v>3228</v>
      </c>
      <c r="C1730" t="s">
        <v>3229</v>
      </c>
    </row>
    <row r="1731" spans="2:3" x14ac:dyDescent="0.35">
      <c r="B1731" s="55" t="s">
        <v>3230</v>
      </c>
      <c r="C1731" t="s">
        <v>3231</v>
      </c>
    </row>
    <row r="1732" spans="2:3" x14ac:dyDescent="0.35">
      <c r="B1732" s="55" t="s">
        <v>3230</v>
      </c>
      <c r="C1732" t="s">
        <v>3231</v>
      </c>
    </row>
    <row r="1733" spans="2:3" x14ac:dyDescent="0.35">
      <c r="B1733" s="55" t="s">
        <v>3232</v>
      </c>
      <c r="C1733" t="s">
        <v>3233</v>
      </c>
    </row>
    <row r="1734" spans="2:3" x14ac:dyDescent="0.35">
      <c r="B1734" s="55" t="s">
        <v>3232</v>
      </c>
      <c r="C1734" t="s">
        <v>3233</v>
      </c>
    </row>
    <row r="1735" spans="2:3" x14ac:dyDescent="0.35">
      <c r="B1735" s="55" t="s">
        <v>3234</v>
      </c>
      <c r="C1735" t="s">
        <v>385</v>
      </c>
    </row>
    <row r="1736" spans="2:3" x14ac:dyDescent="0.35">
      <c r="B1736" s="55" t="s">
        <v>3234</v>
      </c>
      <c r="C1736" t="s">
        <v>385</v>
      </c>
    </row>
    <row r="1737" spans="2:3" x14ac:dyDescent="0.35">
      <c r="B1737" s="55" t="s">
        <v>3234</v>
      </c>
      <c r="C1737" t="s">
        <v>385</v>
      </c>
    </row>
    <row r="1738" spans="2:3" x14ac:dyDescent="0.35">
      <c r="B1738" s="55" t="s">
        <v>3235</v>
      </c>
      <c r="C1738" t="s">
        <v>3236</v>
      </c>
    </row>
    <row r="1739" spans="2:3" x14ac:dyDescent="0.35">
      <c r="B1739" s="55" t="s">
        <v>3237</v>
      </c>
      <c r="C1739" t="s">
        <v>3238</v>
      </c>
    </row>
    <row r="1740" spans="2:3" x14ac:dyDescent="0.35">
      <c r="B1740" s="55" t="s">
        <v>3237</v>
      </c>
      <c r="C1740" t="s">
        <v>3238</v>
      </c>
    </row>
    <row r="1741" spans="2:3" x14ac:dyDescent="0.35">
      <c r="B1741" s="55" t="s">
        <v>3237</v>
      </c>
      <c r="C1741" t="s">
        <v>3238</v>
      </c>
    </row>
    <row r="1742" spans="2:3" x14ac:dyDescent="0.35">
      <c r="B1742" s="55" t="s">
        <v>3239</v>
      </c>
      <c r="C1742" t="s">
        <v>3240</v>
      </c>
    </row>
    <row r="1743" spans="2:3" x14ac:dyDescent="0.35">
      <c r="B1743" s="55" t="s">
        <v>3241</v>
      </c>
      <c r="C1743" t="s">
        <v>3242</v>
      </c>
    </row>
    <row r="1744" spans="2:3" x14ac:dyDescent="0.35">
      <c r="B1744" s="55" t="s">
        <v>3241</v>
      </c>
      <c r="C1744" t="s">
        <v>3242</v>
      </c>
    </row>
    <row r="1745" spans="2:3" x14ac:dyDescent="0.35">
      <c r="B1745" s="55" t="s">
        <v>3243</v>
      </c>
      <c r="C1745" t="s">
        <v>3244</v>
      </c>
    </row>
    <row r="1746" spans="2:3" x14ac:dyDescent="0.35">
      <c r="B1746" s="55" t="s">
        <v>3245</v>
      </c>
      <c r="C1746" t="s">
        <v>3246</v>
      </c>
    </row>
    <row r="1747" spans="2:3" x14ac:dyDescent="0.35">
      <c r="B1747" s="55" t="s">
        <v>3247</v>
      </c>
      <c r="C1747" t="s">
        <v>3248</v>
      </c>
    </row>
    <row r="1748" spans="2:3" x14ac:dyDescent="0.35">
      <c r="B1748" s="55" t="s">
        <v>3249</v>
      </c>
      <c r="C1748" t="s">
        <v>3250</v>
      </c>
    </row>
    <row r="1749" spans="2:3" x14ac:dyDescent="0.35">
      <c r="B1749" s="55" t="s">
        <v>3249</v>
      </c>
      <c r="C1749" t="s">
        <v>3250</v>
      </c>
    </row>
    <row r="1750" spans="2:3" x14ac:dyDescent="0.35">
      <c r="B1750" s="55" t="s">
        <v>3251</v>
      </c>
      <c r="C1750" t="s">
        <v>3252</v>
      </c>
    </row>
    <row r="1751" spans="2:3" x14ac:dyDescent="0.35">
      <c r="B1751" s="55" t="s">
        <v>3251</v>
      </c>
      <c r="C1751" t="s">
        <v>3252</v>
      </c>
    </row>
    <row r="1752" spans="2:3" x14ac:dyDescent="0.35">
      <c r="B1752" s="55" t="s">
        <v>3253</v>
      </c>
      <c r="C1752" t="s">
        <v>3254</v>
      </c>
    </row>
    <row r="1753" spans="2:3" x14ac:dyDescent="0.35">
      <c r="B1753" s="55" t="s">
        <v>3255</v>
      </c>
      <c r="C1753" t="s">
        <v>3256</v>
      </c>
    </row>
    <row r="1754" spans="2:3" x14ac:dyDescent="0.35">
      <c r="B1754" s="55" t="s">
        <v>3257</v>
      </c>
      <c r="C1754" t="s">
        <v>3256</v>
      </c>
    </row>
    <row r="1755" spans="2:3" x14ac:dyDescent="0.35">
      <c r="B1755" s="55" t="s">
        <v>3258</v>
      </c>
      <c r="C1755" t="s">
        <v>3259</v>
      </c>
    </row>
    <row r="1756" spans="2:3" x14ac:dyDescent="0.35">
      <c r="B1756" s="55" t="s">
        <v>3258</v>
      </c>
      <c r="C1756" t="s">
        <v>3259</v>
      </c>
    </row>
    <row r="1757" spans="2:3" x14ac:dyDescent="0.35">
      <c r="B1757" s="55" t="s">
        <v>3260</v>
      </c>
      <c r="C1757" t="s">
        <v>3261</v>
      </c>
    </row>
    <row r="1758" spans="2:3" x14ac:dyDescent="0.35">
      <c r="B1758" s="55" t="s">
        <v>3262</v>
      </c>
      <c r="C1758" t="s">
        <v>3263</v>
      </c>
    </row>
    <row r="1759" spans="2:3" x14ac:dyDescent="0.35">
      <c r="B1759" s="55" t="s">
        <v>3264</v>
      </c>
      <c r="C1759" t="s">
        <v>3265</v>
      </c>
    </row>
    <row r="1760" spans="2:3" x14ac:dyDescent="0.35">
      <c r="B1760" s="55" t="s">
        <v>3264</v>
      </c>
      <c r="C1760" t="s">
        <v>3265</v>
      </c>
    </row>
    <row r="1761" spans="2:3" x14ac:dyDescent="0.35">
      <c r="B1761" s="55" t="s">
        <v>3266</v>
      </c>
      <c r="C1761" t="s">
        <v>3267</v>
      </c>
    </row>
    <row r="1762" spans="2:3" x14ac:dyDescent="0.35">
      <c r="B1762" s="55" t="s">
        <v>3266</v>
      </c>
      <c r="C1762" t="s">
        <v>3267</v>
      </c>
    </row>
    <row r="1763" spans="2:3" x14ac:dyDescent="0.35">
      <c r="B1763" s="55" t="s">
        <v>3266</v>
      </c>
      <c r="C1763" t="s">
        <v>3267</v>
      </c>
    </row>
    <row r="1764" spans="2:3" x14ac:dyDescent="0.35">
      <c r="B1764" s="55" t="s">
        <v>3266</v>
      </c>
      <c r="C1764" t="s">
        <v>3267</v>
      </c>
    </row>
    <row r="1765" spans="2:3" x14ac:dyDescent="0.35">
      <c r="B1765" s="55" t="s">
        <v>3268</v>
      </c>
      <c r="C1765" t="s">
        <v>3269</v>
      </c>
    </row>
    <row r="1766" spans="2:3" x14ac:dyDescent="0.35">
      <c r="B1766" s="55" t="s">
        <v>3268</v>
      </c>
      <c r="C1766" t="s">
        <v>3269</v>
      </c>
    </row>
    <row r="1767" spans="2:3" x14ac:dyDescent="0.35">
      <c r="B1767" s="55" t="s">
        <v>3270</v>
      </c>
      <c r="C1767" t="s">
        <v>3271</v>
      </c>
    </row>
    <row r="1768" spans="2:3" x14ac:dyDescent="0.35">
      <c r="B1768" s="55" t="s">
        <v>3270</v>
      </c>
      <c r="C1768" t="s">
        <v>3271</v>
      </c>
    </row>
    <row r="1769" spans="2:3" x14ac:dyDescent="0.35">
      <c r="B1769" s="55" t="s">
        <v>3270</v>
      </c>
      <c r="C1769" t="s">
        <v>3271</v>
      </c>
    </row>
    <row r="1770" spans="2:3" x14ac:dyDescent="0.35">
      <c r="B1770" s="55" t="s">
        <v>3270</v>
      </c>
      <c r="C1770" t="s">
        <v>3271</v>
      </c>
    </row>
    <row r="1771" spans="2:3" x14ac:dyDescent="0.35">
      <c r="B1771" s="55" t="s">
        <v>3272</v>
      </c>
      <c r="C1771" t="s">
        <v>3273</v>
      </c>
    </row>
    <row r="1772" spans="2:3" x14ac:dyDescent="0.35">
      <c r="B1772" s="55" t="s">
        <v>3274</v>
      </c>
      <c r="C1772" t="s">
        <v>3275</v>
      </c>
    </row>
    <row r="1773" spans="2:3" x14ac:dyDescent="0.35">
      <c r="B1773" s="55" t="s">
        <v>3274</v>
      </c>
      <c r="C1773" t="s">
        <v>3275</v>
      </c>
    </row>
    <row r="1774" spans="2:3" x14ac:dyDescent="0.35">
      <c r="B1774" s="55" t="s">
        <v>3276</v>
      </c>
      <c r="C1774" t="s">
        <v>3277</v>
      </c>
    </row>
    <row r="1775" spans="2:3" x14ac:dyDescent="0.35">
      <c r="B1775" s="55" t="s">
        <v>3278</v>
      </c>
      <c r="C1775" t="s">
        <v>3279</v>
      </c>
    </row>
    <row r="1776" spans="2:3" x14ac:dyDescent="0.35">
      <c r="B1776" s="55" t="s">
        <v>3278</v>
      </c>
      <c r="C1776" t="s">
        <v>3279</v>
      </c>
    </row>
    <row r="1777" spans="2:3" x14ac:dyDescent="0.35">
      <c r="B1777" s="55" t="s">
        <v>3280</v>
      </c>
      <c r="C1777" t="s">
        <v>3281</v>
      </c>
    </row>
    <row r="1778" spans="2:3" x14ac:dyDescent="0.35">
      <c r="B1778" s="55" t="s">
        <v>3280</v>
      </c>
      <c r="C1778" t="s">
        <v>3281</v>
      </c>
    </row>
    <row r="1779" spans="2:3" x14ac:dyDescent="0.35">
      <c r="B1779" s="55" t="s">
        <v>3282</v>
      </c>
      <c r="C1779" t="s">
        <v>3283</v>
      </c>
    </row>
    <row r="1780" spans="2:3" x14ac:dyDescent="0.35">
      <c r="B1780" s="55" t="s">
        <v>3284</v>
      </c>
      <c r="C1780" t="s">
        <v>3285</v>
      </c>
    </row>
    <row r="1781" spans="2:3" x14ac:dyDescent="0.35">
      <c r="B1781" s="55" t="s">
        <v>3286</v>
      </c>
      <c r="C1781" t="s">
        <v>3287</v>
      </c>
    </row>
    <row r="1782" spans="2:3" x14ac:dyDescent="0.35">
      <c r="B1782" s="55" t="s">
        <v>3286</v>
      </c>
      <c r="C1782" t="s">
        <v>3287</v>
      </c>
    </row>
    <row r="1783" spans="2:3" x14ac:dyDescent="0.35">
      <c r="B1783" s="55" t="s">
        <v>3288</v>
      </c>
      <c r="C1783" t="s">
        <v>3289</v>
      </c>
    </row>
    <row r="1784" spans="2:3" x14ac:dyDescent="0.35">
      <c r="B1784" s="55" t="s">
        <v>3288</v>
      </c>
      <c r="C1784" t="s">
        <v>3289</v>
      </c>
    </row>
    <row r="1785" spans="2:3" x14ac:dyDescent="0.35">
      <c r="B1785" s="55" t="s">
        <v>3290</v>
      </c>
      <c r="C1785" t="s">
        <v>3291</v>
      </c>
    </row>
    <row r="1786" spans="2:3" x14ac:dyDescent="0.35">
      <c r="B1786" s="55" t="s">
        <v>3292</v>
      </c>
      <c r="C1786" t="s">
        <v>3293</v>
      </c>
    </row>
    <row r="1787" spans="2:3" x14ac:dyDescent="0.35">
      <c r="B1787" s="55" t="s">
        <v>3292</v>
      </c>
      <c r="C1787" t="s">
        <v>3293</v>
      </c>
    </row>
    <row r="1788" spans="2:3" x14ac:dyDescent="0.35">
      <c r="B1788" s="55" t="s">
        <v>3294</v>
      </c>
      <c r="C1788" t="s">
        <v>3295</v>
      </c>
    </row>
    <row r="1789" spans="2:3" x14ac:dyDescent="0.35">
      <c r="B1789" s="55" t="s">
        <v>3294</v>
      </c>
      <c r="C1789" t="s">
        <v>3295</v>
      </c>
    </row>
    <row r="1790" spans="2:3" x14ac:dyDescent="0.35">
      <c r="B1790" s="55" t="s">
        <v>3294</v>
      </c>
      <c r="C1790" t="s">
        <v>3295</v>
      </c>
    </row>
    <row r="1791" spans="2:3" x14ac:dyDescent="0.35">
      <c r="B1791" s="55" t="s">
        <v>3296</v>
      </c>
      <c r="C1791" t="s">
        <v>3297</v>
      </c>
    </row>
    <row r="1792" spans="2:3" x14ac:dyDescent="0.35">
      <c r="B1792" s="55" t="s">
        <v>3296</v>
      </c>
      <c r="C1792" t="s">
        <v>3297</v>
      </c>
    </row>
    <row r="1793" spans="2:3" x14ac:dyDescent="0.35">
      <c r="B1793" s="55" t="s">
        <v>3296</v>
      </c>
      <c r="C1793" t="s">
        <v>3297</v>
      </c>
    </row>
    <row r="1794" spans="2:3" x14ac:dyDescent="0.35">
      <c r="B1794" s="55" t="s">
        <v>3298</v>
      </c>
      <c r="C1794" t="s">
        <v>3299</v>
      </c>
    </row>
    <row r="1795" spans="2:3" x14ac:dyDescent="0.35">
      <c r="B1795" s="55" t="s">
        <v>3298</v>
      </c>
      <c r="C1795" t="s">
        <v>3299</v>
      </c>
    </row>
    <row r="1796" spans="2:3" x14ac:dyDescent="0.35">
      <c r="B1796" s="55" t="s">
        <v>3300</v>
      </c>
      <c r="C1796" t="s">
        <v>3301</v>
      </c>
    </row>
    <row r="1797" spans="2:3" x14ac:dyDescent="0.35">
      <c r="B1797" s="55" t="s">
        <v>3300</v>
      </c>
      <c r="C1797" t="s">
        <v>3301</v>
      </c>
    </row>
    <row r="1798" spans="2:3" x14ac:dyDescent="0.35">
      <c r="B1798" s="55" t="s">
        <v>3302</v>
      </c>
      <c r="C1798" t="s">
        <v>3303</v>
      </c>
    </row>
    <row r="1799" spans="2:3" x14ac:dyDescent="0.35">
      <c r="B1799" s="55" t="s">
        <v>3302</v>
      </c>
      <c r="C1799" t="s">
        <v>3303</v>
      </c>
    </row>
    <row r="1800" spans="2:3" x14ac:dyDescent="0.35">
      <c r="B1800" s="55" t="s">
        <v>3302</v>
      </c>
      <c r="C1800" t="s">
        <v>3303</v>
      </c>
    </row>
    <row r="1801" spans="2:3" x14ac:dyDescent="0.35">
      <c r="B1801" s="55" t="s">
        <v>3304</v>
      </c>
      <c r="C1801" t="s">
        <v>3305</v>
      </c>
    </row>
    <row r="1802" spans="2:3" x14ac:dyDescent="0.35">
      <c r="B1802" s="55" t="s">
        <v>3306</v>
      </c>
      <c r="C1802" t="s">
        <v>3307</v>
      </c>
    </row>
    <row r="1803" spans="2:3" x14ac:dyDescent="0.35">
      <c r="B1803" s="55" t="s">
        <v>3308</v>
      </c>
      <c r="C1803" t="s">
        <v>3309</v>
      </c>
    </row>
    <row r="1804" spans="2:3" x14ac:dyDescent="0.35">
      <c r="B1804" s="55" t="s">
        <v>3310</v>
      </c>
      <c r="C1804" t="s">
        <v>3311</v>
      </c>
    </row>
    <row r="1805" spans="2:3" x14ac:dyDescent="0.35">
      <c r="B1805" s="55" t="s">
        <v>3312</v>
      </c>
      <c r="C1805" t="s">
        <v>3313</v>
      </c>
    </row>
    <row r="1806" spans="2:3" x14ac:dyDescent="0.35">
      <c r="B1806" s="55" t="s">
        <v>3314</v>
      </c>
      <c r="C1806" t="s">
        <v>3315</v>
      </c>
    </row>
    <row r="1807" spans="2:3" x14ac:dyDescent="0.35">
      <c r="B1807" s="55" t="s">
        <v>3316</v>
      </c>
      <c r="C1807" t="s">
        <v>3317</v>
      </c>
    </row>
    <row r="1808" spans="2:3" x14ac:dyDescent="0.35">
      <c r="B1808" s="55" t="s">
        <v>3318</v>
      </c>
      <c r="C1808" t="s">
        <v>3319</v>
      </c>
    </row>
    <row r="1809" spans="2:3" x14ac:dyDescent="0.35">
      <c r="B1809" s="55" t="s">
        <v>3318</v>
      </c>
      <c r="C1809" t="s">
        <v>3319</v>
      </c>
    </row>
    <row r="1810" spans="2:3" x14ac:dyDescent="0.35">
      <c r="B1810" s="55" t="s">
        <v>3320</v>
      </c>
      <c r="C1810" t="s">
        <v>3321</v>
      </c>
    </row>
    <row r="1811" spans="2:3" x14ac:dyDescent="0.35">
      <c r="B1811" s="55" t="s">
        <v>3320</v>
      </c>
      <c r="C1811" t="s">
        <v>3321</v>
      </c>
    </row>
    <row r="1812" spans="2:3" x14ac:dyDescent="0.35">
      <c r="B1812" s="55" t="s">
        <v>3322</v>
      </c>
      <c r="C1812" t="s">
        <v>3321</v>
      </c>
    </row>
    <row r="1813" spans="2:3" x14ac:dyDescent="0.35">
      <c r="B1813" s="55" t="s">
        <v>3322</v>
      </c>
      <c r="C1813" t="s">
        <v>3321</v>
      </c>
    </row>
    <row r="1814" spans="2:3" x14ac:dyDescent="0.35">
      <c r="B1814" s="55" t="s">
        <v>3322</v>
      </c>
      <c r="C1814" t="s">
        <v>3321</v>
      </c>
    </row>
    <row r="1815" spans="2:3" x14ac:dyDescent="0.35">
      <c r="B1815" s="55" t="s">
        <v>3323</v>
      </c>
      <c r="C1815" t="s">
        <v>3324</v>
      </c>
    </row>
    <row r="1816" spans="2:3" x14ac:dyDescent="0.35">
      <c r="B1816" s="55" t="s">
        <v>3325</v>
      </c>
      <c r="C1816" t="s">
        <v>3326</v>
      </c>
    </row>
    <row r="1817" spans="2:3" x14ac:dyDescent="0.35">
      <c r="B1817" s="55" t="s">
        <v>3327</v>
      </c>
      <c r="C1817" t="s">
        <v>3328</v>
      </c>
    </row>
    <row r="1818" spans="2:3" x14ac:dyDescent="0.35">
      <c r="B1818" s="55" t="s">
        <v>3327</v>
      </c>
      <c r="C1818" t="s">
        <v>3328</v>
      </c>
    </row>
    <row r="1819" spans="2:3" x14ac:dyDescent="0.35">
      <c r="B1819" s="55" t="s">
        <v>3329</v>
      </c>
      <c r="C1819" t="s">
        <v>3330</v>
      </c>
    </row>
    <row r="1820" spans="2:3" x14ac:dyDescent="0.35">
      <c r="B1820" s="55" t="s">
        <v>3329</v>
      </c>
      <c r="C1820" t="s">
        <v>3330</v>
      </c>
    </row>
    <row r="1821" spans="2:3" x14ac:dyDescent="0.35">
      <c r="B1821" s="55" t="s">
        <v>3329</v>
      </c>
      <c r="C1821" t="s">
        <v>3330</v>
      </c>
    </row>
    <row r="1822" spans="2:3" x14ac:dyDescent="0.35">
      <c r="B1822" s="55" t="s">
        <v>3331</v>
      </c>
      <c r="C1822" t="s">
        <v>3332</v>
      </c>
    </row>
    <row r="1823" spans="2:3" x14ac:dyDescent="0.35">
      <c r="B1823" s="55" t="s">
        <v>3331</v>
      </c>
      <c r="C1823" t="s">
        <v>3332</v>
      </c>
    </row>
    <row r="1824" spans="2:3" x14ac:dyDescent="0.35">
      <c r="B1824" s="55" t="s">
        <v>3333</v>
      </c>
      <c r="C1824" t="s">
        <v>3334</v>
      </c>
    </row>
    <row r="1825" spans="2:3" x14ac:dyDescent="0.35">
      <c r="B1825" s="55" t="s">
        <v>3335</v>
      </c>
      <c r="C1825" t="s">
        <v>3336</v>
      </c>
    </row>
    <row r="1826" spans="2:3" x14ac:dyDescent="0.35">
      <c r="B1826" s="55" t="s">
        <v>3337</v>
      </c>
      <c r="C1826" t="s">
        <v>3338</v>
      </c>
    </row>
    <row r="1827" spans="2:3" x14ac:dyDescent="0.35">
      <c r="B1827" s="55" t="s">
        <v>3339</v>
      </c>
      <c r="C1827" t="s">
        <v>3340</v>
      </c>
    </row>
    <row r="1828" spans="2:3" x14ac:dyDescent="0.35">
      <c r="B1828" s="55" t="s">
        <v>3339</v>
      </c>
      <c r="C1828" t="s">
        <v>3340</v>
      </c>
    </row>
    <row r="1829" spans="2:3" x14ac:dyDescent="0.35">
      <c r="B1829" s="55" t="s">
        <v>3341</v>
      </c>
      <c r="C1829" t="s">
        <v>3342</v>
      </c>
    </row>
    <row r="1830" spans="2:3" x14ac:dyDescent="0.35">
      <c r="B1830" s="55" t="s">
        <v>3341</v>
      </c>
      <c r="C1830" t="s">
        <v>3342</v>
      </c>
    </row>
    <row r="1831" spans="2:3" x14ac:dyDescent="0.35">
      <c r="B1831" s="55" t="s">
        <v>3341</v>
      </c>
      <c r="C1831" t="s">
        <v>3342</v>
      </c>
    </row>
    <row r="1832" spans="2:3" x14ac:dyDescent="0.35">
      <c r="B1832" s="55" t="s">
        <v>3341</v>
      </c>
      <c r="C1832" t="s">
        <v>3342</v>
      </c>
    </row>
    <row r="1833" spans="2:3" x14ac:dyDescent="0.35">
      <c r="B1833" s="55" t="s">
        <v>3341</v>
      </c>
      <c r="C1833" t="s">
        <v>3342</v>
      </c>
    </row>
    <row r="1834" spans="2:3" x14ac:dyDescent="0.35">
      <c r="B1834" s="55" t="s">
        <v>3341</v>
      </c>
      <c r="C1834" t="s">
        <v>3342</v>
      </c>
    </row>
    <row r="1835" spans="2:3" x14ac:dyDescent="0.35">
      <c r="B1835" s="55" t="s">
        <v>3343</v>
      </c>
      <c r="C1835" t="s">
        <v>3344</v>
      </c>
    </row>
    <row r="1836" spans="2:3" x14ac:dyDescent="0.35">
      <c r="B1836" s="55" t="s">
        <v>3343</v>
      </c>
      <c r="C1836" t="s">
        <v>3344</v>
      </c>
    </row>
    <row r="1837" spans="2:3" x14ac:dyDescent="0.35">
      <c r="B1837" s="55" t="s">
        <v>3345</v>
      </c>
      <c r="C1837" t="s">
        <v>3346</v>
      </c>
    </row>
    <row r="1838" spans="2:3" x14ac:dyDescent="0.35">
      <c r="B1838" s="55" t="s">
        <v>3347</v>
      </c>
      <c r="C1838" t="s">
        <v>3348</v>
      </c>
    </row>
    <row r="1839" spans="2:3" x14ac:dyDescent="0.35">
      <c r="B1839" s="55" t="s">
        <v>3347</v>
      </c>
      <c r="C1839" t="s">
        <v>3348</v>
      </c>
    </row>
    <row r="1840" spans="2:3" x14ac:dyDescent="0.35">
      <c r="B1840" s="55" t="s">
        <v>3349</v>
      </c>
      <c r="C1840" t="s">
        <v>3350</v>
      </c>
    </row>
    <row r="1841" spans="2:3" x14ac:dyDescent="0.35">
      <c r="B1841" s="55" t="s">
        <v>3351</v>
      </c>
      <c r="C1841" t="s">
        <v>3352</v>
      </c>
    </row>
    <row r="1842" spans="2:3" x14ac:dyDescent="0.35">
      <c r="B1842" s="55" t="s">
        <v>3351</v>
      </c>
      <c r="C1842" t="s">
        <v>3352</v>
      </c>
    </row>
    <row r="1843" spans="2:3" x14ac:dyDescent="0.35">
      <c r="B1843" s="55" t="s">
        <v>3351</v>
      </c>
      <c r="C1843" t="s">
        <v>3352</v>
      </c>
    </row>
    <row r="1844" spans="2:3" x14ac:dyDescent="0.35">
      <c r="B1844" s="55" t="s">
        <v>3353</v>
      </c>
      <c r="C1844" t="s">
        <v>3354</v>
      </c>
    </row>
    <row r="1845" spans="2:3" x14ac:dyDescent="0.35">
      <c r="B1845" s="55" t="s">
        <v>3353</v>
      </c>
      <c r="C1845" t="s">
        <v>3354</v>
      </c>
    </row>
    <row r="1846" spans="2:3" x14ac:dyDescent="0.35">
      <c r="B1846" s="55" t="s">
        <v>3355</v>
      </c>
      <c r="C1846" t="s">
        <v>3356</v>
      </c>
    </row>
    <row r="1847" spans="2:3" x14ac:dyDescent="0.35">
      <c r="B1847" s="55" t="s">
        <v>3357</v>
      </c>
      <c r="C1847" t="s">
        <v>3358</v>
      </c>
    </row>
    <row r="1848" spans="2:3" x14ac:dyDescent="0.35">
      <c r="B1848" s="55" t="s">
        <v>3359</v>
      </c>
      <c r="C1848" t="s">
        <v>3360</v>
      </c>
    </row>
    <row r="1849" spans="2:3" x14ac:dyDescent="0.35">
      <c r="B1849" s="55" t="s">
        <v>3359</v>
      </c>
      <c r="C1849" t="s">
        <v>3360</v>
      </c>
    </row>
    <row r="1850" spans="2:3" x14ac:dyDescent="0.35">
      <c r="B1850" s="55" t="s">
        <v>3359</v>
      </c>
      <c r="C1850" t="s">
        <v>3360</v>
      </c>
    </row>
    <row r="1851" spans="2:3" x14ac:dyDescent="0.35">
      <c r="B1851" s="55" t="s">
        <v>3361</v>
      </c>
      <c r="C1851" t="s">
        <v>3362</v>
      </c>
    </row>
    <row r="1852" spans="2:3" x14ac:dyDescent="0.35">
      <c r="B1852" s="55" t="s">
        <v>3363</v>
      </c>
      <c r="C1852" t="s">
        <v>3364</v>
      </c>
    </row>
    <row r="1853" spans="2:3" x14ac:dyDescent="0.35">
      <c r="B1853" s="55" t="s">
        <v>3365</v>
      </c>
      <c r="C1853" t="s">
        <v>3366</v>
      </c>
    </row>
    <row r="1854" spans="2:3" x14ac:dyDescent="0.35">
      <c r="B1854" s="55" t="s">
        <v>3365</v>
      </c>
      <c r="C1854" t="s">
        <v>3366</v>
      </c>
    </row>
    <row r="1855" spans="2:3" x14ac:dyDescent="0.35">
      <c r="B1855" s="55" t="s">
        <v>3367</v>
      </c>
      <c r="C1855" t="s">
        <v>3368</v>
      </c>
    </row>
    <row r="1856" spans="2:3" x14ac:dyDescent="0.35">
      <c r="B1856" s="55" t="s">
        <v>3369</v>
      </c>
      <c r="C1856" t="s">
        <v>3370</v>
      </c>
    </row>
    <row r="1857" spans="2:3" x14ac:dyDescent="0.35">
      <c r="B1857" s="55" t="s">
        <v>3371</v>
      </c>
      <c r="C1857" t="s">
        <v>3372</v>
      </c>
    </row>
    <row r="1858" spans="2:3" x14ac:dyDescent="0.35">
      <c r="B1858" s="55" t="s">
        <v>3373</v>
      </c>
      <c r="C1858" t="s">
        <v>3374</v>
      </c>
    </row>
    <row r="1859" spans="2:3" x14ac:dyDescent="0.35">
      <c r="B1859" s="55" t="s">
        <v>3375</v>
      </c>
      <c r="C1859" t="s">
        <v>3376</v>
      </c>
    </row>
    <row r="1860" spans="2:3" x14ac:dyDescent="0.35">
      <c r="B1860" s="55" t="s">
        <v>3377</v>
      </c>
      <c r="C1860" t="s">
        <v>3378</v>
      </c>
    </row>
    <row r="1861" spans="2:3" x14ac:dyDescent="0.35">
      <c r="B1861" s="55" t="s">
        <v>3379</v>
      </c>
      <c r="C1861" t="s">
        <v>3380</v>
      </c>
    </row>
    <row r="1862" spans="2:3" x14ac:dyDescent="0.35">
      <c r="B1862" s="55" t="s">
        <v>3379</v>
      </c>
      <c r="C1862" t="s">
        <v>3380</v>
      </c>
    </row>
    <row r="1863" spans="2:3" x14ac:dyDescent="0.35">
      <c r="B1863" s="55" t="s">
        <v>3381</v>
      </c>
      <c r="C1863" t="s">
        <v>3382</v>
      </c>
    </row>
    <row r="1864" spans="2:3" x14ac:dyDescent="0.35">
      <c r="B1864" s="55" t="s">
        <v>3383</v>
      </c>
      <c r="C1864" t="s">
        <v>3384</v>
      </c>
    </row>
    <row r="1865" spans="2:3" x14ac:dyDescent="0.35">
      <c r="B1865" s="55" t="s">
        <v>3383</v>
      </c>
      <c r="C1865" t="s">
        <v>3384</v>
      </c>
    </row>
    <row r="1866" spans="2:3" x14ac:dyDescent="0.35">
      <c r="B1866" s="55" t="s">
        <v>3385</v>
      </c>
      <c r="C1866" t="s">
        <v>3386</v>
      </c>
    </row>
    <row r="1867" spans="2:3" x14ac:dyDescent="0.35">
      <c r="B1867" s="55" t="s">
        <v>3385</v>
      </c>
      <c r="C1867" t="s">
        <v>3386</v>
      </c>
    </row>
    <row r="1868" spans="2:3" x14ac:dyDescent="0.35">
      <c r="B1868" s="55" t="s">
        <v>3387</v>
      </c>
      <c r="C1868" t="s">
        <v>3386</v>
      </c>
    </row>
    <row r="1869" spans="2:3" x14ac:dyDescent="0.35">
      <c r="B1869" s="55" t="s">
        <v>3387</v>
      </c>
      <c r="C1869" t="s">
        <v>3386</v>
      </c>
    </row>
    <row r="1870" spans="2:3" x14ac:dyDescent="0.35">
      <c r="B1870" s="55" t="s">
        <v>3388</v>
      </c>
      <c r="C1870" t="s">
        <v>3389</v>
      </c>
    </row>
    <row r="1871" spans="2:3" x14ac:dyDescent="0.35">
      <c r="B1871" s="55" t="s">
        <v>3390</v>
      </c>
      <c r="C1871" t="s">
        <v>3391</v>
      </c>
    </row>
    <row r="1872" spans="2:3" x14ac:dyDescent="0.35">
      <c r="B1872" s="55" t="s">
        <v>3392</v>
      </c>
      <c r="C1872" t="s">
        <v>3393</v>
      </c>
    </row>
    <row r="1873" spans="2:3" x14ac:dyDescent="0.35">
      <c r="B1873" s="55" t="s">
        <v>3392</v>
      </c>
      <c r="C1873" t="s">
        <v>3393</v>
      </c>
    </row>
    <row r="1874" spans="2:3" x14ac:dyDescent="0.35">
      <c r="B1874" s="55" t="s">
        <v>3392</v>
      </c>
      <c r="C1874" t="s">
        <v>3393</v>
      </c>
    </row>
    <row r="1875" spans="2:3" x14ac:dyDescent="0.35">
      <c r="B1875" s="55" t="s">
        <v>3394</v>
      </c>
      <c r="C1875" t="s">
        <v>3395</v>
      </c>
    </row>
    <row r="1876" spans="2:3" x14ac:dyDescent="0.35">
      <c r="B1876" s="55" t="s">
        <v>3394</v>
      </c>
      <c r="C1876" t="s">
        <v>3395</v>
      </c>
    </row>
    <row r="1877" spans="2:3" x14ac:dyDescent="0.35">
      <c r="B1877" s="55" t="s">
        <v>3396</v>
      </c>
      <c r="C1877" t="s">
        <v>3397</v>
      </c>
    </row>
    <row r="1878" spans="2:3" x14ac:dyDescent="0.35">
      <c r="B1878" s="55" t="s">
        <v>3398</v>
      </c>
      <c r="C1878" t="s">
        <v>3399</v>
      </c>
    </row>
    <row r="1879" spans="2:3" x14ac:dyDescent="0.35">
      <c r="B1879" s="55" t="s">
        <v>3400</v>
      </c>
      <c r="C1879" t="s">
        <v>3401</v>
      </c>
    </row>
    <row r="1880" spans="2:3" x14ac:dyDescent="0.35">
      <c r="B1880" s="55" t="s">
        <v>3400</v>
      </c>
      <c r="C1880" t="s">
        <v>3401</v>
      </c>
    </row>
    <row r="1881" spans="2:3" x14ac:dyDescent="0.35">
      <c r="B1881" s="55" t="s">
        <v>3400</v>
      </c>
      <c r="C1881" t="s">
        <v>3401</v>
      </c>
    </row>
    <row r="1882" spans="2:3" x14ac:dyDescent="0.35">
      <c r="B1882" s="55" t="s">
        <v>3402</v>
      </c>
      <c r="C1882" t="s">
        <v>3403</v>
      </c>
    </row>
    <row r="1883" spans="2:3" x14ac:dyDescent="0.35">
      <c r="B1883" s="55" t="s">
        <v>3402</v>
      </c>
      <c r="C1883" t="s">
        <v>3403</v>
      </c>
    </row>
    <row r="1884" spans="2:3" x14ac:dyDescent="0.35">
      <c r="B1884" s="55" t="s">
        <v>3404</v>
      </c>
      <c r="C1884" t="s">
        <v>3405</v>
      </c>
    </row>
    <row r="1885" spans="2:3" x14ac:dyDescent="0.35">
      <c r="B1885" s="55" t="s">
        <v>3404</v>
      </c>
      <c r="C1885" t="s">
        <v>3405</v>
      </c>
    </row>
    <row r="1886" spans="2:3" x14ac:dyDescent="0.35">
      <c r="B1886" s="55" t="s">
        <v>3404</v>
      </c>
      <c r="C1886" t="s">
        <v>3405</v>
      </c>
    </row>
    <row r="1887" spans="2:3" x14ac:dyDescent="0.35">
      <c r="B1887" s="55" t="s">
        <v>3404</v>
      </c>
      <c r="C1887" t="s">
        <v>3405</v>
      </c>
    </row>
    <row r="1888" spans="2:3" x14ac:dyDescent="0.35">
      <c r="B1888" s="55" t="s">
        <v>3404</v>
      </c>
      <c r="C1888" t="s">
        <v>3405</v>
      </c>
    </row>
    <row r="1889" spans="2:3" x14ac:dyDescent="0.35">
      <c r="B1889" s="55" t="s">
        <v>3406</v>
      </c>
      <c r="C1889" t="s">
        <v>3407</v>
      </c>
    </row>
    <row r="1890" spans="2:3" x14ac:dyDescent="0.35">
      <c r="B1890" s="55" t="s">
        <v>3408</v>
      </c>
      <c r="C1890" t="s">
        <v>3409</v>
      </c>
    </row>
    <row r="1891" spans="2:3" x14ac:dyDescent="0.35">
      <c r="B1891" s="55" t="s">
        <v>3410</v>
      </c>
      <c r="C1891" t="s">
        <v>3411</v>
      </c>
    </row>
    <row r="1892" spans="2:3" x14ac:dyDescent="0.35">
      <c r="B1892" s="55" t="s">
        <v>3412</v>
      </c>
      <c r="C1892" t="s">
        <v>3413</v>
      </c>
    </row>
    <row r="1893" spans="2:3" x14ac:dyDescent="0.35">
      <c r="B1893" s="55" t="s">
        <v>3414</v>
      </c>
      <c r="C1893" t="s">
        <v>3415</v>
      </c>
    </row>
    <row r="1894" spans="2:3" x14ac:dyDescent="0.35">
      <c r="B1894" s="55" t="s">
        <v>3414</v>
      </c>
      <c r="C1894" t="s">
        <v>3415</v>
      </c>
    </row>
    <row r="1895" spans="2:3" x14ac:dyDescent="0.35">
      <c r="B1895" s="55" t="s">
        <v>3416</v>
      </c>
      <c r="C1895" t="s">
        <v>3417</v>
      </c>
    </row>
    <row r="1896" spans="2:3" x14ac:dyDescent="0.35">
      <c r="B1896" s="55" t="s">
        <v>3416</v>
      </c>
      <c r="C1896" t="s">
        <v>3417</v>
      </c>
    </row>
    <row r="1897" spans="2:3" x14ac:dyDescent="0.35">
      <c r="B1897" s="55" t="s">
        <v>3418</v>
      </c>
      <c r="C1897" t="s">
        <v>3419</v>
      </c>
    </row>
    <row r="1898" spans="2:3" x14ac:dyDescent="0.35">
      <c r="B1898" s="55" t="s">
        <v>3420</v>
      </c>
      <c r="C1898" t="s">
        <v>3421</v>
      </c>
    </row>
    <row r="1899" spans="2:3" x14ac:dyDescent="0.35">
      <c r="B1899" s="55" t="s">
        <v>3420</v>
      </c>
      <c r="C1899" t="s">
        <v>3421</v>
      </c>
    </row>
    <row r="1900" spans="2:3" x14ac:dyDescent="0.35">
      <c r="B1900" s="55" t="s">
        <v>3420</v>
      </c>
      <c r="C1900" t="s">
        <v>3421</v>
      </c>
    </row>
    <row r="1901" spans="2:3" x14ac:dyDescent="0.35">
      <c r="B1901" s="55" t="s">
        <v>3420</v>
      </c>
      <c r="C1901" t="s">
        <v>3421</v>
      </c>
    </row>
    <row r="1902" spans="2:3" x14ac:dyDescent="0.35">
      <c r="B1902" s="55" t="s">
        <v>3420</v>
      </c>
      <c r="C1902" t="s">
        <v>3421</v>
      </c>
    </row>
    <row r="1903" spans="2:3" x14ac:dyDescent="0.35">
      <c r="B1903" s="55" t="s">
        <v>3422</v>
      </c>
      <c r="C1903" t="s">
        <v>3423</v>
      </c>
    </row>
    <row r="1904" spans="2:3" x14ac:dyDescent="0.35">
      <c r="B1904" s="55" t="s">
        <v>3424</v>
      </c>
      <c r="C1904" t="s">
        <v>3425</v>
      </c>
    </row>
    <row r="1905" spans="2:3" x14ac:dyDescent="0.35">
      <c r="B1905" s="55" t="s">
        <v>3426</v>
      </c>
      <c r="C1905" t="s">
        <v>3427</v>
      </c>
    </row>
    <row r="1906" spans="2:3" x14ac:dyDescent="0.35">
      <c r="B1906" s="55" t="s">
        <v>3426</v>
      </c>
      <c r="C1906" t="s">
        <v>3427</v>
      </c>
    </row>
    <row r="1907" spans="2:3" x14ac:dyDescent="0.35">
      <c r="B1907" s="55" t="s">
        <v>3428</v>
      </c>
      <c r="C1907" t="s">
        <v>3429</v>
      </c>
    </row>
    <row r="1908" spans="2:3" x14ac:dyDescent="0.35">
      <c r="B1908" s="55" t="s">
        <v>3428</v>
      </c>
      <c r="C1908" t="s">
        <v>3429</v>
      </c>
    </row>
    <row r="1909" spans="2:3" x14ac:dyDescent="0.35">
      <c r="B1909" s="55" t="s">
        <v>3428</v>
      </c>
      <c r="C1909" t="s">
        <v>3429</v>
      </c>
    </row>
    <row r="1910" spans="2:3" x14ac:dyDescent="0.35">
      <c r="B1910" s="55" t="s">
        <v>3428</v>
      </c>
      <c r="C1910" t="s">
        <v>3429</v>
      </c>
    </row>
    <row r="1911" spans="2:3" x14ac:dyDescent="0.35">
      <c r="B1911" s="55" t="s">
        <v>3430</v>
      </c>
      <c r="C1911" t="s">
        <v>3431</v>
      </c>
    </row>
    <row r="1912" spans="2:3" x14ac:dyDescent="0.35">
      <c r="B1912" s="55" t="s">
        <v>3430</v>
      </c>
      <c r="C1912" t="s">
        <v>3431</v>
      </c>
    </row>
    <row r="1913" spans="2:3" x14ac:dyDescent="0.35">
      <c r="B1913" s="55" t="s">
        <v>3430</v>
      </c>
      <c r="C1913" t="s">
        <v>3431</v>
      </c>
    </row>
    <row r="1914" spans="2:3" x14ac:dyDescent="0.35">
      <c r="B1914" s="55" t="s">
        <v>3432</v>
      </c>
      <c r="C1914" t="s">
        <v>3433</v>
      </c>
    </row>
    <row r="1915" spans="2:3" x14ac:dyDescent="0.35">
      <c r="B1915" s="55" t="s">
        <v>3432</v>
      </c>
      <c r="C1915" t="s">
        <v>3433</v>
      </c>
    </row>
    <row r="1916" spans="2:3" x14ac:dyDescent="0.35">
      <c r="B1916" s="55" t="s">
        <v>3432</v>
      </c>
      <c r="C1916" t="s">
        <v>3433</v>
      </c>
    </row>
    <row r="1917" spans="2:3" x14ac:dyDescent="0.35">
      <c r="B1917" s="55" t="s">
        <v>3434</v>
      </c>
      <c r="C1917" t="s">
        <v>3435</v>
      </c>
    </row>
    <row r="1918" spans="2:3" x14ac:dyDescent="0.35">
      <c r="B1918" s="55" t="s">
        <v>3436</v>
      </c>
      <c r="C1918" t="s">
        <v>3437</v>
      </c>
    </row>
    <row r="1919" spans="2:3" x14ac:dyDescent="0.35">
      <c r="B1919" s="55" t="s">
        <v>3438</v>
      </c>
      <c r="C1919" t="s">
        <v>3439</v>
      </c>
    </row>
    <row r="1920" spans="2:3" x14ac:dyDescent="0.35">
      <c r="B1920" s="55" t="s">
        <v>3438</v>
      </c>
      <c r="C1920" t="s">
        <v>3439</v>
      </c>
    </row>
    <row r="1921" spans="2:3" x14ac:dyDescent="0.35">
      <c r="B1921" s="55" t="s">
        <v>3440</v>
      </c>
      <c r="C1921" t="s">
        <v>3441</v>
      </c>
    </row>
    <row r="1922" spans="2:3" x14ac:dyDescent="0.35">
      <c r="B1922" s="55" t="s">
        <v>3442</v>
      </c>
      <c r="C1922" t="s">
        <v>3443</v>
      </c>
    </row>
    <row r="1923" spans="2:3" x14ac:dyDescent="0.35">
      <c r="B1923" s="55" t="s">
        <v>3444</v>
      </c>
      <c r="C1923" t="s">
        <v>3445</v>
      </c>
    </row>
    <row r="1924" spans="2:3" x14ac:dyDescent="0.35">
      <c r="B1924" s="55" t="s">
        <v>3444</v>
      </c>
      <c r="C1924" t="s">
        <v>3445</v>
      </c>
    </row>
    <row r="1925" spans="2:3" x14ac:dyDescent="0.35">
      <c r="B1925" s="55" t="s">
        <v>3444</v>
      </c>
      <c r="C1925" t="s">
        <v>3445</v>
      </c>
    </row>
    <row r="1926" spans="2:3" x14ac:dyDescent="0.35">
      <c r="B1926" s="55" t="s">
        <v>3446</v>
      </c>
      <c r="C1926" t="s">
        <v>3447</v>
      </c>
    </row>
    <row r="1927" spans="2:3" x14ac:dyDescent="0.35">
      <c r="B1927" s="55" t="s">
        <v>3448</v>
      </c>
      <c r="C1927" t="s">
        <v>3449</v>
      </c>
    </row>
    <row r="1928" spans="2:3" x14ac:dyDescent="0.35">
      <c r="B1928" s="55" t="s">
        <v>3450</v>
      </c>
      <c r="C1928" t="s">
        <v>3451</v>
      </c>
    </row>
    <row r="1929" spans="2:3" x14ac:dyDescent="0.35">
      <c r="B1929" s="55" t="s">
        <v>3452</v>
      </c>
      <c r="C1929" t="s">
        <v>3453</v>
      </c>
    </row>
    <row r="1930" spans="2:3" x14ac:dyDescent="0.35">
      <c r="B1930" s="55" t="s">
        <v>3452</v>
      </c>
      <c r="C1930" t="s">
        <v>3453</v>
      </c>
    </row>
    <row r="1931" spans="2:3" x14ac:dyDescent="0.35">
      <c r="B1931" s="55" t="s">
        <v>3454</v>
      </c>
      <c r="C1931" t="s">
        <v>3455</v>
      </c>
    </row>
    <row r="1932" spans="2:3" x14ac:dyDescent="0.35">
      <c r="B1932" s="55" t="s">
        <v>3454</v>
      </c>
      <c r="C1932" t="s">
        <v>3455</v>
      </c>
    </row>
    <row r="1933" spans="2:3" x14ac:dyDescent="0.35">
      <c r="B1933" s="55" t="s">
        <v>3454</v>
      </c>
      <c r="C1933" t="s">
        <v>3455</v>
      </c>
    </row>
    <row r="1934" spans="2:3" x14ac:dyDescent="0.35">
      <c r="B1934" s="55" t="s">
        <v>3456</v>
      </c>
      <c r="C1934" t="s">
        <v>3457</v>
      </c>
    </row>
    <row r="1935" spans="2:3" x14ac:dyDescent="0.35">
      <c r="B1935" s="55" t="s">
        <v>3456</v>
      </c>
      <c r="C1935" t="s">
        <v>3457</v>
      </c>
    </row>
    <row r="1936" spans="2:3" x14ac:dyDescent="0.35">
      <c r="B1936" s="55" t="s">
        <v>3456</v>
      </c>
      <c r="C1936" t="s">
        <v>3457</v>
      </c>
    </row>
    <row r="1937" spans="2:3" x14ac:dyDescent="0.35">
      <c r="B1937" s="55" t="s">
        <v>3456</v>
      </c>
      <c r="C1937" t="s">
        <v>3457</v>
      </c>
    </row>
    <row r="1938" spans="2:3" x14ac:dyDescent="0.35">
      <c r="B1938" s="55" t="s">
        <v>3456</v>
      </c>
      <c r="C1938" t="s">
        <v>3457</v>
      </c>
    </row>
    <row r="1939" spans="2:3" x14ac:dyDescent="0.35">
      <c r="B1939" s="55" t="s">
        <v>3456</v>
      </c>
      <c r="C1939" t="s">
        <v>3457</v>
      </c>
    </row>
    <row r="1940" spans="2:3" x14ac:dyDescent="0.35">
      <c r="B1940" s="55" t="s">
        <v>3458</v>
      </c>
      <c r="C1940" t="s">
        <v>3459</v>
      </c>
    </row>
    <row r="1941" spans="2:3" x14ac:dyDescent="0.35">
      <c r="B1941" s="55" t="s">
        <v>3460</v>
      </c>
      <c r="C1941" t="s">
        <v>3461</v>
      </c>
    </row>
    <row r="1942" spans="2:3" x14ac:dyDescent="0.35">
      <c r="B1942" s="55" t="s">
        <v>3462</v>
      </c>
      <c r="C1942" t="s">
        <v>3463</v>
      </c>
    </row>
    <row r="1943" spans="2:3" x14ac:dyDescent="0.35">
      <c r="B1943" s="55" t="s">
        <v>3462</v>
      </c>
      <c r="C1943" t="s">
        <v>3463</v>
      </c>
    </row>
    <row r="1944" spans="2:3" x14ac:dyDescent="0.35">
      <c r="B1944" s="55" t="s">
        <v>3464</v>
      </c>
      <c r="C1944" t="s">
        <v>3465</v>
      </c>
    </row>
    <row r="1945" spans="2:3" x14ac:dyDescent="0.35">
      <c r="B1945" s="55" t="s">
        <v>3464</v>
      </c>
      <c r="C1945" t="s">
        <v>3465</v>
      </c>
    </row>
    <row r="1946" spans="2:3" x14ac:dyDescent="0.35">
      <c r="B1946" s="55" t="s">
        <v>3464</v>
      </c>
      <c r="C1946" t="s">
        <v>3465</v>
      </c>
    </row>
    <row r="1947" spans="2:3" x14ac:dyDescent="0.35">
      <c r="B1947" s="55" t="s">
        <v>3464</v>
      </c>
      <c r="C1947" t="s">
        <v>3465</v>
      </c>
    </row>
    <row r="1948" spans="2:3" x14ac:dyDescent="0.35">
      <c r="B1948" s="55" t="s">
        <v>3466</v>
      </c>
      <c r="C1948" t="s">
        <v>3467</v>
      </c>
    </row>
    <row r="1949" spans="2:3" x14ac:dyDescent="0.35">
      <c r="B1949" s="55" t="s">
        <v>3466</v>
      </c>
      <c r="C1949" t="s">
        <v>3467</v>
      </c>
    </row>
    <row r="1950" spans="2:3" x14ac:dyDescent="0.35">
      <c r="B1950" s="55" t="s">
        <v>3466</v>
      </c>
      <c r="C1950" t="s">
        <v>3467</v>
      </c>
    </row>
    <row r="1951" spans="2:3" x14ac:dyDescent="0.35">
      <c r="B1951" s="55" t="s">
        <v>3468</v>
      </c>
      <c r="C1951" t="s">
        <v>3469</v>
      </c>
    </row>
    <row r="1952" spans="2:3" x14ac:dyDescent="0.35">
      <c r="B1952" s="55" t="s">
        <v>3470</v>
      </c>
      <c r="C1952" t="s">
        <v>3471</v>
      </c>
    </row>
    <row r="1953" spans="2:3" x14ac:dyDescent="0.35">
      <c r="B1953" s="55" t="s">
        <v>3470</v>
      </c>
      <c r="C1953" t="s">
        <v>3471</v>
      </c>
    </row>
    <row r="1954" spans="2:3" x14ac:dyDescent="0.35">
      <c r="B1954" s="55" t="s">
        <v>3470</v>
      </c>
      <c r="C1954" t="s">
        <v>3471</v>
      </c>
    </row>
    <row r="1955" spans="2:3" x14ac:dyDescent="0.35">
      <c r="B1955" s="55" t="s">
        <v>3472</v>
      </c>
      <c r="C1955" t="s">
        <v>3473</v>
      </c>
    </row>
    <row r="1956" spans="2:3" x14ac:dyDescent="0.35">
      <c r="B1956" s="55" t="s">
        <v>3472</v>
      </c>
      <c r="C1956" t="s">
        <v>3473</v>
      </c>
    </row>
    <row r="1957" spans="2:3" x14ac:dyDescent="0.35">
      <c r="B1957" s="55" t="s">
        <v>3472</v>
      </c>
      <c r="C1957" t="s">
        <v>3473</v>
      </c>
    </row>
    <row r="1958" spans="2:3" x14ac:dyDescent="0.35">
      <c r="B1958" s="55" t="s">
        <v>3474</v>
      </c>
      <c r="C1958" t="s">
        <v>3475</v>
      </c>
    </row>
    <row r="1959" spans="2:3" x14ac:dyDescent="0.35">
      <c r="B1959" s="55" t="s">
        <v>3474</v>
      </c>
      <c r="C1959" t="s">
        <v>3475</v>
      </c>
    </row>
    <row r="1960" spans="2:3" x14ac:dyDescent="0.35">
      <c r="B1960" s="55" t="s">
        <v>3476</v>
      </c>
      <c r="C1960" t="s">
        <v>3477</v>
      </c>
    </row>
    <row r="1961" spans="2:3" x14ac:dyDescent="0.35">
      <c r="B1961" s="55" t="s">
        <v>3478</v>
      </c>
      <c r="C1961" t="s">
        <v>3479</v>
      </c>
    </row>
    <row r="1962" spans="2:3" x14ac:dyDescent="0.35">
      <c r="B1962" s="55" t="s">
        <v>3480</v>
      </c>
      <c r="C1962" t="s">
        <v>3481</v>
      </c>
    </row>
    <row r="1963" spans="2:3" x14ac:dyDescent="0.35">
      <c r="B1963" s="55" t="s">
        <v>3480</v>
      </c>
      <c r="C1963" t="s">
        <v>3481</v>
      </c>
    </row>
    <row r="1964" spans="2:3" x14ac:dyDescent="0.35">
      <c r="B1964" s="55" t="s">
        <v>3480</v>
      </c>
      <c r="C1964" t="s">
        <v>3481</v>
      </c>
    </row>
    <row r="1965" spans="2:3" x14ac:dyDescent="0.35">
      <c r="B1965" s="55" t="s">
        <v>3482</v>
      </c>
      <c r="C1965" t="s">
        <v>3483</v>
      </c>
    </row>
    <row r="1966" spans="2:3" x14ac:dyDescent="0.35">
      <c r="B1966" s="55" t="s">
        <v>3482</v>
      </c>
      <c r="C1966" t="s">
        <v>3483</v>
      </c>
    </row>
    <row r="1967" spans="2:3" x14ac:dyDescent="0.35">
      <c r="B1967" s="55" t="s">
        <v>3484</v>
      </c>
      <c r="C1967" t="s">
        <v>3485</v>
      </c>
    </row>
    <row r="1968" spans="2:3" x14ac:dyDescent="0.35">
      <c r="B1968" s="55" t="s">
        <v>3486</v>
      </c>
      <c r="C1968" t="s">
        <v>3487</v>
      </c>
    </row>
    <row r="1969" spans="2:3" x14ac:dyDescent="0.35">
      <c r="B1969" s="55" t="s">
        <v>3488</v>
      </c>
      <c r="C1969" t="s">
        <v>3489</v>
      </c>
    </row>
    <row r="1970" spans="2:3" x14ac:dyDescent="0.35">
      <c r="B1970" s="55" t="s">
        <v>3488</v>
      </c>
      <c r="C1970" t="s">
        <v>3489</v>
      </c>
    </row>
    <row r="1971" spans="2:3" x14ac:dyDescent="0.35">
      <c r="B1971" s="55" t="s">
        <v>3488</v>
      </c>
      <c r="C1971" t="s">
        <v>3489</v>
      </c>
    </row>
    <row r="1972" spans="2:3" x14ac:dyDescent="0.35">
      <c r="B1972" s="55" t="s">
        <v>3488</v>
      </c>
      <c r="C1972" t="s">
        <v>3489</v>
      </c>
    </row>
    <row r="1973" spans="2:3" x14ac:dyDescent="0.35">
      <c r="B1973" s="55" t="s">
        <v>3490</v>
      </c>
      <c r="C1973" t="s">
        <v>3491</v>
      </c>
    </row>
    <row r="1974" spans="2:3" x14ac:dyDescent="0.35">
      <c r="B1974" s="55" t="s">
        <v>3490</v>
      </c>
      <c r="C1974" t="s">
        <v>3491</v>
      </c>
    </row>
    <row r="1975" spans="2:3" x14ac:dyDescent="0.35">
      <c r="B1975" s="55" t="s">
        <v>3490</v>
      </c>
      <c r="C1975" t="s">
        <v>3491</v>
      </c>
    </row>
    <row r="1976" spans="2:3" x14ac:dyDescent="0.35">
      <c r="B1976" s="55" t="s">
        <v>3492</v>
      </c>
      <c r="C1976" t="s">
        <v>3493</v>
      </c>
    </row>
    <row r="1977" spans="2:3" x14ac:dyDescent="0.35">
      <c r="B1977" s="55" t="s">
        <v>3494</v>
      </c>
      <c r="C1977" t="s">
        <v>3495</v>
      </c>
    </row>
    <row r="1978" spans="2:3" x14ac:dyDescent="0.35">
      <c r="B1978" s="55" t="s">
        <v>3496</v>
      </c>
      <c r="C1978" t="s">
        <v>3497</v>
      </c>
    </row>
    <row r="1979" spans="2:3" x14ac:dyDescent="0.35">
      <c r="B1979" s="55" t="s">
        <v>3498</v>
      </c>
      <c r="C1979" t="s">
        <v>3499</v>
      </c>
    </row>
    <row r="1980" spans="2:3" x14ac:dyDescent="0.35">
      <c r="B1980" s="55" t="s">
        <v>3500</v>
      </c>
      <c r="C1980" t="s">
        <v>3501</v>
      </c>
    </row>
    <row r="1981" spans="2:3" x14ac:dyDescent="0.35">
      <c r="B1981" s="55" t="s">
        <v>3500</v>
      </c>
      <c r="C1981" t="s">
        <v>3501</v>
      </c>
    </row>
    <row r="1982" spans="2:3" x14ac:dyDescent="0.35">
      <c r="B1982" s="55" t="s">
        <v>3500</v>
      </c>
      <c r="C1982" t="s">
        <v>3501</v>
      </c>
    </row>
    <row r="1983" spans="2:3" x14ac:dyDescent="0.35">
      <c r="B1983" s="55" t="s">
        <v>3502</v>
      </c>
      <c r="C1983" t="s">
        <v>3503</v>
      </c>
    </row>
    <row r="1984" spans="2:3" x14ac:dyDescent="0.35">
      <c r="B1984" s="55" t="s">
        <v>3504</v>
      </c>
      <c r="C1984" t="s">
        <v>3505</v>
      </c>
    </row>
    <row r="1985" spans="2:3" x14ac:dyDescent="0.35">
      <c r="B1985" s="55" t="s">
        <v>3506</v>
      </c>
      <c r="C1985" t="s">
        <v>3507</v>
      </c>
    </row>
    <row r="1986" spans="2:3" x14ac:dyDescent="0.35">
      <c r="B1986" s="55" t="s">
        <v>3506</v>
      </c>
      <c r="C1986" t="s">
        <v>3507</v>
      </c>
    </row>
    <row r="1987" spans="2:3" x14ac:dyDescent="0.35">
      <c r="B1987" s="55" t="s">
        <v>3508</v>
      </c>
      <c r="C1987" t="s">
        <v>3509</v>
      </c>
    </row>
    <row r="1988" spans="2:3" x14ac:dyDescent="0.35">
      <c r="B1988" s="55" t="s">
        <v>3508</v>
      </c>
      <c r="C1988" t="s">
        <v>3509</v>
      </c>
    </row>
    <row r="1989" spans="2:3" x14ac:dyDescent="0.35">
      <c r="B1989" s="55" t="s">
        <v>3508</v>
      </c>
      <c r="C1989" t="s">
        <v>3509</v>
      </c>
    </row>
    <row r="1990" spans="2:3" x14ac:dyDescent="0.35">
      <c r="B1990" s="55" t="s">
        <v>3508</v>
      </c>
      <c r="C1990" t="s">
        <v>3509</v>
      </c>
    </row>
    <row r="1991" spans="2:3" x14ac:dyDescent="0.35">
      <c r="B1991" s="55" t="s">
        <v>3508</v>
      </c>
      <c r="C1991" t="s">
        <v>3509</v>
      </c>
    </row>
    <row r="1992" spans="2:3" x14ac:dyDescent="0.35">
      <c r="B1992" s="55" t="s">
        <v>3508</v>
      </c>
      <c r="C1992" t="s">
        <v>3509</v>
      </c>
    </row>
    <row r="1993" spans="2:3" x14ac:dyDescent="0.35">
      <c r="B1993" s="55" t="s">
        <v>3508</v>
      </c>
      <c r="C1993" t="s">
        <v>3509</v>
      </c>
    </row>
    <row r="1994" spans="2:3" x14ac:dyDescent="0.35">
      <c r="B1994" s="55" t="s">
        <v>3510</v>
      </c>
      <c r="C1994" t="s">
        <v>3511</v>
      </c>
    </row>
    <row r="1995" spans="2:3" x14ac:dyDescent="0.35">
      <c r="B1995" s="55" t="s">
        <v>3512</v>
      </c>
      <c r="C1995" t="s">
        <v>3513</v>
      </c>
    </row>
    <row r="1996" spans="2:3" x14ac:dyDescent="0.35">
      <c r="B1996" s="55" t="s">
        <v>3514</v>
      </c>
      <c r="C1996" t="s">
        <v>3515</v>
      </c>
    </row>
    <row r="1997" spans="2:3" x14ac:dyDescent="0.35">
      <c r="B1997" s="55" t="s">
        <v>3516</v>
      </c>
      <c r="C1997" t="s">
        <v>3517</v>
      </c>
    </row>
    <row r="1998" spans="2:3" x14ac:dyDescent="0.35">
      <c r="B1998" s="55" t="s">
        <v>3518</v>
      </c>
      <c r="C1998" t="s">
        <v>3519</v>
      </c>
    </row>
    <row r="1999" spans="2:3" x14ac:dyDescent="0.35">
      <c r="B1999" s="55" t="s">
        <v>3520</v>
      </c>
      <c r="C1999" t="s">
        <v>3521</v>
      </c>
    </row>
    <row r="2000" spans="2:3" x14ac:dyDescent="0.35">
      <c r="B2000" s="55" t="s">
        <v>3520</v>
      </c>
      <c r="C2000" t="s">
        <v>3521</v>
      </c>
    </row>
    <row r="2001" spans="2:3" x14ac:dyDescent="0.35">
      <c r="B2001" s="55" t="s">
        <v>3522</v>
      </c>
      <c r="C2001" t="s">
        <v>3523</v>
      </c>
    </row>
    <row r="2002" spans="2:3" x14ac:dyDescent="0.35">
      <c r="B2002" s="55" t="s">
        <v>3522</v>
      </c>
      <c r="C2002" t="s">
        <v>3523</v>
      </c>
    </row>
    <row r="2003" spans="2:3" x14ac:dyDescent="0.35">
      <c r="B2003" s="55" t="s">
        <v>3524</v>
      </c>
      <c r="C2003" t="s">
        <v>3525</v>
      </c>
    </row>
    <row r="2004" spans="2:3" x14ac:dyDescent="0.35">
      <c r="B2004" s="55" t="s">
        <v>3524</v>
      </c>
      <c r="C2004" t="s">
        <v>3525</v>
      </c>
    </row>
    <row r="2005" spans="2:3" x14ac:dyDescent="0.35">
      <c r="B2005" s="55" t="s">
        <v>3526</v>
      </c>
      <c r="C2005" t="s">
        <v>3527</v>
      </c>
    </row>
    <row r="2006" spans="2:3" x14ac:dyDescent="0.35">
      <c r="B2006" s="55" t="s">
        <v>3528</v>
      </c>
      <c r="C2006" t="s">
        <v>3529</v>
      </c>
    </row>
    <row r="2007" spans="2:3" x14ac:dyDescent="0.35">
      <c r="B2007" s="55" t="s">
        <v>3530</v>
      </c>
      <c r="C2007" t="s">
        <v>3531</v>
      </c>
    </row>
    <row r="2008" spans="2:3" x14ac:dyDescent="0.35">
      <c r="B2008" s="55" t="s">
        <v>3530</v>
      </c>
      <c r="C2008" t="s">
        <v>3531</v>
      </c>
    </row>
    <row r="2009" spans="2:3" x14ac:dyDescent="0.35">
      <c r="B2009" s="55" t="s">
        <v>3532</v>
      </c>
      <c r="C2009" t="s">
        <v>3533</v>
      </c>
    </row>
    <row r="2010" spans="2:3" x14ac:dyDescent="0.35">
      <c r="B2010" s="55" t="s">
        <v>3534</v>
      </c>
      <c r="C2010" t="s">
        <v>3535</v>
      </c>
    </row>
    <row r="2011" spans="2:3" x14ac:dyDescent="0.35">
      <c r="B2011" s="55" t="s">
        <v>3534</v>
      </c>
      <c r="C2011" t="s">
        <v>3535</v>
      </c>
    </row>
    <row r="2012" spans="2:3" x14ac:dyDescent="0.35">
      <c r="B2012" s="55" t="s">
        <v>3536</v>
      </c>
      <c r="C2012" t="s">
        <v>3537</v>
      </c>
    </row>
    <row r="2013" spans="2:3" x14ac:dyDescent="0.35">
      <c r="B2013" s="55" t="s">
        <v>3538</v>
      </c>
      <c r="C2013" t="s">
        <v>3539</v>
      </c>
    </row>
    <row r="2014" spans="2:3" x14ac:dyDescent="0.35">
      <c r="B2014" s="55" t="s">
        <v>3540</v>
      </c>
      <c r="C2014" t="s">
        <v>3541</v>
      </c>
    </row>
    <row r="2015" spans="2:3" x14ac:dyDescent="0.35">
      <c r="B2015" s="55" t="s">
        <v>3540</v>
      </c>
      <c r="C2015" t="s">
        <v>3541</v>
      </c>
    </row>
    <row r="2016" spans="2:3" x14ac:dyDescent="0.35">
      <c r="B2016" s="55" t="s">
        <v>3542</v>
      </c>
      <c r="C2016" t="s">
        <v>3543</v>
      </c>
    </row>
    <row r="2017" spans="2:3" x14ac:dyDescent="0.35">
      <c r="B2017" s="55" t="s">
        <v>3544</v>
      </c>
      <c r="C2017" t="s">
        <v>3545</v>
      </c>
    </row>
    <row r="2018" spans="2:3" x14ac:dyDescent="0.35">
      <c r="B2018" s="55" t="s">
        <v>3544</v>
      </c>
      <c r="C2018" t="s">
        <v>3545</v>
      </c>
    </row>
    <row r="2019" spans="2:3" x14ac:dyDescent="0.35">
      <c r="B2019" s="55" t="s">
        <v>3546</v>
      </c>
      <c r="C2019" t="s">
        <v>3547</v>
      </c>
    </row>
    <row r="2020" spans="2:3" x14ac:dyDescent="0.35">
      <c r="B2020" s="55" t="s">
        <v>3548</v>
      </c>
      <c r="C2020" t="s">
        <v>3549</v>
      </c>
    </row>
    <row r="2021" spans="2:3" x14ac:dyDescent="0.35">
      <c r="B2021" s="55" t="s">
        <v>3548</v>
      </c>
      <c r="C2021" t="s">
        <v>3549</v>
      </c>
    </row>
    <row r="2022" spans="2:3" x14ac:dyDescent="0.35">
      <c r="B2022" s="55" t="s">
        <v>3550</v>
      </c>
      <c r="C2022" t="s">
        <v>3551</v>
      </c>
    </row>
    <row r="2023" spans="2:3" x14ac:dyDescent="0.35">
      <c r="B2023" s="55" t="s">
        <v>3550</v>
      </c>
      <c r="C2023" t="s">
        <v>3551</v>
      </c>
    </row>
    <row r="2024" spans="2:3" x14ac:dyDescent="0.35">
      <c r="B2024" s="55" t="s">
        <v>3550</v>
      </c>
      <c r="C2024" t="s">
        <v>3551</v>
      </c>
    </row>
    <row r="2025" spans="2:3" x14ac:dyDescent="0.35">
      <c r="B2025" s="55" t="s">
        <v>3550</v>
      </c>
      <c r="C2025" t="s">
        <v>3551</v>
      </c>
    </row>
    <row r="2026" spans="2:3" x14ac:dyDescent="0.35">
      <c r="B2026" s="55" t="s">
        <v>3552</v>
      </c>
      <c r="C2026" t="s">
        <v>3553</v>
      </c>
    </row>
    <row r="2027" spans="2:3" x14ac:dyDescent="0.35">
      <c r="B2027" s="55" t="s">
        <v>3554</v>
      </c>
      <c r="C2027" t="s">
        <v>3555</v>
      </c>
    </row>
    <row r="2028" spans="2:3" x14ac:dyDescent="0.35">
      <c r="B2028" s="55" t="s">
        <v>3554</v>
      </c>
      <c r="C2028" t="s">
        <v>3555</v>
      </c>
    </row>
    <row r="2029" spans="2:3" x14ac:dyDescent="0.35">
      <c r="B2029" s="55" t="s">
        <v>3554</v>
      </c>
      <c r="C2029" t="s">
        <v>3555</v>
      </c>
    </row>
    <row r="2030" spans="2:3" x14ac:dyDescent="0.35">
      <c r="B2030" s="55" t="s">
        <v>3556</v>
      </c>
      <c r="C2030" t="s">
        <v>3557</v>
      </c>
    </row>
    <row r="2031" spans="2:3" x14ac:dyDescent="0.35">
      <c r="B2031" s="55" t="s">
        <v>3558</v>
      </c>
      <c r="C2031" t="s">
        <v>3559</v>
      </c>
    </row>
    <row r="2032" spans="2:3" x14ac:dyDescent="0.35">
      <c r="B2032" s="55" t="s">
        <v>3558</v>
      </c>
      <c r="C2032" t="s">
        <v>3559</v>
      </c>
    </row>
    <row r="2033" spans="2:3" x14ac:dyDescent="0.35">
      <c r="B2033" s="55" t="s">
        <v>3558</v>
      </c>
      <c r="C2033" t="s">
        <v>3559</v>
      </c>
    </row>
    <row r="2034" spans="2:3" x14ac:dyDescent="0.35">
      <c r="B2034" s="55" t="s">
        <v>3560</v>
      </c>
      <c r="C2034" t="s">
        <v>3561</v>
      </c>
    </row>
    <row r="2035" spans="2:3" x14ac:dyDescent="0.35">
      <c r="B2035" s="55" t="s">
        <v>3560</v>
      </c>
      <c r="C2035" t="s">
        <v>3561</v>
      </c>
    </row>
    <row r="2036" spans="2:3" x14ac:dyDescent="0.35">
      <c r="B2036" s="55" t="s">
        <v>3562</v>
      </c>
      <c r="C2036" t="s">
        <v>3563</v>
      </c>
    </row>
    <row r="2037" spans="2:3" x14ac:dyDescent="0.35">
      <c r="B2037" s="55" t="s">
        <v>3564</v>
      </c>
      <c r="C2037" t="s">
        <v>3565</v>
      </c>
    </row>
    <row r="2038" spans="2:3" x14ac:dyDescent="0.35">
      <c r="B2038" s="55" t="s">
        <v>3564</v>
      </c>
      <c r="C2038" t="s">
        <v>3565</v>
      </c>
    </row>
    <row r="2039" spans="2:3" x14ac:dyDescent="0.35">
      <c r="B2039" s="55" t="s">
        <v>3566</v>
      </c>
      <c r="C2039" t="s">
        <v>3567</v>
      </c>
    </row>
    <row r="2040" spans="2:3" x14ac:dyDescent="0.35">
      <c r="B2040" s="55" t="s">
        <v>3568</v>
      </c>
      <c r="C2040" t="s">
        <v>3569</v>
      </c>
    </row>
    <row r="2041" spans="2:3" x14ac:dyDescent="0.35">
      <c r="B2041" s="55" t="s">
        <v>3568</v>
      </c>
      <c r="C2041" t="s">
        <v>3569</v>
      </c>
    </row>
    <row r="2042" spans="2:3" x14ac:dyDescent="0.35">
      <c r="B2042" s="55" t="s">
        <v>3570</v>
      </c>
      <c r="C2042" t="s">
        <v>3571</v>
      </c>
    </row>
    <row r="2043" spans="2:3" x14ac:dyDescent="0.35">
      <c r="B2043" s="55" t="s">
        <v>3572</v>
      </c>
      <c r="C2043" t="s">
        <v>3573</v>
      </c>
    </row>
    <row r="2044" spans="2:3" x14ac:dyDescent="0.35">
      <c r="B2044" s="55" t="s">
        <v>3572</v>
      </c>
      <c r="C2044" t="s">
        <v>3573</v>
      </c>
    </row>
    <row r="2045" spans="2:3" x14ac:dyDescent="0.35">
      <c r="B2045" s="55" t="s">
        <v>3574</v>
      </c>
      <c r="C2045" t="s">
        <v>3575</v>
      </c>
    </row>
    <row r="2046" spans="2:3" x14ac:dyDescent="0.35">
      <c r="B2046" s="55" t="s">
        <v>3576</v>
      </c>
      <c r="C2046" t="s">
        <v>3577</v>
      </c>
    </row>
    <row r="2047" spans="2:3" x14ac:dyDescent="0.35">
      <c r="B2047" s="55" t="s">
        <v>3576</v>
      </c>
      <c r="C2047" t="s">
        <v>3577</v>
      </c>
    </row>
    <row r="2048" spans="2:3" x14ac:dyDescent="0.35">
      <c r="B2048" s="55" t="s">
        <v>3576</v>
      </c>
      <c r="C2048" t="s">
        <v>3577</v>
      </c>
    </row>
    <row r="2049" spans="2:3" x14ac:dyDescent="0.35">
      <c r="B2049" s="55" t="s">
        <v>3578</v>
      </c>
      <c r="C2049" t="s">
        <v>3579</v>
      </c>
    </row>
    <row r="2050" spans="2:3" x14ac:dyDescent="0.35">
      <c r="B2050" s="55" t="s">
        <v>3580</v>
      </c>
      <c r="C2050" t="s">
        <v>3581</v>
      </c>
    </row>
    <row r="2051" spans="2:3" x14ac:dyDescent="0.35">
      <c r="B2051" s="55" t="s">
        <v>3582</v>
      </c>
      <c r="C2051" t="s">
        <v>3583</v>
      </c>
    </row>
    <row r="2052" spans="2:3" x14ac:dyDescent="0.35">
      <c r="B2052" s="55" t="s">
        <v>3582</v>
      </c>
      <c r="C2052" t="s">
        <v>3583</v>
      </c>
    </row>
    <row r="2053" spans="2:3" x14ac:dyDescent="0.35">
      <c r="B2053" s="55" t="s">
        <v>3582</v>
      </c>
      <c r="C2053" t="s">
        <v>3583</v>
      </c>
    </row>
    <row r="2054" spans="2:3" x14ac:dyDescent="0.35">
      <c r="B2054" s="55" t="s">
        <v>3584</v>
      </c>
      <c r="C2054" t="s">
        <v>3585</v>
      </c>
    </row>
    <row r="2055" spans="2:3" x14ac:dyDescent="0.35">
      <c r="B2055" s="55" t="s">
        <v>3584</v>
      </c>
      <c r="C2055" t="s">
        <v>3585</v>
      </c>
    </row>
    <row r="2056" spans="2:3" x14ac:dyDescent="0.35">
      <c r="B2056" s="55" t="s">
        <v>3586</v>
      </c>
      <c r="C2056" t="s">
        <v>3587</v>
      </c>
    </row>
    <row r="2057" spans="2:3" x14ac:dyDescent="0.35">
      <c r="B2057" s="55" t="s">
        <v>3588</v>
      </c>
      <c r="C2057" t="s">
        <v>3589</v>
      </c>
    </row>
    <row r="2058" spans="2:3" x14ac:dyDescent="0.35">
      <c r="B2058" s="55" t="s">
        <v>3588</v>
      </c>
      <c r="C2058" t="s">
        <v>3589</v>
      </c>
    </row>
    <row r="2059" spans="2:3" x14ac:dyDescent="0.35">
      <c r="B2059" s="55" t="s">
        <v>3590</v>
      </c>
      <c r="C2059" t="s">
        <v>3591</v>
      </c>
    </row>
    <row r="2060" spans="2:3" x14ac:dyDescent="0.35">
      <c r="B2060" s="55" t="s">
        <v>3590</v>
      </c>
      <c r="C2060" t="s">
        <v>3591</v>
      </c>
    </row>
    <row r="2061" spans="2:3" x14ac:dyDescent="0.35">
      <c r="B2061" s="55" t="s">
        <v>3592</v>
      </c>
      <c r="C2061" t="s">
        <v>3593</v>
      </c>
    </row>
    <row r="2062" spans="2:3" x14ac:dyDescent="0.35">
      <c r="B2062" s="55" t="s">
        <v>3594</v>
      </c>
      <c r="C2062" t="s">
        <v>3595</v>
      </c>
    </row>
    <row r="2063" spans="2:3" x14ac:dyDescent="0.35">
      <c r="B2063" s="55" t="s">
        <v>3594</v>
      </c>
      <c r="C2063" t="s">
        <v>3595</v>
      </c>
    </row>
    <row r="2064" spans="2:3" x14ac:dyDescent="0.35">
      <c r="B2064" s="55" t="s">
        <v>3596</v>
      </c>
      <c r="C2064" t="s">
        <v>3597</v>
      </c>
    </row>
    <row r="2065" spans="2:3" x14ac:dyDescent="0.35">
      <c r="B2065" s="55" t="s">
        <v>3596</v>
      </c>
      <c r="C2065" t="s">
        <v>3597</v>
      </c>
    </row>
    <row r="2066" spans="2:3" x14ac:dyDescent="0.35">
      <c r="B2066" s="55" t="s">
        <v>3598</v>
      </c>
      <c r="C2066" t="s">
        <v>3599</v>
      </c>
    </row>
    <row r="2067" spans="2:3" x14ac:dyDescent="0.35">
      <c r="B2067" s="55" t="s">
        <v>3600</v>
      </c>
      <c r="C2067" t="s">
        <v>3601</v>
      </c>
    </row>
    <row r="2068" spans="2:3" x14ac:dyDescent="0.35">
      <c r="B2068" s="55" t="s">
        <v>3602</v>
      </c>
      <c r="C2068" t="s">
        <v>792</v>
      </c>
    </row>
    <row r="2069" spans="2:3" x14ac:dyDescent="0.35">
      <c r="B2069" s="55" t="s">
        <v>3603</v>
      </c>
      <c r="C2069" t="s">
        <v>3604</v>
      </c>
    </row>
    <row r="2070" spans="2:3" x14ac:dyDescent="0.35">
      <c r="B2070" s="55" t="s">
        <v>3605</v>
      </c>
      <c r="C2070" t="s">
        <v>3606</v>
      </c>
    </row>
    <row r="2071" spans="2:3" x14ac:dyDescent="0.35">
      <c r="B2071" s="55" t="s">
        <v>3605</v>
      </c>
      <c r="C2071" t="s">
        <v>3606</v>
      </c>
    </row>
    <row r="2072" spans="2:3" x14ac:dyDescent="0.35">
      <c r="B2072" s="55" t="s">
        <v>3607</v>
      </c>
      <c r="C2072" t="s">
        <v>3608</v>
      </c>
    </row>
    <row r="2073" spans="2:3" x14ac:dyDescent="0.35">
      <c r="B2073" s="55" t="s">
        <v>3609</v>
      </c>
      <c r="C2073" t="s">
        <v>3610</v>
      </c>
    </row>
    <row r="2074" spans="2:3" x14ac:dyDescent="0.35">
      <c r="B2074" s="55" t="s">
        <v>3609</v>
      </c>
      <c r="C2074" t="s">
        <v>3610</v>
      </c>
    </row>
    <row r="2075" spans="2:3" x14ac:dyDescent="0.35">
      <c r="B2075" s="55" t="s">
        <v>3611</v>
      </c>
      <c r="C2075" t="s">
        <v>3612</v>
      </c>
    </row>
    <row r="2076" spans="2:3" x14ac:dyDescent="0.35">
      <c r="B2076" s="55" t="s">
        <v>3613</v>
      </c>
      <c r="C2076" t="s">
        <v>1140</v>
      </c>
    </row>
    <row r="2077" spans="2:3" x14ac:dyDescent="0.35">
      <c r="B2077" s="55" t="s">
        <v>3614</v>
      </c>
      <c r="C2077" t="s">
        <v>3615</v>
      </c>
    </row>
    <row r="2078" spans="2:3" x14ac:dyDescent="0.35">
      <c r="B2078" s="55" t="s">
        <v>3614</v>
      </c>
      <c r="C2078" t="s">
        <v>3615</v>
      </c>
    </row>
    <row r="2079" spans="2:3" x14ac:dyDescent="0.35">
      <c r="B2079" s="55" t="s">
        <v>3616</v>
      </c>
      <c r="C2079" t="s">
        <v>3617</v>
      </c>
    </row>
    <row r="2080" spans="2:3" x14ac:dyDescent="0.35">
      <c r="B2080" s="55" t="s">
        <v>3616</v>
      </c>
      <c r="C2080" t="s">
        <v>3617</v>
      </c>
    </row>
    <row r="2081" spans="2:3" x14ac:dyDescent="0.35">
      <c r="B2081" s="55" t="s">
        <v>3616</v>
      </c>
      <c r="C2081" t="s">
        <v>3617</v>
      </c>
    </row>
    <row r="2082" spans="2:3" x14ac:dyDescent="0.35">
      <c r="B2082" s="55" t="s">
        <v>3616</v>
      </c>
      <c r="C2082" t="s">
        <v>3617</v>
      </c>
    </row>
    <row r="2083" spans="2:3" x14ac:dyDescent="0.35">
      <c r="B2083" s="55" t="s">
        <v>3616</v>
      </c>
      <c r="C2083" t="s">
        <v>3617</v>
      </c>
    </row>
    <row r="2084" spans="2:3" x14ac:dyDescent="0.35">
      <c r="B2084" s="55" t="s">
        <v>3618</v>
      </c>
      <c r="C2084" t="s">
        <v>3619</v>
      </c>
    </row>
    <row r="2085" spans="2:3" x14ac:dyDescent="0.35">
      <c r="B2085" s="55" t="s">
        <v>3620</v>
      </c>
      <c r="C2085" t="s">
        <v>3621</v>
      </c>
    </row>
    <row r="2086" spans="2:3" x14ac:dyDescent="0.35">
      <c r="B2086" s="55" t="s">
        <v>3620</v>
      </c>
      <c r="C2086" t="s">
        <v>3621</v>
      </c>
    </row>
    <row r="2087" spans="2:3" x14ac:dyDescent="0.35">
      <c r="B2087" s="55" t="s">
        <v>3622</v>
      </c>
      <c r="C2087" t="s">
        <v>660</v>
      </c>
    </row>
    <row r="2088" spans="2:3" x14ac:dyDescent="0.35">
      <c r="B2088" s="55" t="s">
        <v>3622</v>
      </c>
      <c r="C2088" t="s">
        <v>660</v>
      </c>
    </row>
    <row r="2089" spans="2:3" x14ac:dyDescent="0.35">
      <c r="B2089" s="55" t="s">
        <v>3623</v>
      </c>
      <c r="C2089" t="s">
        <v>3624</v>
      </c>
    </row>
    <row r="2090" spans="2:3" x14ac:dyDescent="0.35">
      <c r="B2090" s="55" t="s">
        <v>3623</v>
      </c>
      <c r="C2090" t="s">
        <v>3624</v>
      </c>
    </row>
    <row r="2091" spans="2:3" x14ac:dyDescent="0.35">
      <c r="B2091" s="55" t="s">
        <v>3623</v>
      </c>
      <c r="C2091" t="s">
        <v>3624</v>
      </c>
    </row>
    <row r="2092" spans="2:3" x14ac:dyDescent="0.35">
      <c r="B2092" s="55" t="s">
        <v>3623</v>
      </c>
      <c r="C2092" t="s">
        <v>3624</v>
      </c>
    </row>
    <row r="2093" spans="2:3" x14ac:dyDescent="0.35">
      <c r="B2093" s="55" t="s">
        <v>3623</v>
      </c>
      <c r="C2093" t="s">
        <v>3624</v>
      </c>
    </row>
    <row r="2094" spans="2:3" x14ac:dyDescent="0.35">
      <c r="B2094" s="55" t="s">
        <v>3625</v>
      </c>
      <c r="C2094" t="s">
        <v>3626</v>
      </c>
    </row>
    <row r="2095" spans="2:3" x14ac:dyDescent="0.35">
      <c r="B2095" s="55" t="s">
        <v>3627</v>
      </c>
      <c r="C2095" t="s">
        <v>3628</v>
      </c>
    </row>
    <row r="2096" spans="2:3" x14ac:dyDescent="0.35">
      <c r="B2096" s="55" t="s">
        <v>3627</v>
      </c>
      <c r="C2096" t="s">
        <v>3628</v>
      </c>
    </row>
    <row r="2097" spans="2:3" x14ac:dyDescent="0.35">
      <c r="B2097" s="55" t="s">
        <v>3629</v>
      </c>
      <c r="C2097" t="s">
        <v>3630</v>
      </c>
    </row>
    <row r="2098" spans="2:3" x14ac:dyDescent="0.35">
      <c r="B2098" s="55" t="s">
        <v>3629</v>
      </c>
      <c r="C2098" t="s">
        <v>3630</v>
      </c>
    </row>
    <row r="2099" spans="2:3" x14ac:dyDescent="0.35">
      <c r="B2099" s="55" t="s">
        <v>3631</v>
      </c>
      <c r="C2099" t="s">
        <v>3632</v>
      </c>
    </row>
    <row r="2100" spans="2:3" x14ac:dyDescent="0.35">
      <c r="B2100" s="55" t="s">
        <v>3631</v>
      </c>
      <c r="C2100" t="s">
        <v>3632</v>
      </c>
    </row>
    <row r="2101" spans="2:3" x14ac:dyDescent="0.35">
      <c r="B2101" s="55" t="s">
        <v>3631</v>
      </c>
      <c r="C2101" t="s">
        <v>3632</v>
      </c>
    </row>
    <row r="2102" spans="2:3" x14ac:dyDescent="0.35">
      <c r="B2102" s="55" t="s">
        <v>3633</v>
      </c>
      <c r="C2102" t="s">
        <v>3634</v>
      </c>
    </row>
    <row r="2103" spans="2:3" x14ac:dyDescent="0.35">
      <c r="B2103" s="55" t="s">
        <v>3635</v>
      </c>
      <c r="C2103" t="s">
        <v>3636</v>
      </c>
    </row>
    <row r="2104" spans="2:3" x14ac:dyDescent="0.35">
      <c r="B2104" s="55" t="s">
        <v>3635</v>
      </c>
      <c r="C2104" t="s">
        <v>3636</v>
      </c>
    </row>
    <row r="2105" spans="2:3" x14ac:dyDescent="0.35">
      <c r="B2105" s="55" t="s">
        <v>3637</v>
      </c>
      <c r="C2105" t="s">
        <v>3638</v>
      </c>
    </row>
    <row r="2106" spans="2:3" x14ac:dyDescent="0.35">
      <c r="B2106" s="55" t="s">
        <v>3637</v>
      </c>
      <c r="C2106" t="s">
        <v>3638</v>
      </c>
    </row>
    <row r="2107" spans="2:3" x14ac:dyDescent="0.35">
      <c r="B2107" s="55" t="s">
        <v>3639</v>
      </c>
      <c r="C2107" t="s">
        <v>3640</v>
      </c>
    </row>
    <row r="2108" spans="2:3" x14ac:dyDescent="0.35">
      <c r="B2108" s="55" t="s">
        <v>3639</v>
      </c>
      <c r="C2108" t="s">
        <v>3640</v>
      </c>
    </row>
    <row r="2109" spans="2:3" x14ac:dyDescent="0.35">
      <c r="B2109" s="55" t="s">
        <v>3639</v>
      </c>
      <c r="C2109" t="s">
        <v>3640</v>
      </c>
    </row>
    <row r="2110" spans="2:3" x14ac:dyDescent="0.35">
      <c r="B2110" s="55" t="s">
        <v>3641</v>
      </c>
      <c r="C2110" t="s">
        <v>3642</v>
      </c>
    </row>
    <row r="2111" spans="2:3" x14ac:dyDescent="0.35">
      <c r="B2111" s="55" t="s">
        <v>3643</v>
      </c>
      <c r="C2111" t="s">
        <v>3644</v>
      </c>
    </row>
    <row r="2112" spans="2:3" x14ac:dyDescent="0.35">
      <c r="B2112" s="55" t="s">
        <v>3645</v>
      </c>
      <c r="C2112" t="s">
        <v>3646</v>
      </c>
    </row>
    <row r="2113" spans="2:3" x14ac:dyDescent="0.35">
      <c r="B2113" s="55" t="s">
        <v>3645</v>
      </c>
      <c r="C2113" t="s">
        <v>3646</v>
      </c>
    </row>
    <row r="2114" spans="2:3" x14ac:dyDescent="0.35">
      <c r="B2114" s="55" t="s">
        <v>3645</v>
      </c>
      <c r="C2114" t="s">
        <v>3646</v>
      </c>
    </row>
    <row r="2115" spans="2:3" x14ac:dyDescent="0.35">
      <c r="B2115" s="55" t="s">
        <v>3647</v>
      </c>
      <c r="C2115" t="s">
        <v>3648</v>
      </c>
    </row>
    <row r="2116" spans="2:3" x14ac:dyDescent="0.35">
      <c r="B2116" s="55" t="s">
        <v>3647</v>
      </c>
      <c r="C2116" t="s">
        <v>3648</v>
      </c>
    </row>
    <row r="2117" spans="2:3" x14ac:dyDescent="0.35">
      <c r="B2117" s="55" t="s">
        <v>3649</v>
      </c>
      <c r="C2117" t="s">
        <v>3650</v>
      </c>
    </row>
    <row r="2118" spans="2:3" x14ac:dyDescent="0.35">
      <c r="B2118" s="55" t="s">
        <v>3649</v>
      </c>
      <c r="C2118" t="s">
        <v>3650</v>
      </c>
    </row>
    <row r="2119" spans="2:3" x14ac:dyDescent="0.35">
      <c r="B2119" s="55" t="s">
        <v>3651</v>
      </c>
      <c r="C2119" t="s">
        <v>3652</v>
      </c>
    </row>
    <row r="2120" spans="2:3" x14ac:dyDescent="0.35">
      <c r="B2120" s="55" t="s">
        <v>3651</v>
      </c>
      <c r="C2120" t="s">
        <v>3652</v>
      </c>
    </row>
    <row r="2121" spans="2:3" x14ac:dyDescent="0.35">
      <c r="B2121" s="55" t="s">
        <v>3653</v>
      </c>
      <c r="C2121" t="s">
        <v>3654</v>
      </c>
    </row>
    <row r="2122" spans="2:3" x14ac:dyDescent="0.35">
      <c r="B2122" s="55" t="s">
        <v>3653</v>
      </c>
      <c r="C2122" t="s">
        <v>3654</v>
      </c>
    </row>
    <row r="2123" spans="2:3" x14ac:dyDescent="0.35">
      <c r="B2123" s="55" t="s">
        <v>3653</v>
      </c>
      <c r="C2123" t="s">
        <v>3654</v>
      </c>
    </row>
    <row r="2124" spans="2:3" x14ac:dyDescent="0.35">
      <c r="B2124" s="55" t="s">
        <v>3655</v>
      </c>
      <c r="C2124" t="s">
        <v>3656</v>
      </c>
    </row>
    <row r="2125" spans="2:3" x14ac:dyDescent="0.35">
      <c r="B2125" s="55" t="s">
        <v>3655</v>
      </c>
      <c r="C2125" t="s">
        <v>3656</v>
      </c>
    </row>
    <row r="2126" spans="2:3" x14ac:dyDescent="0.35">
      <c r="B2126" s="55" t="s">
        <v>3657</v>
      </c>
      <c r="C2126" t="s">
        <v>3658</v>
      </c>
    </row>
    <row r="2127" spans="2:3" x14ac:dyDescent="0.35">
      <c r="B2127" s="55" t="s">
        <v>3659</v>
      </c>
      <c r="C2127" t="s">
        <v>3660</v>
      </c>
    </row>
    <row r="2128" spans="2:3" x14ac:dyDescent="0.35">
      <c r="B2128" s="55" t="s">
        <v>3659</v>
      </c>
      <c r="C2128" t="s">
        <v>3660</v>
      </c>
    </row>
    <row r="2129" spans="2:3" x14ac:dyDescent="0.35">
      <c r="B2129" s="55" t="s">
        <v>3659</v>
      </c>
      <c r="C2129" t="s">
        <v>3660</v>
      </c>
    </row>
    <row r="2130" spans="2:3" x14ac:dyDescent="0.35">
      <c r="B2130" s="55" t="s">
        <v>3661</v>
      </c>
      <c r="C2130" t="s">
        <v>3662</v>
      </c>
    </row>
    <row r="2131" spans="2:3" x14ac:dyDescent="0.35">
      <c r="B2131" s="55" t="s">
        <v>3663</v>
      </c>
      <c r="C2131" t="s">
        <v>3664</v>
      </c>
    </row>
    <row r="2132" spans="2:3" x14ac:dyDescent="0.35">
      <c r="B2132" s="55" t="s">
        <v>3663</v>
      </c>
      <c r="C2132" t="s">
        <v>3664</v>
      </c>
    </row>
    <row r="2133" spans="2:3" x14ac:dyDescent="0.35">
      <c r="B2133" s="55" t="s">
        <v>3665</v>
      </c>
      <c r="C2133" t="s">
        <v>3666</v>
      </c>
    </row>
    <row r="2134" spans="2:3" x14ac:dyDescent="0.35">
      <c r="B2134" s="55" t="s">
        <v>3667</v>
      </c>
      <c r="C2134" t="s">
        <v>3668</v>
      </c>
    </row>
    <row r="2135" spans="2:3" x14ac:dyDescent="0.35">
      <c r="B2135" s="55" t="s">
        <v>3667</v>
      </c>
      <c r="C2135" t="s">
        <v>3668</v>
      </c>
    </row>
    <row r="2136" spans="2:3" x14ac:dyDescent="0.35">
      <c r="B2136" s="55" t="s">
        <v>3669</v>
      </c>
      <c r="C2136" t="s">
        <v>271</v>
      </c>
    </row>
    <row r="2137" spans="2:3" x14ac:dyDescent="0.35">
      <c r="B2137" s="55" t="s">
        <v>3669</v>
      </c>
      <c r="C2137" t="s">
        <v>271</v>
      </c>
    </row>
    <row r="2138" spans="2:3" x14ac:dyDescent="0.35">
      <c r="B2138" s="55" t="s">
        <v>3669</v>
      </c>
      <c r="C2138" t="s">
        <v>271</v>
      </c>
    </row>
    <row r="2139" spans="2:3" x14ac:dyDescent="0.35">
      <c r="B2139" s="55" t="s">
        <v>3669</v>
      </c>
      <c r="C2139" t="s">
        <v>271</v>
      </c>
    </row>
    <row r="2140" spans="2:3" x14ac:dyDescent="0.35">
      <c r="B2140" s="55" t="s">
        <v>3669</v>
      </c>
      <c r="C2140" t="s">
        <v>271</v>
      </c>
    </row>
    <row r="2141" spans="2:3" x14ac:dyDescent="0.35">
      <c r="B2141" s="55" t="s">
        <v>3669</v>
      </c>
      <c r="C2141" t="s">
        <v>271</v>
      </c>
    </row>
    <row r="2142" spans="2:3" x14ac:dyDescent="0.35">
      <c r="B2142" s="55" t="s">
        <v>3670</v>
      </c>
      <c r="C2142" t="s">
        <v>3671</v>
      </c>
    </row>
    <row r="2143" spans="2:3" x14ac:dyDescent="0.35">
      <c r="B2143" s="55" t="s">
        <v>3670</v>
      </c>
      <c r="C2143" t="s">
        <v>3671</v>
      </c>
    </row>
    <row r="2144" spans="2:3" x14ac:dyDescent="0.35">
      <c r="B2144" s="55" t="s">
        <v>3672</v>
      </c>
      <c r="C2144" t="s">
        <v>3673</v>
      </c>
    </row>
    <row r="2145" spans="2:3" x14ac:dyDescent="0.35">
      <c r="B2145" s="55" t="s">
        <v>3672</v>
      </c>
      <c r="C2145" t="s">
        <v>3673</v>
      </c>
    </row>
    <row r="2146" spans="2:3" x14ac:dyDescent="0.35">
      <c r="B2146" s="55" t="s">
        <v>3672</v>
      </c>
      <c r="C2146" t="s">
        <v>3673</v>
      </c>
    </row>
    <row r="2147" spans="2:3" x14ac:dyDescent="0.35">
      <c r="B2147" s="55" t="s">
        <v>3674</v>
      </c>
      <c r="C2147" t="s">
        <v>3675</v>
      </c>
    </row>
    <row r="2148" spans="2:3" x14ac:dyDescent="0.35">
      <c r="B2148" s="55" t="s">
        <v>3674</v>
      </c>
      <c r="C2148" t="s">
        <v>3675</v>
      </c>
    </row>
    <row r="2149" spans="2:3" x14ac:dyDescent="0.35">
      <c r="B2149" s="55" t="s">
        <v>3676</v>
      </c>
      <c r="C2149" t="s">
        <v>3677</v>
      </c>
    </row>
    <row r="2150" spans="2:3" x14ac:dyDescent="0.35">
      <c r="B2150" s="55" t="s">
        <v>3676</v>
      </c>
      <c r="C2150" t="s">
        <v>3677</v>
      </c>
    </row>
    <row r="2151" spans="2:3" x14ac:dyDescent="0.35">
      <c r="B2151" s="55" t="s">
        <v>3676</v>
      </c>
      <c r="C2151" t="s">
        <v>3677</v>
      </c>
    </row>
    <row r="2152" spans="2:3" x14ac:dyDescent="0.35">
      <c r="B2152" s="55" t="s">
        <v>3678</v>
      </c>
      <c r="C2152" t="s">
        <v>3679</v>
      </c>
    </row>
    <row r="2153" spans="2:3" x14ac:dyDescent="0.35">
      <c r="B2153" s="55" t="s">
        <v>3680</v>
      </c>
      <c r="C2153" t="s">
        <v>3681</v>
      </c>
    </row>
    <row r="2154" spans="2:3" x14ac:dyDescent="0.35">
      <c r="B2154" s="55" t="s">
        <v>3680</v>
      </c>
      <c r="C2154" t="s">
        <v>3681</v>
      </c>
    </row>
    <row r="2155" spans="2:3" x14ac:dyDescent="0.35">
      <c r="B2155" s="55" t="s">
        <v>3682</v>
      </c>
      <c r="C2155" t="s">
        <v>3683</v>
      </c>
    </row>
    <row r="2156" spans="2:3" x14ac:dyDescent="0.35">
      <c r="B2156" s="55" t="s">
        <v>3682</v>
      </c>
      <c r="C2156" t="s">
        <v>3683</v>
      </c>
    </row>
    <row r="2157" spans="2:3" x14ac:dyDescent="0.35">
      <c r="B2157" s="55" t="s">
        <v>3682</v>
      </c>
      <c r="C2157" t="s">
        <v>3683</v>
      </c>
    </row>
    <row r="2158" spans="2:3" x14ac:dyDescent="0.35">
      <c r="B2158" s="55" t="s">
        <v>3684</v>
      </c>
      <c r="C2158" t="s">
        <v>3685</v>
      </c>
    </row>
    <row r="2159" spans="2:3" x14ac:dyDescent="0.35">
      <c r="B2159" s="55" t="s">
        <v>3684</v>
      </c>
      <c r="C2159" t="s">
        <v>3685</v>
      </c>
    </row>
    <row r="2160" spans="2:3" x14ac:dyDescent="0.35">
      <c r="B2160" s="55" t="s">
        <v>3686</v>
      </c>
      <c r="C2160" t="s">
        <v>3687</v>
      </c>
    </row>
    <row r="2161" spans="2:3" x14ac:dyDescent="0.35">
      <c r="B2161" s="55" t="s">
        <v>3688</v>
      </c>
      <c r="C2161" t="s">
        <v>3689</v>
      </c>
    </row>
    <row r="2162" spans="2:3" x14ac:dyDescent="0.35">
      <c r="B2162" s="55" t="s">
        <v>3690</v>
      </c>
      <c r="C2162" t="s">
        <v>3691</v>
      </c>
    </row>
    <row r="2163" spans="2:3" x14ac:dyDescent="0.35">
      <c r="B2163" s="55" t="s">
        <v>3692</v>
      </c>
      <c r="C2163" t="s">
        <v>3693</v>
      </c>
    </row>
    <row r="2164" spans="2:3" x14ac:dyDescent="0.35">
      <c r="B2164" s="55" t="s">
        <v>3692</v>
      </c>
      <c r="C2164" t="s">
        <v>3693</v>
      </c>
    </row>
    <row r="2165" spans="2:3" x14ac:dyDescent="0.35">
      <c r="B2165" s="55" t="s">
        <v>3694</v>
      </c>
      <c r="C2165" t="s">
        <v>3695</v>
      </c>
    </row>
    <row r="2166" spans="2:3" x14ac:dyDescent="0.35">
      <c r="B2166" s="55" t="s">
        <v>3696</v>
      </c>
      <c r="C2166" t="s">
        <v>3697</v>
      </c>
    </row>
    <row r="2167" spans="2:3" x14ac:dyDescent="0.35">
      <c r="B2167" s="55" t="s">
        <v>3696</v>
      </c>
      <c r="C2167" t="s">
        <v>3697</v>
      </c>
    </row>
    <row r="2168" spans="2:3" x14ac:dyDescent="0.35">
      <c r="B2168" s="55" t="s">
        <v>3696</v>
      </c>
      <c r="C2168" t="s">
        <v>3697</v>
      </c>
    </row>
    <row r="2169" spans="2:3" x14ac:dyDescent="0.35">
      <c r="B2169" s="55" t="s">
        <v>3698</v>
      </c>
      <c r="C2169" t="s">
        <v>3699</v>
      </c>
    </row>
    <row r="2170" spans="2:3" x14ac:dyDescent="0.35">
      <c r="B2170" s="55" t="s">
        <v>3698</v>
      </c>
      <c r="C2170" t="s">
        <v>3699</v>
      </c>
    </row>
    <row r="2171" spans="2:3" x14ac:dyDescent="0.35">
      <c r="B2171" s="55" t="s">
        <v>3700</v>
      </c>
      <c r="C2171" t="s">
        <v>3701</v>
      </c>
    </row>
    <row r="2172" spans="2:3" x14ac:dyDescent="0.35">
      <c r="B2172" s="55" t="s">
        <v>3702</v>
      </c>
      <c r="C2172" t="s">
        <v>3703</v>
      </c>
    </row>
    <row r="2173" spans="2:3" x14ac:dyDescent="0.35">
      <c r="B2173" s="55" t="s">
        <v>3704</v>
      </c>
      <c r="C2173" t="s">
        <v>3705</v>
      </c>
    </row>
    <row r="2174" spans="2:3" x14ac:dyDescent="0.35">
      <c r="B2174" s="55" t="s">
        <v>3706</v>
      </c>
      <c r="C2174" t="s">
        <v>3707</v>
      </c>
    </row>
    <row r="2175" spans="2:3" x14ac:dyDescent="0.35">
      <c r="B2175" s="55" t="s">
        <v>3706</v>
      </c>
      <c r="C2175" t="s">
        <v>3707</v>
      </c>
    </row>
    <row r="2176" spans="2:3" x14ac:dyDescent="0.35">
      <c r="B2176" s="55" t="s">
        <v>3708</v>
      </c>
      <c r="C2176" t="s">
        <v>3709</v>
      </c>
    </row>
    <row r="2177" spans="2:3" x14ac:dyDescent="0.35">
      <c r="B2177" s="55" t="s">
        <v>3708</v>
      </c>
      <c r="C2177" t="s">
        <v>3709</v>
      </c>
    </row>
    <row r="2178" spans="2:3" x14ac:dyDescent="0.35">
      <c r="B2178" s="55" t="s">
        <v>3710</v>
      </c>
      <c r="C2178" t="s">
        <v>3711</v>
      </c>
    </row>
    <row r="2179" spans="2:3" x14ac:dyDescent="0.35">
      <c r="B2179" s="55" t="s">
        <v>3712</v>
      </c>
      <c r="C2179" t="s">
        <v>3713</v>
      </c>
    </row>
    <row r="2180" spans="2:3" x14ac:dyDescent="0.35">
      <c r="B2180" s="55" t="s">
        <v>3714</v>
      </c>
      <c r="C2180" t="s">
        <v>1454</v>
      </c>
    </row>
    <row r="2181" spans="2:3" x14ac:dyDescent="0.35">
      <c r="B2181" s="55" t="s">
        <v>3714</v>
      </c>
      <c r="C2181" t="s">
        <v>1454</v>
      </c>
    </row>
    <row r="2182" spans="2:3" x14ac:dyDescent="0.35">
      <c r="B2182" s="55" t="s">
        <v>3715</v>
      </c>
      <c r="C2182" t="s">
        <v>3716</v>
      </c>
    </row>
    <row r="2183" spans="2:3" x14ac:dyDescent="0.35">
      <c r="B2183" s="55" t="s">
        <v>3715</v>
      </c>
      <c r="C2183" t="s">
        <v>3716</v>
      </c>
    </row>
    <row r="2184" spans="2:3" x14ac:dyDescent="0.35">
      <c r="B2184" s="55" t="s">
        <v>3717</v>
      </c>
      <c r="C2184" t="s">
        <v>3718</v>
      </c>
    </row>
    <row r="2185" spans="2:3" x14ac:dyDescent="0.35">
      <c r="B2185" s="55" t="s">
        <v>3717</v>
      </c>
      <c r="C2185" t="s">
        <v>3718</v>
      </c>
    </row>
    <row r="2186" spans="2:3" x14ac:dyDescent="0.35">
      <c r="B2186" s="55" t="s">
        <v>3719</v>
      </c>
      <c r="C2186" t="s">
        <v>3720</v>
      </c>
    </row>
    <row r="2187" spans="2:3" x14ac:dyDescent="0.35">
      <c r="B2187" s="55" t="s">
        <v>3719</v>
      </c>
      <c r="C2187" t="s">
        <v>3720</v>
      </c>
    </row>
    <row r="2188" spans="2:3" x14ac:dyDescent="0.35">
      <c r="B2188" s="55" t="s">
        <v>3721</v>
      </c>
      <c r="C2188" t="s">
        <v>3722</v>
      </c>
    </row>
    <row r="2189" spans="2:3" x14ac:dyDescent="0.35">
      <c r="B2189" s="55" t="s">
        <v>3721</v>
      </c>
      <c r="C2189" t="s">
        <v>3722</v>
      </c>
    </row>
    <row r="2190" spans="2:3" x14ac:dyDescent="0.35">
      <c r="B2190" s="55" t="s">
        <v>3723</v>
      </c>
      <c r="C2190" t="s">
        <v>3724</v>
      </c>
    </row>
    <row r="2191" spans="2:3" x14ac:dyDescent="0.35">
      <c r="B2191" s="55" t="s">
        <v>3723</v>
      </c>
      <c r="C2191" t="s">
        <v>3724</v>
      </c>
    </row>
    <row r="2192" spans="2:3" x14ac:dyDescent="0.35">
      <c r="B2192" s="55" t="s">
        <v>3723</v>
      </c>
      <c r="C2192" t="s">
        <v>3724</v>
      </c>
    </row>
    <row r="2193" spans="2:3" x14ac:dyDescent="0.35">
      <c r="B2193" s="55" t="s">
        <v>3723</v>
      </c>
      <c r="C2193" t="s">
        <v>3724</v>
      </c>
    </row>
    <row r="2194" spans="2:3" x14ac:dyDescent="0.35">
      <c r="B2194" s="55" t="s">
        <v>3723</v>
      </c>
      <c r="C2194" t="s">
        <v>3724</v>
      </c>
    </row>
    <row r="2195" spans="2:3" x14ac:dyDescent="0.35">
      <c r="B2195" s="55" t="s">
        <v>3725</v>
      </c>
      <c r="C2195" t="s">
        <v>3726</v>
      </c>
    </row>
    <row r="2196" spans="2:3" x14ac:dyDescent="0.35">
      <c r="B2196" s="55" t="s">
        <v>3727</v>
      </c>
      <c r="C2196" t="s">
        <v>3728</v>
      </c>
    </row>
    <row r="2197" spans="2:3" x14ac:dyDescent="0.35">
      <c r="B2197" s="55" t="s">
        <v>3727</v>
      </c>
      <c r="C2197" t="s">
        <v>3728</v>
      </c>
    </row>
    <row r="2198" spans="2:3" x14ac:dyDescent="0.35">
      <c r="B2198" s="55" t="s">
        <v>3729</v>
      </c>
      <c r="C2198" t="s">
        <v>3730</v>
      </c>
    </row>
    <row r="2199" spans="2:3" x14ac:dyDescent="0.35">
      <c r="B2199" s="55" t="s">
        <v>3729</v>
      </c>
      <c r="C2199" t="s">
        <v>3730</v>
      </c>
    </row>
    <row r="2200" spans="2:3" x14ac:dyDescent="0.35">
      <c r="B2200" s="55" t="s">
        <v>3729</v>
      </c>
      <c r="C2200" t="s">
        <v>3730</v>
      </c>
    </row>
    <row r="2201" spans="2:3" x14ac:dyDescent="0.35">
      <c r="B2201" s="55" t="s">
        <v>3731</v>
      </c>
      <c r="C2201" t="s">
        <v>3732</v>
      </c>
    </row>
    <row r="2202" spans="2:3" x14ac:dyDescent="0.35">
      <c r="B2202" s="55" t="s">
        <v>3733</v>
      </c>
      <c r="C2202" t="s">
        <v>3734</v>
      </c>
    </row>
    <row r="2203" spans="2:3" x14ac:dyDescent="0.35">
      <c r="B2203" s="55" t="s">
        <v>3735</v>
      </c>
      <c r="C2203" t="s">
        <v>3736</v>
      </c>
    </row>
    <row r="2204" spans="2:3" x14ac:dyDescent="0.35">
      <c r="B2204" s="55" t="s">
        <v>3735</v>
      </c>
      <c r="C2204" t="s">
        <v>3736</v>
      </c>
    </row>
    <row r="2205" spans="2:3" x14ac:dyDescent="0.35">
      <c r="B2205" s="55" t="s">
        <v>3735</v>
      </c>
      <c r="C2205" t="s">
        <v>3736</v>
      </c>
    </row>
    <row r="2206" spans="2:3" x14ac:dyDescent="0.35">
      <c r="B2206" s="55" t="s">
        <v>3737</v>
      </c>
      <c r="C2206" t="s">
        <v>3738</v>
      </c>
    </row>
    <row r="2207" spans="2:3" x14ac:dyDescent="0.35">
      <c r="B2207" s="55" t="s">
        <v>3739</v>
      </c>
      <c r="C2207" t="s">
        <v>3740</v>
      </c>
    </row>
    <row r="2208" spans="2:3" x14ac:dyDescent="0.35">
      <c r="B2208" s="55" t="s">
        <v>3741</v>
      </c>
      <c r="C2208" t="s">
        <v>3742</v>
      </c>
    </row>
    <row r="2209" spans="2:3" x14ac:dyDescent="0.35">
      <c r="B2209" s="55" t="s">
        <v>3741</v>
      </c>
      <c r="C2209" t="s">
        <v>3742</v>
      </c>
    </row>
    <row r="2210" spans="2:3" x14ac:dyDescent="0.35">
      <c r="B2210" s="55" t="s">
        <v>3743</v>
      </c>
      <c r="C2210" t="s">
        <v>3744</v>
      </c>
    </row>
    <row r="2211" spans="2:3" x14ac:dyDescent="0.35">
      <c r="B2211" s="55" t="s">
        <v>3743</v>
      </c>
      <c r="C2211" t="s">
        <v>3744</v>
      </c>
    </row>
    <row r="2212" spans="2:3" x14ac:dyDescent="0.35">
      <c r="B2212" s="55" t="s">
        <v>3745</v>
      </c>
      <c r="C2212" t="s">
        <v>1039</v>
      </c>
    </row>
    <row r="2213" spans="2:3" x14ac:dyDescent="0.35">
      <c r="B2213" s="55" t="s">
        <v>3746</v>
      </c>
      <c r="C2213" t="s">
        <v>3747</v>
      </c>
    </row>
    <row r="2214" spans="2:3" x14ac:dyDescent="0.35">
      <c r="B2214" s="55" t="s">
        <v>3746</v>
      </c>
      <c r="C2214" t="s">
        <v>3747</v>
      </c>
    </row>
    <row r="2215" spans="2:3" x14ac:dyDescent="0.35">
      <c r="B2215" s="55" t="s">
        <v>3748</v>
      </c>
      <c r="C2215" t="s">
        <v>3749</v>
      </c>
    </row>
    <row r="2216" spans="2:3" x14ac:dyDescent="0.35">
      <c r="B2216" s="55" t="s">
        <v>3748</v>
      </c>
      <c r="C2216" t="s">
        <v>3749</v>
      </c>
    </row>
    <row r="2217" spans="2:3" x14ac:dyDescent="0.35">
      <c r="B2217" s="55" t="s">
        <v>3750</v>
      </c>
      <c r="C2217" t="s">
        <v>3751</v>
      </c>
    </row>
    <row r="2218" spans="2:3" x14ac:dyDescent="0.35">
      <c r="B2218" s="55" t="s">
        <v>3750</v>
      </c>
      <c r="C2218" t="s">
        <v>3751</v>
      </c>
    </row>
    <row r="2219" spans="2:3" x14ac:dyDescent="0.35">
      <c r="B2219" s="55" t="s">
        <v>3752</v>
      </c>
      <c r="C2219" t="s">
        <v>3753</v>
      </c>
    </row>
    <row r="2220" spans="2:3" x14ac:dyDescent="0.35">
      <c r="B2220" s="55" t="s">
        <v>3752</v>
      </c>
      <c r="C2220" t="s">
        <v>3753</v>
      </c>
    </row>
    <row r="2221" spans="2:3" x14ac:dyDescent="0.35">
      <c r="B2221" s="55" t="s">
        <v>3754</v>
      </c>
      <c r="C2221" t="s">
        <v>3755</v>
      </c>
    </row>
    <row r="2222" spans="2:3" x14ac:dyDescent="0.35">
      <c r="B2222" s="55" t="s">
        <v>3756</v>
      </c>
      <c r="C2222" t="s">
        <v>3757</v>
      </c>
    </row>
    <row r="2223" spans="2:3" x14ac:dyDescent="0.35">
      <c r="B2223" s="55" t="s">
        <v>3756</v>
      </c>
      <c r="C2223" t="s">
        <v>3757</v>
      </c>
    </row>
    <row r="2224" spans="2:3" x14ac:dyDescent="0.35">
      <c r="B2224" s="55" t="s">
        <v>3758</v>
      </c>
      <c r="C2224" t="s">
        <v>3759</v>
      </c>
    </row>
    <row r="2225" spans="2:3" x14ac:dyDescent="0.35">
      <c r="B2225" s="55" t="s">
        <v>3758</v>
      </c>
      <c r="C2225" t="s">
        <v>3759</v>
      </c>
    </row>
    <row r="2226" spans="2:3" x14ac:dyDescent="0.35">
      <c r="B2226" s="55" t="s">
        <v>3758</v>
      </c>
      <c r="C2226" t="s">
        <v>3759</v>
      </c>
    </row>
    <row r="2227" spans="2:3" x14ac:dyDescent="0.35">
      <c r="B2227" s="55" t="s">
        <v>3758</v>
      </c>
      <c r="C2227" t="s">
        <v>3759</v>
      </c>
    </row>
    <row r="2228" spans="2:3" x14ac:dyDescent="0.35">
      <c r="B2228" s="55" t="s">
        <v>3760</v>
      </c>
      <c r="C2228" t="s">
        <v>3761</v>
      </c>
    </row>
    <row r="2229" spans="2:3" x14ac:dyDescent="0.35">
      <c r="B2229" s="55" t="s">
        <v>3762</v>
      </c>
      <c r="C2229" t="s">
        <v>3763</v>
      </c>
    </row>
    <row r="2230" spans="2:3" x14ac:dyDescent="0.35">
      <c r="B2230" s="55" t="s">
        <v>3764</v>
      </c>
      <c r="C2230" t="s">
        <v>3765</v>
      </c>
    </row>
    <row r="2231" spans="2:3" x14ac:dyDescent="0.35">
      <c r="B2231" s="55" t="s">
        <v>3764</v>
      </c>
      <c r="C2231" t="s">
        <v>3765</v>
      </c>
    </row>
    <row r="2232" spans="2:3" x14ac:dyDescent="0.35">
      <c r="B2232" s="55" t="s">
        <v>3764</v>
      </c>
      <c r="C2232" t="s">
        <v>3765</v>
      </c>
    </row>
    <row r="2233" spans="2:3" x14ac:dyDescent="0.35">
      <c r="B2233" s="55" t="s">
        <v>3766</v>
      </c>
      <c r="C2233" t="s">
        <v>3767</v>
      </c>
    </row>
    <row r="2234" spans="2:3" x14ac:dyDescent="0.35">
      <c r="B2234" s="55" t="s">
        <v>3768</v>
      </c>
      <c r="C2234" t="s">
        <v>3769</v>
      </c>
    </row>
    <row r="2235" spans="2:3" x14ac:dyDescent="0.35">
      <c r="B2235" s="55" t="s">
        <v>3768</v>
      </c>
      <c r="C2235" t="s">
        <v>3769</v>
      </c>
    </row>
    <row r="2236" spans="2:3" x14ac:dyDescent="0.35">
      <c r="B2236" s="55" t="s">
        <v>3768</v>
      </c>
      <c r="C2236" t="s">
        <v>3769</v>
      </c>
    </row>
    <row r="2237" spans="2:3" x14ac:dyDescent="0.35">
      <c r="B2237" s="55" t="s">
        <v>3770</v>
      </c>
      <c r="C2237" t="s">
        <v>3771</v>
      </c>
    </row>
    <row r="2238" spans="2:3" x14ac:dyDescent="0.35">
      <c r="B2238" s="55" t="s">
        <v>3772</v>
      </c>
      <c r="C2238" t="s">
        <v>3773</v>
      </c>
    </row>
    <row r="2239" spans="2:3" x14ac:dyDescent="0.35">
      <c r="B2239" s="55" t="s">
        <v>3772</v>
      </c>
      <c r="C2239" t="s">
        <v>3773</v>
      </c>
    </row>
    <row r="2240" spans="2:3" x14ac:dyDescent="0.35">
      <c r="B2240" s="55" t="s">
        <v>3774</v>
      </c>
      <c r="C2240" t="s">
        <v>3775</v>
      </c>
    </row>
    <row r="2241" spans="2:3" x14ac:dyDescent="0.35">
      <c r="B2241" s="55" t="s">
        <v>3774</v>
      </c>
      <c r="C2241" t="s">
        <v>3775</v>
      </c>
    </row>
    <row r="2242" spans="2:3" x14ac:dyDescent="0.35">
      <c r="B2242" s="55" t="s">
        <v>3776</v>
      </c>
      <c r="C2242" t="s">
        <v>3777</v>
      </c>
    </row>
    <row r="2243" spans="2:3" x14ac:dyDescent="0.35">
      <c r="B2243" s="55" t="s">
        <v>3776</v>
      </c>
      <c r="C2243" t="s">
        <v>3777</v>
      </c>
    </row>
    <row r="2244" spans="2:3" x14ac:dyDescent="0.35">
      <c r="B2244" s="55" t="s">
        <v>3776</v>
      </c>
      <c r="C2244" t="s">
        <v>3777</v>
      </c>
    </row>
    <row r="2245" spans="2:3" x14ac:dyDescent="0.35">
      <c r="B2245" s="55" t="s">
        <v>3778</v>
      </c>
      <c r="C2245" t="s">
        <v>3779</v>
      </c>
    </row>
    <row r="2246" spans="2:3" x14ac:dyDescent="0.35">
      <c r="B2246" s="55" t="s">
        <v>3780</v>
      </c>
      <c r="C2246" t="s">
        <v>3781</v>
      </c>
    </row>
    <row r="2247" spans="2:3" x14ac:dyDescent="0.35">
      <c r="B2247" s="55" t="s">
        <v>3782</v>
      </c>
      <c r="C2247" t="s">
        <v>3783</v>
      </c>
    </row>
    <row r="2248" spans="2:3" x14ac:dyDescent="0.35">
      <c r="B2248" s="55" t="s">
        <v>3782</v>
      </c>
      <c r="C2248" t="s">
        <v>3783</v>
      </c>
    </row>
    <row r="2249" spans="2:3" x14ac:dyDescent="0.35">
      <c r="B2249" s="55" t="s">
        <v>3782</v>
      </c>
      <c r="C2249" t="s">
        <v>3783</v>
      </c>
    </row>
    <row r="2250" spans="2:3" x14ac:dyDescent="0.35">
      <c r="B2250" s="55" t="s">
        <v>3784</v>
      </c>
      <c r="C2250" t="s">
        <v>3785</v>
      </c>
    </row>
    <row r="2251" spans="2:3" x14ac:dyDescent="0.35">
      <c r="B2251" s="55" t="s">
        <v>3784</v>
      </c>
      <c r="C2251" t="s">
        <v>3785</v>
      </c>
    </row>
    <row r="2252" spans="2:3" x14ac:dyDescent="0.35">
      <c r="B2252" s="55" t="s">
        <v>3784</v>
      </c>
      <c r="C2252" t="s">
        <v>3785</v>
      </c>
    </row>
    <row r="2253" spans="2:3" x14ac:dyDescent="0.35">
      <c r="B2253" s="55" t="s">
        <v>3786</v>
      </c>
      <c r="C2253" t="s">
        <v>3787</v>
      </c>
    </row>
    <row r="2254" spans="2:3" x14ac:dyDescent="0.35">
      <c r="B2254" s="55" t="s">
        <v>3788</v>
      </c>
      <c r="C2254" t="s">
        <v>3789</v>
      </c>
    </row>
    <row r="2255" spans="2:3" x14ac:dyDescent="0.35">
      <c r="B2255" s="55" t="s">
        <v>3790</v>
      </c>
      <c r="C2255" t="s">
        <v>3791</v>
      </c>
    </row>
    <row r="2256" spans="2:3" x14ac:dyDescent="0.35">
      <c r="B2256" s="55" t="s">
        <v>3792</v>
      </c>
      <c r="C2256" t="s">
        <v>3793</v>
      </c>
    </row>
    <row r="2257" spans="2:3" x14ac:dyDescent="0.35">
      <c r="B2257" s="55" t="s">
        <v>3792</v>
      </c>
      <c r="C2257" t="s">
        <v>3793</v>
      </c>
    </row>
    <row r="2258" spans="2:3" x14ac:dyDescent="0.35">
      <c r="B2258" s="55" t="s">
        <v>3792</v>
      </c>
      <c r="C2258" t="s">
        <v>3793</v>
      </c>
    </row>
    <row r="2259" spans="2:3" x14ac:dyDescent="0.35">
      <c r="B2259" s="55" t="s">
        <v>3792</v>
      </c>
      <c r="C2259" t="s">
        <v>3793</v>
      </c>
    </row>
    <row r="2260" spans="2:3" x14ac:dyDescent="0.35">
      <c r="B2260" s="55" t="s">
        <v>3794</v>
      </c>
      <c r="C2260" t="s">
        <v>3795</v>
      </c>
    </row>
    <row r="2261" spans="2:3" x14ac:dyDescent="0.35">
      <c r="B2261" s="55" t="s">
        <v>3794</v>
      </c>
      <c r="C2261" t="s">
        <v>3795</v>
      </c>
    </row>
    <row r="2262" spans="2:3" x14ac:dyDescent="0.35">
      <c r="B2262" s="55" t="s">
        <v>3794</v>
      </c>
      <c r="C2262" t="s">
        <v>3795</v>
      </c>
    </row>
    <row r="2263" spans="2:3" x14ac:dyDescent="0.35">
      <c r="B2263" s="55" t="s">
        <v>3796</v>
      </c>
      <c r="C2263" t="s">
        <v>3797</v>
      </c>
    </row>
    <row r="2264" spans="2:3" x14ac:dyDescent="0.35">
      <c r="B2264" s="55" t="s">
        <v>3796</v>
      </c>
      <c r="C2264" t="s">
        <v>3797</v>
      </c>
    </row>
    <row r="2265" spans="2:3" x14ac:dyDescent="0.35">
      <c r="B2265" s="55" t="s">
        <v>3798</v>
      </c>
      <c r="C2265" t="s">
        <v>3799</v>
      </c>
    </row>
    <row r="2266" spans="2:3" x14ac:dyDescent="0.35">
      <c r="B2266" s="55" t="s">
        <v>3800</v>
      </c>
      <c r="C2266" t="s">
        <v>3801</v>
      </c>
    </row>
    <row r="2267" spans="2:3" x14ac:dyDescent="0.35">
      <c r="B2267" s="55" t="s">
        <v>3802</v>
      </c>
      <c r="C2267" t="s">
        <v>3803</v>
      </c>
    </row>
    <row r="2268" spans="2:3" x14ac:dyDescent="0.35">
      <c r="B2268" s="55" t="s">
        <v>952</v>
      </c>
      <c r="C2268" t="s">
        <v>3804</v>
      </c>
    </row>
    <row r="2269" spans="2:3" x14ac:dyDescent="0.35">
      <c r="B2269" s="55" t="s">
        <v>952</v>
      </c>
      <c r="C2269" t="s">
        <v>3804</v>
      </c>
    </row>
    <row r="2270" spans="2:3" x14ac:dyDescent="0.35">
      <c r="B2270" s="55" t="s">
        <v>3805</v>
      </c>
      <c r="C2270" t="s">
        <v>3806</v>
      </c>
    </row>
    <row r="2271" spans="2:3" x14ac:dyDescent="0.35">
      <c r="B2271" s="55" t="s">
        <v>3805</v>
      </c>
      <c r="C2271" t="s">
        <v>3806</v>
      </c>
    </row>
    <row r="2272" spans="2:3" x14ac:dyDescent="0.35">
      <c r="B2272" s="55" t="s">
        <v>3807</v>
      </c>
      <c r="C2272" t="s">
        <v>3808</v>
      </c>
    </row>
    <row r="2273" spans="2:3" x14ac:dyDescent="0.35">
      <c r="B2273" s="55" t="s">
        <v>3807</v>
      </c>
      <c r="C2273" t="s">
        <v>3808</v>
      </c>
    </row>
    <row r="2274" spans="2:3" x14ac:dyDescent="0.35">
      <c r="B2274" s="55" t="s">
        <v>3807</v>
      </c>
      <c r="C2274" t="s">
        <v>3808</v>
      </c>
    </row>
    <row r="2275" spans="2:3" x14ac:dyDescent="0.35">
      <c r="B2275" s="55" t="s">
        <v>3807</v>
      </c>
      <c r="C2275" t="s">
        <v>3808</v>
      </c>
    </row>
    <row r="2276" spans="2:3" x14ac:dyDescent="0.35">
      <c r="B2276" s="55" t="s">
        <v>3809</v>
      </c>
      <c r="C2276" t="s">
        <v>3810</v>
      </c>
    </row>
    <row r="2277" spans="2:3" x14ac:dyDescent="0.35">
      <c r="B2277" s="55" t="s">
        <v>3811</v>
      </c>
      <c r="C2277" t="s">
        <v>3812</v>
      </c>
    </row>
    <row r="2278" spans="2:3" x14ac:dyDescent="0.35">
      <c r="B2278" s="55" t="s">
        <v>3811</v>
      </c>
      <c r="C2278" t="s">
        <v>3812</v>
      </c>
    </row>
    <row r="2279" spans="2:3" x14ac:dyDescent="0.35">
      <c r="B2279" s="55" t="s">
        <v>3811</v>
      </c>
      <c r="C2279" t="s">
        <v>3812</v>
      </c>
    </row>
    <row r="2280" spans="2:3" x14ac:dyDescent="0.35">
      <c r="B2280" s="55" t="s">
        <v>3811</v>
      </c>
      <c r="C2280" t="s">
        <v>3812</v>
      </c>
    </row>
    <row r="2281" spans="2:3" x14ac:dyDescent="0.35">
      <c r="B2281" s="55" t="s">
        <v>3813</v>
      </c>
      <c r="C2281" t="s">
        <v>3814</v>
      </c>
    </row>
    <row r="2282" spans="2:3" x14ac:dyDescent="0.35">
      <c r="B2282" s="55" t="s">
        <v>3815</v>
      </c>
      <c r="C2282" t="s">
        <v>3816</v>
      </c>
    </row>
    <row r="2283" spans="2:3" x14ac:dyDescent="0.35">
      <c r="B2283" s="55" t="s">
        <v>3815</v>
      </c>
      <c r="C2283" t="s">
        <v>3816</v>
      </c>
    </row>
    <row r="2284" spans="2:3" x14ac:dyDescent="0.35">
      <c r="B2284" s="55" t="s">
        <v>3815</v>
      </c>
      <c r="C2284" t="s">
        <v>3816</v>
      </c>
    </row>
    <row r="2285" spans="2:3" x14ac:dyDescent="0.35">
      <c r="B2285" s="55" t="s">
        <v>3815</v>
      </c>
      <c r="C2285" t="s">
        <v>3816</v>
      </c>
    </row>
    <row r="2286" spans="2:3" x14ac:dyDescent="0.35">
      <c r="B2286" s="55" t="s">
        <v>3815</v>
      </c>
      <c r="C2286" t="s">
        <v>3816</v>
      </c>
    </row>
    <row r="2287" spans="2:3" x14ac:dyDescent="0.35">
      <c r="B2287" s="55" t="s">
        <v>3817</v>
      </c>
      <c r="C2287" t="s">
        <v>3818</v>
      </c>
    </row>
    <row r="2288" spans="2:3" x14ac:dyDescent="0.35">
      <c r="B2288" s="55" t="s">
        <v>3817</v>
      </c>
      <c r="C2288" t="s">
        <v>3818</v>
      </c>
    </row>
    <row r="2289" spans="2:3" x14ac:dyDescent="0.35">
      <c r="B2289" s="55" t="s">
        <v>3819</v>
      </c>
      <c r="C2289" t="s">
        <v>3820</v>
      </c>
    </row>
    <row r="2290" spans="2:3" x14ac:dyDescent="0.35">
      <c r="B2290" s="55" t="s">
        <v>3821</v>
      </c>
      <c r="C2290" t="s">
        <v>3822</v>
      </c>
    </row>
    <row r="2291" spans="2:3" x14ac:dyDescent="0.35">
      <c r="B2291" s="55" t="s">
        <v>3821</v>
      </c>
      <c r="C2291" t="s">
        <v>3822</v>
      </c>
    </row>
    <row r="2292" spans="2:3" x14ac:dyDescent="0.35">
      <c r="B2292" s="55" t="s">
        <v>3821</v>
      </c>
      <c r="C2292" t="s">
        <v>3822</v>
      </c>
    </row>
    <row r="2293" spans="2:3" x14ac:dyDescent="0.35">
      <c r="B2293" s="55" t="s">
        <v>3823</v>
      </c>
      <c r="C2293" t="s">
        <v>3824</v>
      </c>
    </row>
    <row r="2294" spans="2:3" x14ac:dyDescent="0.35">
      <c r="B2294" s="55" t="s">
        <v>3825</v>
      </c>
      <c r="C2294" t="s">
        <v>3826</v>
      </c>
    </row>
    <row r="2295" spans="2:3" x14ac:dyDescent="0.35">
      <c r="B2295" s="55" t="s">
        <v>3825</v>
      </c>
      <c r="C2295" t="s">
        <v>3826</v>
      </c>
    </row>
    <row r="2296" spans="2:3" x14ac:dyDescent="0.35">
      <c r="B2296" s="55" t="s">
        <v>3825</v>
      </c>
      <c r="C2296" t="s">
        <v>3826</v>
      </c>
    </row>
    <row r="2297" spans="2:3" x14ac:dyDescent="0.35">
      <c r="B2297" s="55" t="s">
        <v>3827</v>
      </c>
      <c r="C2297" t="s">
        <v>3828</v>
      </c>
    </row>
    <row r="2298" spans="2:3" x14ac:dyDescent="0.35">
      <c r="B2298" s="55" t="s">
        <v>3829</v>
      </c>
      <c r="C2298" t="s">
        <v>3830</v>
      </c>
    </row>
    <row r="2299" spans="2:3" x14ac:dyDescent="0.35">
      <c r="B2299" s="55" t="s">
        <v>3831</v>
      </c>
      <c r="C2299" t="s">
        <v>3832</v>
      </c>
    </row>
    <row r="2300" spans="2:3" x14ac:dyDescent="0.35">
      <c r="B2300" s="55" t="s">
        <v>3831</v>
      </c>
      <c r="C2300" t="s">
        <v>3832</v>
      </c>
    </row>
    <row r="2301" spans="2:3" x14ac:dyDescent="0.35">
      <c r="B2301" s="55" t="s">
        <v>3831</v>
      </c>
      <c r="C2301" t="s">
        <v>3832</v>
      </c>
    </row>
    <row r="2302" spans="2:3" x14ac:dyDescent="0.35">
      <c r="B2302" s="55" t="s">
        <v>3833</v>
      </c>
      <c r="C2302" t="s">
        <v>3834</v>
      </c>
    </row>
    <row r="2303" spans="2:3" x14ac:dyDescent="0.35">
      <c r="B2303" s="55" t="s">
        <v>3833</v>
      </c>
      <c r="C2303" t="s">
        <v>3834</v>
      </c>
    </row>
    <row r="2304" spans="2:3" x14ac:dyDescent="0.35">
      <c r="B2304" s="55" t="s">
        <v>3833</v>
      </c>
      <c r="C2304" t="s">
        <v>3834</v>
      </c>
    </row>
    <row r="2305" spans="2:3" x14ac:dyDescent="0.35">
      <c r="B2305" s="55" t="s">
        <v>3833</v>
      </c>
      <c r="C2305" t="s">
        <v>3834</v>
      </c>
    </row>
    <row r="2306" spans="2:3" x14ac:dyDescent="0.35">
      <c r="B2306" s="55" t="s">
        <v>3835</v>
      </c>
      <c r="C2306" t="s">
        <v>3836</v>
      </c>
    </row>
    <row r="2307" spans="2:3" x14ac:dyDescent="0.35">
      <c r="B2307" s="55" t="s">
        <v>3835</v>
      </c>
      <c r="C2307" t="s">
        <v>3836</v>
      </c>
    </row>
    <row r="2308" spans="2:3" x14ac:dyDescent="0.35">
      <c r="B2308" s="55" t="s">
        <v>3835</v>
      </c>
      <c r="C2308" t="s">
        <v>3836</v>
      </c>
    </row>
    <row r="2309" spans="2:3" x14ac:dyDescent="0.35">
      <c r="B2309" s="55" t="s">
        <v>3837</v>
      </c>
      <c r="C2309" t="s">
        <v>3838</v>
      </c>
    </row>
    <row r="2310" spans="2:3" x14ac:dyDescent="0.35">
      <c r="B2310" s="55" t="s">
        <v>3839</v>
      </c>
      <c r="C2310" t="s">
        <v>3840</v>
      </c>
    </row>
    <row r="2311" spans="2:3" x14ac:dyDescent="0.35">
      <c r="B2311" s="55" t="s">
        <v>3841</v>
      </c>
      <c r="C2311" t="s">
        <v>3842</v>
      </c>
    </row>
    <row r="2312" spans="2:3" x14ac:dyDescent="0.35">
      <c r="B2312" s="55" t="s">
        <v>3843</v>
      </c>
      <c r="C2312" t="s">
        <v>3844</v>
      </c>
    </row>
    <row r="2313" spans="2:3" x14ac:dyDescent="0.35">
      <c r="B2313" s="55" t="s">
        <v>3843</v>
      </c>
      <c r="C2313" t="s">
        <v>3844</v>
      </c>
    </row>
    <row r="2314" spans="2:3" x14ac:dyDescent="0.35">
      <c r="B2314" s="55" t="s">
        <v>3843</v>
      </c>
      <c r="C2314" t="s">
        <v>3844</v>
      </c>
    </row>
    <row r="2315" spans="2:3" x14ac:dyDescent="0.35">
      <c r="B2315" s="55" t="s">
        <v>3843</v>
      </c>
      <c r="C2315" t="s">
        <v>3844</v>
      </c>
    </row>
    <row r="2316" spans="2:3" x14ac:dyDescent="0.35">
      <c r="B2316" s="55" t="s">
        <v>3843</v>
      </c>
      <c r="C2316" t="s">
        <v>3844</v>
      </c>
    </row>
    <row r="2317" spans="2:3" x14ac:dyDescent="0.35">
      <c r="B2317" s="55" t="s">
        <v>3843</v>
      </c>
      <c r="C2317" t="s">
        <v>3844</v>
      </c>
    </row>
    <row r="2318" spans="2:3" x14ac:dyDescent="0.35">
      <c r="B2318" s="55" t="s">
        <v>3845</v>
      </c>
      <c r="C2318" t="s">
        <v>3846</v>
      </c>
    </row>
    <row r="2319" spans="2:3" x14ac:dyDescent="0.35">
      <c r="B2319" s="55" t="s">
        <v>3845</v>
      </c>
      <c r="C2319" t="s">
        <v>3846</v>
      </c>
    </row>
    <row r="2320" spans="2:3" x14ac:dyDescent="0.35">
      <c r="B2320" s="55" t="s">
        <v>3847</v>
      </c>
      <c r="C2320" t="s">
        <v>3848</v>
      </c>
    </row>
    <row r="2321" spans="2:3" x14ac:dyDescent="0.35">
      <c r="B2321" s="55" t="s">
        <v>3847</v>
      </c>
      <c r="C2321" t="s">
        <v>3848</v>
      </c>
    </row>
    <row r="2322" spans="2:3" x14ac:dyDescent="0.35">
      <c r="B2322" s="55" t="s">
        <v>3847</v>
      </c>
      <c r="C2322" t="s">
        <v>3848</v>
      </c>
    </row>
    <row r="2323" spans="2:3" x14ac:dyDescent="0.35">
      <c r="B2323" s="55" t="s">
        <v>3849</v>
      </c>
      <c r="C2323" t="s">
        <v>3850</v>
      </c>
    </row>
    <row r="2324" spans="2:3" x14ac:dyDescent="0.35">
      <c r="B2324" s="55" t="s">
        <v>3851</v>
      </c>
      <c r="C2324" t="s">
        <v>3852</v>
      </c>
    </row>
    <row r="2325" spans="2:3" x14ac:dyDescent="0.35">
      <c r="B2325" s="55" t="s">
        <v>3851</v>
      </c>
      <c r="C2325" t="s">
        <v>3852</v>
      </c>
    </row>
    <row r="2326" spans="2:3" x14ac:dyDescent="0.35">
      <c r="B2326" s="55" t="s">
        <v>3853</v>
      </c>
      <c r="C2326" t="s">
        <v>3854</v>
      </c>
    </row>
    <row r="2327" spans="2:3" x14ac:dyDescent="0.35">
      <c r="B2327" s="55" t="s">
        <v>3855</v>
      </c>
      <c r="C2327" t="s">
        <v>3856</v>
      </c>
    </row>
    <row r="2328" spans="2:3" x14ac:dyDescent="0.35">
      <c r="B2328" s="55" t="s">
        <v>3857</v>
      </c>
      <c r="C2328" t="s">
        <v>3858</v>
      </c>
    </row>
    <row r="2329" spans="2:3" x14ac:dyDescent="0.35">
      <c r="B2329" s="55" t="s">
        <v>3857</v>
      </c>
      <c r="C2329" t="s">
        <v>3858</v>
      </c>
    </row>
    <row r="2330" spans="2:3" x14ac:dyDescent="0.35">
      <c r="B2330" s="55" t="s">
        <v>3859</v>
      </c>
      <c r="C2330" t="s">
        <v>3860</v>
      </c>
    </row>
    <row r="2331" spans="2:3" x14ac:dyDescent="0.35">
      <c r="B2331" s="55" t="s">
        <v>3859</v>
      </c>
      <c r="C2331" t="s">
        <v>3860</v>
      </c>
    </row>
    <row r="2332" spans="2:3" x14ac:dyDescent="0.35">
      <c r="B2332" s="55" t="s">
        <v>3861</v>
      </c>
      <c r="C2332" t="s">
        <v>3862</v>
      </c>
    </row>
    <row r="2333" spans="2:3" x14ac:dyDescent="0.35">
      <c r="B2333" s="55" t="s">
        <v>3863</v>
      </c>
      <c r="C2333" t="s">
        <v>3864</v>
      </c>
    </row>
    <row r="2334" spans="2:3" x14ac:dyDescent="0.35">
      <c r="B2334" s="55" t="s">
        <v>3863</v>
      </c>
      <c r="C2334" t="s">
        <v>3864</v>
      </c>
    </row>
    <row r="2335" spans="2:3" x14ac:dyDescent="0.35">
      <c r="B2335" s="55" t="s">
        <v>3863</v>
      </c>
      <c r="C2335" t="s">
        <v>3864</v>
      </c>
    </row>
    <row r="2336" spans="2:3" x14ac:dyDescent="0.35">
      <c r="B2336" s="55" t="s">
        <v>3863</v>
      </c>
      <c r="C2336" t="s">
        <v>3864</v>
      </c>
    </row>
    <row r="2337" spans="2:3" x14ac:dyDescent="0.35">
      <c r="B2337" s="55" t="s">
        <v>3863</v>
      </c>
      <c r="C2337" t="s">
        <v>3864</v>
      </c>
    </row>
    <row r="2338" spans="2:3" x14ac:dyDescent="0.35">
      <c r="B2338" s="55" t="s">
        <v>3865</v>
      </c>
      <c r="C2338" t="s">
        <v>3866</v>
      </c>
    </row>
    <row r="2339" spans="2:3" x14ac:dyDescent="0.35">
      <c r="B2339" s="55" t="s">
        <v>3867</v>
      </c>
      <c r="C2339" t="s">
        <v>3868</v>
      </c>
    </row>
    <row r="2340" spans="2:3" x14ac:dyDescent="0.35">
      <c r="B2340" s="55" t="s">
        <v>3867</v>
      </c>
      <c r="C2340" t="s">
        <v>3868</v>
      </c>
    </row>
    <row r="2341" spans="2:3" x14ac:dyDescent="0.35">
      <c r="B2341" s="55" t="s">
        <v>3867</v>
      </c>
      <c r="C2341" t="s">
        <v>3868</v>
      </c>
    </row>
    <row r="2342" spans="2:3" x14ac:dyDescent="0.35">
      <c r="B2342" s="55" t="s">
        <v>3867</v>
      </c>
      <c r="C2342" t="s">
        <v>3868</v>
      </c>
    </row>
    <row r="2343" spans="2:3" x14ac:dyDescent="0.35">
      <c r="B2343" s="55" t="s">
        <v>3867</v>
      </c>
      <c r="C2343" t="s">
        <v>3868</v>
      </c>
    </row>
    <row r="2344" spans="2:3" x14ac:dyDescent="0.35">
      <c r="B2344" s="55" t="s">
        <v>3867</v>
      </c>
      <c r="C2344" t="s">
        <v>3868</v>
      </c>
    </row>
    <row r="2345" spans="2:3" x14ac:dyDescent="0.35">
      <c r="B2345" s="55" t="s">
        <v>3869</v>
      </c>
      <c r="C2345" t="s">
        <v>3870</v>
      </c>
    </row>
    <row r="2346" spans="2:3" x14ac:dyDescent="0.35">
      <c r="B2346" s="55" t="s">
        <v>3869</v>
      </c>
      <c r="C2346" t="s">
        <v>3870</v>
      </c>
    </row>
    <row r="2347" spans="2:3" x14ac:dyDescent="0.35">
      <c r="B2347" s="55" t="s">
        <v>3869</v>
      </c>
      <c r="C2347" t="s">
        <v>3870</v>
      </c>
    </row>
    <row r="2348" spans="2:3" x14ac:dyDescent="0.35">
      <c r="B2348" s="55" t="s">
        <v>3871</v>
      </c>
      <c r="C2348" t="s">
        <v>3872</v>
      </c>
    </row>
    <row r="2349" spans="2:3" x14ac:dyDescent="0.35">
      <c r="B2349" s="55" t="s">
        <v>3871</v>
      </c>
      <c r="C2349" t="s">
        <v>3872</v>
      </c>
    </row>
    <row r="2350" spans="2:3" x14ac:dyDescent="0.35">
      <c r="B2350" s="55" t="s">
        <v>3873</v>
      </c>
      <c r="C2350" t="s">
        <v>3874</v>
      </c>
    </row>
    <row r="2351" spans="2:3" x14ac:dyDescent="0.35">
      <c r="B2351" s="55" t="s">
        <v>3875</v>
      </c>
      <c r="C2351" t="s">
        <v>3876</v>
      </c>
    </row>
    <row r="2352" spans="2:3" x14ac:dyDescent="0.35">
      <c r="B2352" s="55" t="s">
        <v>3877</v>
      </c>
      <c r="C2352" t="s">
        <v>3878</v>
      </c>
    </row>
    <row r="2353" spans="2:3" x14ac:dyDescent="0.35">
      <c r="B2353" s="55" t="s">
        <v>3877</v>
      </c>
      <c r="C2353" t="s">
        <v>3878</v>
      </c>
    </row>
    <row r="2354" spans="2:3" x14ac:dyDescent="0.35">
      <c r="B2354" s="55" t="s">
        <v>3877</v>
      </c>
      <c r="C2354" t="s">
        <v>3878</v>
      </c>
    </row>
    <row r="2355" spans="2:3" x14ac:dyDescent="0.35">
      <c r="B2355" s="55" t="s">
        <v>3879</v>
      </c>
      <c r="C2355" t="s">
        <v>3880</v>
      </c>
    </row>
    <row r="2356" spans="2:3" x14ac:dyDescent="0.35">
      <c r="B2356" s="55" t="s">
        <v>3881</v>
      </c>
      <c r="C2356" t="s">
        <v>3882</v>
      </c>
    </row>
    <row r="2357" spans="2:3" x14ac:dyDescent="0.35">
      <c r="B2357" s="55" t="s">
        <v>3881</v>
      </c>
      <c r="C2357" t="s">
        <v>3882</v>
      </c>
    </row>
    <row r="2358" spans="2:3" x14ac:dyDescent="0.35">
      <c r="B2358" s="55" t="s">
        <v>3881</v>
      </c>
      <c r="C2358" t="s">
        <v>3882</v>
      </c>
    </row>
    <row r="2359" spans="2:3" x14ac:dyDescent="0.35">
      <c r="B2359" s="55" t="s">
        <v>3883</v>
      </c>
      <c r="C2359" t="s">
        <v>3884</v>
      </c>
    </row>
    <row r="2360" spans="2:3" x14ac:dyDescent="0.35">
      <c r="B2360" s="55" t="s">
        <v>3883</v>
      </c>
      <c r="C2360" t="s">
        <v>3884</v>
      </c>
    </row>
    <row r="2361" spans="2:3" x14ac:dyDescent="0.35">
      <c r="B2361" s="55" t="s">
        <v>3885</v>
      </c>
      <c r="C2361" t="s">
        <v>3886</v>
      </c>
    </row>
    <row r="2362" spans="2:3" x14ac:dyDescent="0.35">
      <c r="B2362" s="55" t="s">
        <v>3885</v>
      </c>
      <c r="C2362" t="s">
        <v>3886</v>
      </c>
    </row>
    <row r="2363" spans="2:3" x14ac:dyDescent="0.35">
      <c r="B2363" s="55" t="s">
        <v>3887</v>
      </c>
      <c r="C2363" t="s">
        <v>3888</v>
      </c>
    </row>
    <row r="2364" spans="2:3" x14ac:dyDescent="0.35">
      <c r="B2364" s="55" t="s">
        <v>3887</v>
      </c>
      <c r="C2364" t="s">
        <v>3888</v>
      </c>
    </row>
    <row r="2365" spans="2:3" x14ac:dyDescent="0.35">
      <c r="B2365" s="55" t="s">
        <v>3889</v>
      </c>
      <c r="C2365" t="s">
        <v>3890</v>
      </c>
    </row>
    <row r="2366" spans="2:3" x14ac:dyDescent="0.35">
      <c r="B2366" s="55" t="s">
        <v>3889</v>
      </c>
      <c r="C2366" t="s">
        <v>3890</v>
      </c>
    </row>
    <row r="2367" spans="2:3" x14ac:dyDescent="0.35">
      <c r="B2367" s="55" t="s">
        <v>3889</v>
      </c>
      <c r="C2367" t="s">
        <v>3890</v>
      </c>
    </row>
    <row r="2368" spans="2:3" x14ac:dyDescent="0.35">
      <c r="B2368" s="55" t="s">
        <v>3891</v>
      </c>
      <c r="C2368" t="s">
        <v>3892</v>
      </c>
    </row>
    <row r="2369" spans="2:3" x14ac:dyDescent="0.35">
      <c r="B2369" s="55" t="s">
        <v>3893</v>
      </c>
      <c r="C2369" t="s">
        <v>3894</v>
      </c>
    </row>
    <row r="2370" spans="2:3" x14ac:dyDescent="0.35">
      <c r="B2370" s="55" t="s">
        <v>3893</v>
      </c>
      <c r="C2370" t="s">
        <v>3894</v>
      </c>
    </row>
    <row r="2371" spans="2:3" x14ac:dyDescent="0.35">
      <c r="B2371" s="55" t="s">
        <v>3893</v>
      </c>
      <c r="C2371" t="s">
        <v>3894</v>
      </c>
    </row>
    <row r="2372" spans="2:3" x14ac:dyDescent="0.35">
      <c r="B2372" s="55" t="s">
        <v>3895</v>
      </c>
      <c r="C2372" t="s">
        <v>3896</v>
      </c>
    </row>
    <row r="2373" spans="2:3" x14ac:dyDescent="0.35">
      <c r="B2373" s="55" t="s">
        <v>3895</v>
      </c>
      <c r="C2373" t="s">
        <v>3896</v>
      </c>
    </row>
    <row r="2374" spans="2:3" x14ac:dyDescent="0.35">
      <c r="B2374" s="55" t="s">
        <v>3897</v>
      </c>
      <c r="C2374" t="s">
        <v>3898</v>
      </c>
    </row>
    <row r="2375" spans="2:3" x14ac:dyDescent="0.35">
      <c r="B2375" s="55" t="s">
        <v>3897</v>
      </c>
      <c r="C2375" t="s">
        <v>3898</v>
      </c>
    </row>
    <row r="2376" spans="2:3" x14ac:dyDescent="0.35">
      <c r="B2376" s="55" t="s">
        <v>3899</v>
      </c>
      <c r="C2376" t="s">
        <v>3900</v>
      </c>
    </row>
    <row r="2377" spans="2:3" x14ac:dyDescent="0.35">
      <c r="B2377" s="55" t="s">
        <v>3899</v>
      </c>
      <c r="C2377" t="s">
        <v>3900</v>
      </c>
    </row>
    <row r="2378" spans="2:3" x14ac:dyDescent="0.35">
      <c r="B2378" s="55" t="s">
        <v>3899</v>
      </c>
      <c r="C2378" t="s">
        <v>3900</v>
      </c>
    </row>
    <row r="2379" spans="2:3" x14ac:dyDescent="0.35">
      <c r="B2379" s="55" t="s">
        <v>3899</v>
      </c>
      <c r="C2379" t="s">
        <v>3900</v>
      </c>
    </row>
    <row r="2380" spans="2:3" x14ac:dyDescent="0.35">
      <c r="B2380" s="55" t="s">
        <v>3899</v>
      </c>
      <c r="C2380" t="s">
        <v>3900</v>
      </c>
    </row>
    <row r="2381" spans="2:3" x14ac:dyDescent="0.35">
      <c r="B2381" s="55" t="s">
        <v>3899</v>
      </c>
      <c r="C2381" t="s">
        <v>3900</v>
      </c>
    </row>
    <row r="2382" spans="2:3" x14ac:dyDescent="0.35">
      <c r="B2382" s="55" t="s">
        <v>3899</v>
      </c>
      <c r="C2382" t="s">
        <v>3900</v>
      </c>
    </row>
    <row r="2383" spans="2:3" x14ac:dyDescent="0.35">
      <c r="B2383" s="55" t="s">
        <v>3899</v>
      </c>
      <c r="C2383" t="s">
        <v>3900</v>
      </c>
    </row>
    <row r="2384" spans="2:3" x14ac:dyDescent="0.35">
      <c r="B2384" s="55" t="s">
        <v>3901</v>
      </c>
      <c r="C2384" t="s">
        <v>3902</v>
      </c>
    </row>
    <row r="2385" spans="2:3" x14ac:dyDescent="0.35">
      <c r="B2385" s="55" t="s">
        <v>3901</v>
      </c>
      <c r="C2385" t="s">
        <v>3902</v>
      </c>
    </row>
    <row r="2386" spans="2:3" x14ac:dyDescent="0.35">
      <c r="B2386" s="55" t="s">
        <v>3903</v>
      </c>
      <c r="C2386" t="s">
        <v>3904</v>
      </c>
    </row>
    <row r="2387" spans="2:3" x14ac:dyDescent="0.35">
      <c r="B2387" s="55" t="s">
        <v>3903</v>
      </c>
      <c r="C2387" t="s">
        <v>3904</v>
      </c>
    </row>
    <row r="2388" spans="2:3" x14ac:dyDescent="0.35">
      <c r="B2388" s="55" t="s">
        <v>3903</v>
      </c>
      <c r="C2388" t="s">
        <v>3904</v>
      </c>
    </row>
    <row r="2389" spans="2:3" x14ac:dyDescent="0.35">
      <c r="B2389" s="55" t="s">
        <v>3905</v>
      </c>
      <c r="C2389" t="s">
        <v>3906</v>
      </c>
    </row>
    <row r="2390" spans="2:3" x14ac:dyDescent="0.35">
      <c r="B2390" s="55" t="s">
        <v>3905</v>
      </c>
      <c r="C2390" t="s">
        <v>3906</v>
      </c>
    </row>
    <row r="2391" spans="2:3" x14ac:dyDescent="0.35">
      <c r="B2391" s="55" t="s">
        <v>3905</v>
      </c>
      <c r="C2391" t="s">
        <v>3906</v>
      </c>
    </row>
    <row r="2392" spans="2:3" x14ac:dyDescent="0.35">
      <c r="B2392" s="55" t="s">
        <v>3907</v>
      </c>
      <c r="C2392" t="s">
        <v>3908</v>
      </c>
    </row>
    <row r="2393" spans="2:3" x14ac:dyDescent="0.35">
      <c r="B2393" s="55" t="s">
        <v>3907</v>
      </c>
      <c r="C2393" t="s">
        <v>3908</v>
      </c>
    </row>
    <row r="2394" spans="2:3" x14ac:dyDescent="0.35">
      <c r="B2394" s="55" t="s">
        <v>3907</v>
      </c>
      <c r="C2394" t="s">
        <v>3908</v>
      </c>
    </row>
    <row r="2395" spans="2:3" x14ac:dyDescent="0.35">
      <c r="B2395" s="55" t="s">
        <v>3907</v>
      </c>
      <c r="C2395" t="s">
        <v>3908</v>
      </c>
    </row>
    <row r="2396" spans="2:3" x14ac:dyDescent="0.35">
      <c r="B2396" s="55" t="s">
        <v>3909</v>
      </c>
      <c r="C2396" t="s">
        <v>3910</v>
      </c>
    </row>
    <row r="2397" spans="2:3" x14ac:dyDescent="0.35">
      <c r="B2397" s="55" t="s">
        <v>3909</v>
      </c>
      <c r="C2397" t="s">
        <v>3910</v>
      </c>
    </row>
    <row r="2398" spans="2:3" x14ac:dyDescent="0.35">
      <c r="B2398" s="55" t="s">
        <v>3909</v>
      </c>
      <c r="C2398" t="s">
        <v>3910</v>
      </c>
    </row>
    <row r="2399" spans="2:3" x14ac:dyDescent="0.35">
      <c r="B2399" s="55" t="s">
        <v>3911</v>
      </c>
      <c r="C2399" t="s">
        <v>3912</v>
      </c>
    </row>
    <row r="2400" spans="2:3" x14ac:dyDescent="0.35">
      <c r="B2400" s="55" t="s">
        <v>3911</v>
      </c>
      <c r="C2400" t="s">
        <v>3912</v>
      </c>
    </row>
    <row r="2401" spans="2:3" x14ac:dyDescent="0.35">
      <c r="B2401" s="55" t="s">
        <v>3913</v>
      </c>
      <c r="C2401" t="s">
        <v>3912</v>
      </c>
    </row>
    <row r="2402" spans="2:3" x14ac:dyDescent="0.35">
      <c r="B2402" s="55" t="s">
        <v>3913</v>
      </c>
      <c r="C2402" t="s">
        <v>3912</v>
      </c>
    </row>
    <row r="2403" spans="2:3" x14ac:dyDescent="0.35">
      <c r="B2403" s="55" t="s">
        <v>3914</v>
      </c>
      <c r="C2403" t="s">
        <v>3912</v>
      </c>
    </row>
    <row r="2404" spans="2:3" x14ac:dyDescent="0.35">
      <c r="B2404" s="55" t="s">
        <v>3914</v>
      </c>
      <c r="C2404" t="s">
        <v>3912</v>
      </c>
    </row>
    <row r="2405" spans="2:3" x14ac:dyDescent="0.35">
      <c r="B2405" s="55" t="s">
        <v>3915</v>
      </c>
      <c r="C2405" t="s">
        <v>3916</v>
      </c>
    </row>
    <row r="2406" spans="2:3" x14ac:dyDescent="0.35">
      <c r="B2406" s="55" t="s">
        <v>3915</v>
      </c>
      <c r="C2406" t="s">
        <v>3916</v>
      </c>
    </row>
    <row r="2407" spans="2:3" x14ac:dyDescent="0.35">
      <c r="B2407" s="55" t="s">
        <v>3915</v>
      </c>
      <c r="C2407" t="s">
        <v>3916</v>
      </c>
    </row>
    <row r="2408" spans="2:3" x14ac:dyDescent="0.35">
      <c r="B2408" s="55" t="s">
        <v>3915</v>
      </c>
      <c r="C2408" t="s">
        <v>3916</v>
      </c>
    </row>
    <row r="2409" spans="2:3" x14ac:dyDescent="0.35">
      <c r="B2409" s="55" t="s">
        <v>3915</v>
      </c>
      <c r="C2409" t="s">
        <v>3916</v>
      </c>
    </row>
    <row r="2410" spans="2:3" x14ac:dyDescent="0.35">
      <c r="B2410" s="55" t="s">
        <v>3917</v>
      </c>
      <c r="C2410" t="s">
        <v>3918</v>
      </c>
    </row>
    <row r="2411" spans="2:3" x14ac:dyDescent="0.35">
      <c r="B2411" s="55" t="s">
        <v>3919</v>
      </c>
      <c r="C2411" t="s">
        <v>3920</v>
      </c>
    </row>
    <row r="2412" spans="2:3" x14ac:dyDescent="0.35">
      <c r="B2412" s="55" t="s">
        <v>1131</v>
      </c>
      <c r="C2412" t="s">
        <v>3921</v>
      </c>
    </row>
    <row r="2413" spans="2:3" x14ac:dyDescent="0.35">
      <c r="B2413" s="55" t="s">
        <v>3922</v>
      </c>
      <c r="C2413" t="s">
        <v>3923</v>
      </c>
    </row>
    <row r="2414" spans="2:3" x14ac:dyDescent="0.35">
      <c r="B2414" s="55" t="s">
        <v>3924</v>
      </c>
      <c r="C2414" t="s">
        <v>3925</v>
      </c>
    </row>
    <row r="2415" spans="2:3" x14ac:dyDescent="0.35">
      <c r="B2415" s="55" t="s">
        <v>3924</v>
      </c>
      <c r="C2415" t="s">
        <v>3925</v>
      </c>
    </row>
    <row r="2416" spans="2:3" x14ac:dyDescent="0.35">
      <c r="B2416" s="55" t="s">
        <v>3924</v>
      </c>
      <c r="C2416" t="s">
        <v>3925</v>
      </c>
    </row>
    <row r="2417" spans="2:3" x14ac:dyDescent="0.35">
      <c r="B2417" s="55" t="s">
        <v>3926</v>
      </c>
      <c r="C2417" t="s">
        <v>3927</v>
      </c>
    </row>
    <row r="2418" spans="2:3" x14ac:dyDescent="0.35">
      <c r="B2418" s="55" t="s">
        <v>3928</v>
      </c>
      <c r="C2418" t="s">
        <v>3929</v>
      </c>
    </row>
    <row r="2419" spans="2:3" x14ac:dyDescent="0.35">
      <c r="B2419" s="55" t="s">
        <v>3928</v>
      </c>
      <c r="C2419" t="s">
        <v>3929</v>
      </c>
    </row>
    <row r="2420" spans="2:3" x14ac:dyDescent="0.35">
      <c r="B2420" s="55" t="s">
        <v>3930</v>
      </c>
      <c r="C2420" t="s">
        <v>3931</v>
      </c>
    </row>
    <row r="2421" spans="2:3" x14ac:dyDescent="0.35">
      <c r="B2421" s="55" t="s">
        <v>3930</v>
      </c>
      <c r="C2421" t="s">
        <v>3931</v>
      </c>
    </row>
    <row r="2422" spans="2:3" x14ac:dyDescent="0.35">
      <c r="B2422" s="55" t="s">
        <v>3932</v>
      </c>
      <c r="C2422" t="s">
        <v>3933</v>
      </c>
    </row>
    <row r="2423" spans="2:3" x14ac:dyDescent="0.35">
      <c r="B2423" s="55" t="s">
        <v>3932</v>
      </c>
      <c r="C2423" t="s">
        <v>3933</v>
      </c>
    </row>
    <row r="2424" spans="2:3" x14ac:dyDescent="0.35">
      <c r="B2424" s="55" t="s">
        <v>3932</v>
      </c>
      <c r="C2424" t="s">
        <v>3933</v>
      </c>
    </row>
    <row r="2425" spans="2:3" x14ac:dyDescent="0.35">
      <c r="B2425" s="55" t="s">
        <v>3934</v>
      </c>
      <c r="C2425" t="s">
        <v>3935</v>
      </c>
    </row>
    <row r="2426" spans="2:3" x14ac:dyDescent="0.35">
      <c r="B2426" s="55" t="s">
        <v>3934</v>
      </c>
      <c r="C2426" t="s">
        <v>3935</v>
      </c>
    </row>
    <row r="2427" spans="2:3" x14ac:dyDescent="0.35">
      <c r="B2427" s="55" t="s">
        <v>3934</v>
      </c>
      <c r="C2427" t="s">
        <v>3935</v>
      </c>
    </row>
    <row r="2428" spans="2:3" x14ac:dyDescent="0.35">
      <c r="B2428" s="55" t="s">
        <v>3936</v>
      </c>
      <c r="C2428" t="s">
        <v>3937</v>
      </c>
    </row>
    <row r="2429" spans="2:3" x14ac:dyDescent="0.35">
      <c r="B2429" s="55" t="s">
        <v>3938</v>
      </c>
      <c r="C2429" t="s">
        <v>3939</v>
      </c>
    </row>
    <row r="2430" spans="2:3" x14ac:dyDescent="0.35">
      <c r="B2430" s="55" t="s">
        <v>3940</v>
      </c>
      <c r="C2430" t="s">
        <v>3941</v>
      </c>
    </row>
    <row r="2431" spans="2:3" x14ac:dyDescent="0.35">
      <c r="B2431" s="55" t="s">
        <v>3942</v>
      </c>
      <c r="C2431" t="s">
        <v>3941</v>
      </c>
    </row>
    <row r="2432" spans="2:3" x14ac:dyDescent="0.35">
      <c r="B2432" s="55" t="s">
        <v>3943</v>
      </c>
      <c r="C2432" t="s">
        <v>3944</v>
      </c>
    </row>
    <row r="2433" spans="2:3" x14ac:dyDescent="0.35">
      <c r="B2433" s="55" t="s">
        <v>3943</v>
      </c>
      <c r="C2433" t="s">
        <v>3944</v>
      </c>
    </row>
    <row r="2434" spans="2:3" x14ac:dyDescent="0.35">
      <c r="B2434" s="55" t="s">
        <v>3945</v>
      </c>
      <c r="C2434" t="s">
        <v>3946</v>
      </c>
    </row>
    <row r="2435" spans="2:3" x14ac:dyDescent="0.35">
      <c r="B2435" s="55" t="s">
        <v>3945</v>
      </c>
      <c r="C2435" t="s">
        <v>3946</v>
      </c>
    </row>
    <row r="2436" spans="2:3" x14ac:dyDescent="0.35">
      <c r="B2436" s="55" t="s">
        <v>3947</v>
      </c>
      <c r="C2436" t="s">
        <v>3948</v>
      </c>
    </row>
    <row r="2437" spans="2:3" x14ac:dyDescent="0.35">
      <c r="B2437" s="55" t="s">
        <v>3947</v>
      </c>
      <c r="C2437" t="s">
        <v>3948</v>
      </c>
    </row>
    <row r="2438" spans="2:3" x14ac:dyDescent="0.35">
      <c r="B2438" s="55" t="s">
        <v>3947</v>
      </c>
      <c r="C2438" t="s">
        <v>3948</v>
      </c>
    </row>
    <row r="2439" spans="2:3" x14ac:dyDescent="0.35">
      <c r="B2439" s="55" t="s">
        <v>3949</v>
      </c>
      <c r="C2439" t="s">
        <v>3950</v>
      </c>
    </row>
    <row r="2440" spans="2:3" x14ac:dyDescent="0.35">
      <c r="B2440" s="55" t="s">
        <v>3951</v>
      </c>
      <c r="C2440" t="s">
        <v>3952</v>
      </c>
    </row>
    <row r="2441" spans="2:3" x14ac:dyDescent="0.35">
      <c r="B2441" s="55" t="s">
        <v>3951</v>
      </c>
      <c r="C2441" t="s">
        <v>3952</v>
      </c>
    </row>
    <row r="2442" spans="2:3" x14ac:dyDescent="0.35">
      <c r="B2442" s="55" t="s">
        <v>3951</v>
      </c>
      <c r="C2442" t="s">
        <v>3952</v>
      </c>
    </row>
    <row r="2443" spans="2:3" x14ac:dyDescent="0.35">
      <c r="B2443" s="55" t="s">
        <v>3951</v>
      </c>
      <c r="C2443" t="s">
        <v>3952</v>
      </c>
    </row>
    <row r="2444" spans="2:3" x14ac:dyDescent="0.35">
      <c r="B2444" s="55" t="s">
        <v>3951</v>
      </c>
      <c r="C2444" t="s">
        <v>3952</v>
      </c>
    </row>
    <row r="2445" spans="2:3" x14ac:dyDescent="0.35">
      <c r="B2445" s="55" t="s">
        <v>3951</v>
      </c>
      <c r="C2445" t="s">
        <v>3952</v>
      </c>
    </row>
    <row r="2446" spans="2:3" x14ac:dyDescent="0.35">
      <c r="B2446" s="55" t="s">
        <v>3951</v>
      </c>
      <c r="C2446" t="s">
        <v>3952</v>
      </c>
    </row>
    <row r="2447" spans="2:3" x14ac:dyDescent="0.35">
      <c r="B2447" s="55" t="s">
        <v>3951</v>
      </c>
      <c r="C2447" t="s">
        <v>3952</v>
      </c>
    </row>
    <row r="2448" spans="2:3" x14ac:dyDescent="0.35">
      <c r="B2448" s="55" t="s">
        <v>3953</v>
      </c>
      <c r="C2448" t="s">
        <v>3954</v>
      </c>
    </row>
    <row r="2449" spans="2:3" x14ac:dyDescent="0.35">
      <c r="B2449" s="55" t="s">
        <v>3953</v>
      </c>
      <c r="C2449" t="s">
        <v>3954</v>
      </c>
    </row>
    <row r="2450" spans="2:3" x14ac:dyDescent="0.35">
      <c r="B2450" s="55" t="s">
        <v>3953</v>
      </c>
      <c r="C2450" t="s">
        <v>3954</v>
      </c>
    </row>
    <row r="2451" spans="2:3" x14ac:dyDescent="0.35">
      <c r="B2451" s="55" t="s">
        <v>3955</v>
      </c>
      <c r="C2451" t="s">
        <v>3956</v>
      </c>
    </row>
    <row r="2452" spans="2:3" x14ac:dyDescent="0.35">
      <c r="B2452" s="55" t="s">
        <v>3957</v>
      </c>
      <c r="C2452" t="s">
        <v>3958</v>
      </c>
    </row>
    <row r="2453" spans="2:3" x14ac:dyDescent="0.35">
      <c r="B2453" s="55" t="s">
        <v>3957</v>
      </c>
      <c r="C2453" t="s">
        <v>3958</v>
      </c>
    </row>
    <row r="2454" spans="2:3" x14ac:dyDescent="0.35">
      <c r="B2454" s="55" t="s">
        <v>3957</v>
      </c>
      <c r="C2454" t="s">
        <v>3958</v>
      </c>
    </row>
    <row r="2455" spans="2:3" x14ac:dyDescent="0.35">
      <c r="B2455" s="55" t="s">
        <v>3957</v>
      </c>
      <c r="C2455" t="s">
        <v>3958</v>
      </c>
    </row>
    <row r="2456" spans="2:3" x14ac:dyDescent="0.35">
      <c r="B2456" s="55" t="s">
        <v>3959</v>
      </c>
      <c r="C2456" t="s">
        <v>3960</v>
      </c>
    </row>
    <row r="2457" spans="2:3" x14ac:dyDescent="0.35">
      <c r="B2457" s="55" t="s">
        <v>3959</v>
      </c>
      <c r="C2457" t="s">
        <v>3960</v>
      </c>
    </row>
    <row r="2458" spans="2:3" x14ac:dyDescent="0.35">
      <c r="B2458" s="55" t="s">
        <v>3961</v>
      </c>
      <c r="C2458" t="s">
        <v>3962</v>
      </c>
    </row>
    <row r="2459" spans="2:3" x14ac:dyDescent="0.35">
      <c r="B2459" s="55" t="s">
        <v>3961</v>
      </c>
      <c r="C2459" t="s">
        <v>3962</v>
      </c>
    </row>
    <row r="2460" spans="2:3" x14ac:dyDescent="0.35">
      <c r="B2460" s="55" t="s">
        <v>3961</v>
      </c>
      <c r="C2460" t="s">
        <v>3962</v>
      </c>
    </row>
    <row r="2461" spans="2:3" x14ac:dyDescent="0.35">
      <c r="B2461" s="55" t="s">
        <v>3963</v>
      </c>
      <c r="C2461" t="s">
        <v>3964</v>
      </c>
    </row>
    <row r="2462" spans="2:3" x14ac:dyDescent="0.35">
      <c r="B2462" s="55" t="s">
        <v>3963</v>
      </c>
      <c r="C2462" t="s">
        <v>3964</v>
      </c>
    </row>
    <row r="2463" spans="2:3" x14ac:dyDescent="0.35">
      <c r="B2463" s="55" t="s">
        <v>3965</v>
      </c>
      <c r="C2463" t="s">
        <v>3966</v>
      </c>
    </row>
    <row r="2464" spans="2:3" x14ac:dyDescent="0.35">
      <c r="B2464" s="55" t="s">
        <v>3965</v>
      </c>
      <c r="C2464" t="s">
        <v>3966</v>
      </c>
    </row>
    <row r="2465" spans="2:3" x14ac:dyDescent="0.35">
      <c r="B2465" t="s">
        <v>3967</v>
      </c>
      <c r="C2465" t="s">
        <v>3968</v>
      </c>
    </row>
    <row r="2466" spans="2:3" x14ac:dyDescent="0.35">
      <c r="B2466" t="s">
        <v>3967</v>
      </c>
      <c r="C2466" t="s">
        <v>3968</v>
      </c>
    </row>
    <row r="2467" spans="2:3" x14ac:dyDescent="0.35">
      <c r="B2467" t="s">
        <v>3967</v>
      </c>
      <c r="C2467" t="s">
        <v>3968</v>
      </c>
    </row>
    <row r="2468" spans="2:3" x14ac:dyDescent="0.35">
      <c r="B2468" t="s">
        <v>3967</v>
      </c>
      <c r="C2468" t="s">
        <v>3969</v>
      </c>
    </row>
    <row r="2469" spans="2:3" x14ac:dyDescent="0.35">
      <c r="B2469" t="s">
        <v>3967</v>
      </c>
      <c r="C2469" t="s">
        <v>3969</v>
      </c>
    </row>
    <row r="2470" spans="2:3" x14ac:dyDescent="0.35">
      <c r="B2470" t="s">
        <v>3967</v>
      </c>
      <c r="C2470" t="s">
        <v>3969</v>
      </c>
    </row>
    <row r="2471" spans="2:3" x14ac:dyDescent="0.35">
      <c r="B2471" t="s">
        <v>3970</v>
      </c>
      <c r="C2471" t="s">
        <v>3971</v>
      </c>
    </row>
    <row r="2472" spans="2:3" x14ac:dyDescent="0.35">
      <c r="B2472" t="s">
        <v>3970</v>
      </c>
      <c r="C2472" t="s">
        <v>3971</v>
      </c>
    </row>
    <row r="2473" spans="2:3" x14ac:dyDescent="0.35">
      <c r="B2473" t="s">
        <v>3970</v>
      </c>
      <c r="C2473" t="s">
        <v>3971</v>
      </c>
    </row>
    <row r="2474" spans="2:3" x14ac:dyDescent="0.35">
      <c r="B2474" t="s">
        <v>3972</v>
      </c>
      <c r="C2474" t="s">
        <v>3973</v>
      </c>
    </row>
    <row r="2475" spans="2:3" x14ac:dyDescent="0.35">
      <c r="B2475" t="s">
        <v>3972</v>
      </c>
      <c r="C2475" t="s">
        <v>3973</v>
      </c>
    </row>
    <row r="2476" spans="2:3" x14ac:dyDescent="0.35">
      <c r="B2476" t="s">
        <v>3972</v>
      </c>
      <c r="C2476" t="s">
        <v>3973</v>
      </c>
    </row>
    <row r="2477" spans="2:3" x14ac:dyDescent="0.35">
      <c r="B2477" t="s">
        <v>3974</v>
      </c>
      <c r="C2477" t="s">
        <v>3975</v>
      </c>
    </row>
    <row r="2478" spans="2:3" x14ac:dyDescent="0.35">
      <c r="B2478" t="s">
        <v>3974</v>
      </c>
      <c r="C2478" t="s">
        <v>3975</v>
      </c>
    </row>
    <row r="2479" spans="2:3" x14ac:dyDescent="0.35">
      <c r="B2479" t="s">
        <v>3976</v>
      </c>
      <c r="C2479" t="s">
        <v>3977</v>
      </c>
    </row>
    <row r="2480" spans="2:3" x14ac:dyDescent="0.35">
      <c r="B2480" t="s">
        <v>3978</v>
      </c>
      <c r="C2480" t="s">
        <v>3979</v>
      </c>
    </row>
    <row r="2481" spans="2:3" x14ac:dyDescent="0.35">
      <c r="B2481" t="s">
        <v>3978</v>
      </c>
      <c r="C2481" t="s">
        <v>3979</v>
      </c>
    </row>
    <row r="2482" spans="2:3" x14ac:dyDescent="0.35">
      <c r="B2482" t="s">
        <v>3978</v>
      </c>
      <c r="C2482" t="s">
        <v>3979</v>
      </c>
    </row>
    <row r="2483" spans="2:3" x14ac:dyDescent="0.35">
      <c r="B2483" t="s">
        <v>3980</v>
      </c>
      <c r="C2483" t="s">
        <v>3981</v>
      </c>
    </row>
    <row r="2484" spans="2:3" x14ac:dyDescent="0.35">
      <c r="B2484" t="s">
        <v>3982</v>
      </c>
      <c r="C2484" t="s">
        <v>3983</v>
      </c>
    </row>
    <row r="2485" spans="2:3" x14ac:dyDescent="0.35">
      <c r="B2485" t="s">
        <v>3982</v>
      </c>
      <c r="C2485" t="s">
        <v>3983</v>
      </c>
    </row>
    <row r="2486" spans="2:3" x14ac:dyDescent="0.35">
      <c r="B2486" t="s">
        <v>3982</v>
      </c>
      <c r="C2486" t="s">
        <v>3983</v>
      </c>
    </row>
    <row r="2487" spans="2:3" x14ac:dyDescent="0.35">
      <c r="B2487" t="s">
        <v>3984</v>
      </c>
      <c r="C2487" t="s">
        <v>3985</v>
      </c>
    </row>
    <row r="2488" spans="2:3" x14ac:dyDescent="0.35">
      <c r="B2488" t="s">
        <v>3984</v>
      </c>
      <c r="C2488" t="s">
        <v>3985</v>
      </c>
    </row>
    <row r="2489" spans="2:3" x14ac:dyDescent="0.35">
      <c r="B2489" t="s">
        <v>3984</v>
      </c>
      <c r="C2489" t="s">
        <v>3985</v>
      </c>
    </row>
    <row r="2490" spans="2:3" x14ac:dyDescent="0.35">
      <c r="B2490" t="s">
        <v>3984</v>
      </c>
      <c r="C2490" t="s">
        <v>3985</v>
      </c>
    </row>
    <row r="2491" spans="2:3" x14ac:dyDescent="0.35">
      <c r="B2491" t="s">
        <v>3984</v>
      </c>
      <c r="C2491" t="s">
        <v>3985</v>
      </c>
    </row>
    <row r="2492" spans="2:3" x14ac:dyDescent="0.35">
      <c r="B2492" t="s">
        <v>3984</v>
      </c>
      <c r="C2492" t="s">
        <v>3985</v>
      </c>
    </row>
    <row r="2493" spans="2:3" x14ac:dyDescent="0.35">
      <c r="B2493" t="s">
        <v>3986</v>
      </c>
      <c r="C2493" t="s">
        <v>3987</v>
      </c>
    </row>
    <row r="2494" spans="2:3" x14ac:dyDescent="0.35">
      <c r="B2494" t="s">
        <v>3988</v>
      </c>
      <c r="C2494" t="s">
        <v>1544</v>
      </c>
    </row>
    <row r="2495" spans="2:3" x14ac:dyDescent="0.35">
      <c r="B2495" t="s">
        <v>3988</v>
      </c>
      <c r="C2495" t="s">
        <v>1544</v>
      </c>
    </row>
    <row r="2496" spans="2:3" x14ac:dyDescent="0.35">
      <c r="B2496" t="s">
        <v>3989</v>
      </c>
      <c r="C2496" t="s">
        <v>3990</v>
      </c>
    </row>
    <row r="2497" spans="2:3" x14ac:dyDescent="0.35">
      <c r="B2497" t="s">
        <v>3989</v>
      </c>
      <c r="C2497" t="s">
        <v>3990</v>
      </c>
    </row>
    <row r="2498" spans="2:3" x14ac:dyDescent="0.35">
      <c r="B2498" t="s">
        <v>3989</v>
      </c>
      <c r="C2498" t="s">
        <v>3990</v>
      </c>
    </row>
    <row r="2499" spans="2:3" x14ac:dyDescent="0.35">
      <c r="B2499" t="s">
        <v>3989</v>
      </c>
      <c r="C2499" t="s">
        <v>3990</v>
      </c>
    </row>
    <row r="2500" spans="2:3" x14ac:dyDescent="0.35">
      <c r="B2500" t="s">
        <v>3989</v>
      </c>
      <c r="C2500" t="s">
        <v>3990</v>
      </c>
    </row>
    <row r="2501" spans="2:3" x14ac:dyDescent="0.35">
      <c r="B2501" t="s">
        <v>3991</v>
      </c>
      <c r="C2501" t="s">
        <v>3992</v>
      </c>
    </row>
    <row r="2502" spans="2:3" x14ac:dyDescent="0.35">
      <c r="B2502" t="s">
        <v>3991</v>
      </c>
      <c r="C2502" t="s">
        <v>3992</v>
      </c>
    </row>
    <row r="2503" spans="2:3" x14ac:dyDescent="0.35">
      <c r="B2503" t="s">
        <v>3991</v>
      </c>
      <c r="C2503" t="s">
        <v>3992</v>
      </c>
    </row>
    <row r="2504" spans="2:3" x14ac:dyDescent="0.35">
      <c r="B2504" t="s">
        <v>3991</v>
      </c>
      <c r="C2504" t="s">
        <v>3992</v>
      </c>
    </row>
    <row r="2505" spans="2:3" x14ac:dyDescent="0.35">
      <c r="B2505" t="s">
        <v>3991</v>
      </c>
      <c r="C2505" t="s">
        <v>3992</v>
      </c>
    </row>
    <row r="2506" spans="2:3" x14ac:dyDescent="0.35">
      <c r="B2506" t="s">
        <v>3991</v>
      </c>
      <c r="C2506" t="s">
        <v>3992</v>
      </c>
    </row>
    <row r="2507" spans="2:3" x14ac:dyDescent="0.35">
      <c r="B2507" t="s">
        <v>3991</v>
      </c>
      <c r="C2507" t="s">
        <v>3992</v>
      </c>
    </row>
    <row r="2508" spans="2:3" x14ac:dyDescent="0.35">
      <c r="B2508" t="s">
        <v>3991</v>
      </c>
      <c r="C2508" t="s">
        <v>3992</v>
      </c>
    </row>
    <row r="2509" spans="2:3" x14ac:dyDescent="0.35">
      <c r="B2509" t="s">
        <v>3991</v>
      </c>
      <c r="C2509" t="s">
        <v>3992</v>
      </c>
    </row>
    <row r="2510" spans="2:3" x14ac:dyDescent="0.35">
      <c r="B2510" t="s">
        <v>3991</v>
      </c>
      <c r="C2510" t="s">
        <v>3992</v>
      </c>
    </row>
    <row r="2511" spans="2:3" x14ac:dyDescent="0.35">
      <c r="B2511" t="s">
        <v>3991</v>
      </c>
      <c r="C2511" t="s">
        <v>3992</v>
      </c>
    </row>
    <row r="2512" spans="2:3" x14ac:dyDescent="0.35">
      <c r="B2512" t="s">
        <v>3991</v>
      </c>
      <c r="C2512" t="s">
        <v>3992</v>
      </c>
    </row>
    <row r="2513" spans="2:3" x14ac:dyDescent="0.35">
      <c r="B2513" t="s">
        <v>3991</v>
      </c>
      <c r="C2513" t="s">
        <v>3992</v>
      </c>
    </row>
    <row r="2514" spans="2:3" x14ac:dyDescent="0.35">
      <c r="B2514" t="s">
        <v>3991</v>
      </c>
      <c r="C2514" t="s">
        <v>3992</v>
      </c>
    </row>
    <row r="2515" spans="2:3" x14ac:dyDescent="0.35">
      <c r="B2515" t="s">
        <v>3991</v>
      </c>
      <c r="C2515" t="s">
        <v>3992</v>
      </c>
    </row>
    <row r="2516" spans="2:3" x14ac:dyDescent="0.35">
      <c r="B2516" t="s">
        <v>3991</v>
      </c>
      <c r="C2516" t="s">
        <v>3992</v>
      </c>
    </row>
    <row r="2517" spans="2:3" x14ac:dyDescent="0.35">
      <c r="B2517" t="s">
        <v>3991</v>
      </c>
      <c r="C2517" t="s">
        <v>3992</v>
      </c>
    </row>
    <row r="2518" spans="2:3" x14ac:dyDescent="0.35">
      <c r="B2518" t="s">
        <v>3991</v>
      </c>
      <c r="C2518" t="s">
        <v>3992</v>
      </c>
    </row>
    <row r="2519" spans="2:3" x14ac:dyDescent="0.35">
      <c r="B2519" t="s">
        <v>3991</v>
      </c>
      <c r="C2519" t="s">
        <v>3992</v>
      </c>
    </row>
    <row r="2520" spans="2:3" x14ac:dyDescent="0.35">
      <c r="B2520" t="s">
        <v>3991</v>
      </c>
      <c r="C2520" t="s">
        <v>3992</v>
      </c>
    </row>
    <row r="2521" spans="2:3" x14ac:dyDescent="0.35">
      <c r="B2521" t="s">
        <v>3991</v>
      </c>
      <c r="C2521" t="s">
        <v>3992</v>
      </c>
    </row>
    <row r="2522" spans="2:3" x14ac:dyDescent="0.35">
      <c r="B2522" t="s">
        <v>3991</v>
      </c>
      <c r="C2522" t="s">
        <v>3992</v>
      </c>
    </row>
    <row r="2523" spans="2:3" x14ac:dyDescent="0.35">
      <c r="B2523" t="s">
        <v>3991</v>
      </c>
      <c r="C2523" t="s">
        <v>3992</v>
      </c>
    </row>
    <row r="2524" spans="2:3" x14ac:dyDescent="0.35">
      <c r="B2524" t="s">
        <v>3991</v>
      </c>
      <c r="C2524" t="s">
        <v>3992</v>
      </c>
    </row>
    <row r="2525" spans="2:3" x14ac:dyDescent="0.35">
      <c r="B2525" t="s">
        <v>3991</v>
      </c>
      <c r="C2525" t="s">
        <v>3992</v>
      </c>
    </row>
    <row r="2526" spans="2:3" x14ac:dyDescent="0.35">
      <c r="B2526" t="s">
        <v>3991</v>
      </c>
      <c r="C2526" t="s">
        <v>3992</v>
      </c>
    </row>
    <row r="2527" spans="2:3" x14ac:dyDescent="0.35">
      <c r="B2527" t="s">
        <v>3991</v>
      </c>
      <c r="C2527" t="s">
        <v>3992</v>
      </c>
    </row>
    <row r="2528" spans="2:3" x14ac:dyDescent="0.35">
      <c r="B2528" t="s">
        <v>3991</v>
      </c>
      <c r="C2528" t="s">
        <v>3992</v>
      </c>
    </row>
    <row r="2529" spans="2:3" x14ac:dyDescent="0.35">
      <c r="B2529" t="s">
        <v>3991</v>
      </c>
      <c r="C2529" t="s">
        <v>3992</v>
      </c>
    </row>
    <row r="2530" spans="2:3" x14ac:dyDescent="0.35">
      <c r="B2530" t="s">
        <v>3991</v>
      </c>
      <c r="C2530" t="s">
        <v>3992</v>
      </c>
    </row>
    <row r="2531" spans="2:3" x14ac:dyDescent="0.35">
      <c r="B2531" t="s">
        <v>3991</v>
      </c>
      <c r="C2531" t="s">
        <v>3992</v>
      </c>
    </row>
    <row r="2532" spans="2:3" x14ac:dyDescent="0.35">
      <c r="B2532" t="s">
        <v>3993</v>
      </c>
      <c r="C2532" t="s">
        <v>3994</v>
      </c>
    </row>
    <row r="2533" spans="2:3" x14ac:dyDescent="0.35">
      <c r="B2533" t="s">
        <v>3993</v>
      </c>
      <c r="C2533" t="s">
        <v>3994</v>
      </c>
    </row>
    <row r="2534" spans="2:3" x14ac:dyDescent="0.35">
      <c r="B2534" t="s">
        <v>3993</v>
      </c>
      <c r="C2534" t="s">
        <v>3994</v>
      </c>
    </row>
    <row r="2535" spans="2:3" x14ac:dyDescent="0.35">
      <c r="B2535" t="s">
        <v>3995</v>
      </c>
      <c r="C2535" t="s">
        <v>3996</v>
      </c>
    </row>
    <row r="2536" spans="2:3" x14ac:dyDescent="0.35">
      <c r="B2536" t="s">
        <v>3995</v>
      </c>
      <c r="C2536" t="s">
        <v>3996</v>
      </c>
    </row>
    <row r="2537" spans="2:3" x14ac:dyDescent="0.35">
      <c r="B2537" t="s">
        <v>3997</v>
      </c>
      <c r="C2537" t="s">
        <v>3998</v>
      </c>
    </row>
    <row r="2538" spans="2:3" x14ac:dyDescent="0.35">
      <c r="B2538" t="s">
        <v>3997</v>
      </c>
      <c r="C2538" t="s">
        <v>3998</v>
      </c>
    </row>
    <row r="2539" spans="2:3" x14ac:dyDescent="0.35">
      <c r="B2539" t="s">
        <v>3997</v>
      </c>
      <c r="C2539" t="s">
        <v>3998</v>
      </c>
    </row>
    <row r="2540" spans="2:3" x14ac:dyDescent="0.35">
      <c r="B2540" t="s">
        <v>3997</v>
      </c>
      <c r="C2540" t="s">
        <v>3998</v>
      </c>
    </row>
    <row r="2541" spans="2:3" x14ac:dyDescent="0.35">
      <c r="B2541" t="s">
        <v>3999</v>
      </c>
      <c r="C2541" t="s">
        <v>4000</v>
      </c>
    </row>
    <row r="2542" spans="2:3" x14ac:dyDescent="0.35">
      <c r="B2542" t="s">
        <v>3999</v>
      </c>
      <c r="C2542" t="s">
        <v>4000</v>
      </c>
    </row>
    <row r="2543" spans="2:3" x14ac:dyDescent="0.35">
      <c r="B2543" t="s">
        <v>3999</v>
      </c>
      <c r="C2543" t="s">
        <v>4000</v>
      </c>
    </row>
    <row r="2544" spans="2:3" x14ac:dyDescent="0.35">
      <c r="B2544" t="s">
        <v>3999</v>
      </c>
      <c r="C2544" t="s">
        <v>4000</v>
      </c>
    </row>
    <row r="2545" spans="2:3" x14ac:dyDescent="0.35">
      <c r="B2545" t="s">
        <v>4001</v>
      </c>
      <c r="C2545" t="s">
        <v>4002</v>
      </c>
    </row>
    <row r="2546" spans="2:3" x14ac:dyDescent="0.35">
      <c r="B2546" t="s">
        <v>4001</v>
      </c>
      <c r="C2546" t="s">
        <v>4002</v>
      </c>
    </row>
    <row r="2547" spans="2:3" x14ac:dyDescent="0.35">
      <c r="B2547" t="s">
        <v>4001</v>
      </c>
      <c r="C2547" t="s">
        <v>4002</v>
      </c>
    </row>
    <row r="2548" spans="2:3" x14ac:dyDescent="0.35">
      <c r="B2548" t="s">
        <v>4001</v>
      </c>
      <c r="C2548" t="s">
        <v>4002</v>
      </c>
    </row>
    <row r="2549" spans="2:3" x14ac:dyDescent="0.35">
      <c r="B2549" t="s">
        <v>4003</v>
      </c>
      <c r="C2549" t="s">
        <v>4004</v>
      </c>
    </row>
    <row r="2550" spans="2:3" x14ac:dyDescent="0.35">
      <c r="B2550" t="s">
        <v>4003</v>
      </c>
      <c r="C2550" t="s">
        <v>4004</v>
      </c>
    </row>
    <row r="2551" spans="2:3" x14ac:dyDescent="0.35">
      <c r="B2551" t="s">
        <v>4003</v>
      </c>
      <c r="C2551" t="s">
        <v>4004</v>
      </c>
    </row>
    <row r="2552" spans="2:3" x14ac:dyDescent="0.35">
      <c r="B2552" t="s">
        <v>4005</v>
      </c>
      <c r="C2552" t="s">
        <v>4006</v>
      </c>
    </row>
    <row r="2553" spans="2:3" x14ac:dyDescent="0.35">
      <c r="B2553" t="s">
        <v>4005</v>
      </c>
      <c r="C2553" t="s">
        <v>4006</v>
      </c>
    </row>
    <row r="2554" spans="2:3" x14ac:dyDescent="0.35">
      <c r="B2554" t="s">
        <v>4005</v>
      </c>
      <c r="C2554" t="s">
        <v>4006</v>
      </c>
    </row>
    <row r="2555" spans="2:3" x14ac:dyDescent="0.35">
      <c r="B2555" t="s">
        <v>4005</v>
      </c>
      <c r="C2555" t="s">
        <v>4006</v>
      </c>
    </row>
    <row r="2556" spans="2:3" x14ac:dyDescent="0.35">
      <c r="B2556" t="s">
        <v>4007</v>
      </c>
      <c r="C2556" t="s">
        <v>4008</v>
      </c>
    </row>
    <row r="2557" spans="2:3" x14ac:dyDescent="0.35">
      <c r="B2557" t="s">
        <v>4007</v>
      </c>
      <c r="C2557" t="s">
        <v>4008</v>
      </c>
    </row>
    <row r="2558" spans="2:3" x14ac:dyDescent="0.35">
      <c r="B2558" t="s">
        <v>4007</v>
      </c>
      <c r="C2558" t="s">
        <v>4008</v>
      </c>
    </row>
    <row r="2559" spans="2:3" x14ac:dyDescent="0.35">
      <c r="B2559" t="s">
        <v>4009</v>
      </c>
      <c r="C2559" t="s">
        <v>4010</v>
      </c>
    </row>
    <row r="2560" spans="2:3" x14ac:dyDescent="0.35">
      <c r="B2560" t="s">
        <v>4011</v>
      </c>
      <c r="C2560" t="s">
        <v>4012</v>
      </c>
    </row>
    <row r="2561" spans="2:3" x14ac:dyDescent="0.35">
      <c r="B2561" t="s">
        <v>4011</v>
      </c>
      <c r="C2561" t="s">
        <v>4012</v>
      </c>
    </row>
    <row r="2562" spans="2:3" x14ac:dyDescent="0.35">
      <c r="B2562" t="s">
        <v>4011</v>
      </c>
      <c r="C2562" t="s">
        <v>4012</v>
      </c>
    </row>
    <row r="2563" spans="2:3" x14ac:dyDescent="0.35">
      <c r="B2563" t="s">
        <v>4011</v>
      </c>
      <c r="C2563" t="s">
        <v>4012</v>
      </c>
    </row>
    <row r="2564" spans="2:3" x14ac:dyDescent="0.35">
      <c r="B2564" t="s">
        <v>4011</v>
      </c>
      <c r="C2564" t="s">
        <v>4012</v>
      </c>
    </row>
    <row r="2565" spans="2:3" x14ac:dyDescent="0.35">
      <c r="B2565" t="s">
        <v>4011</v>
      </c>
      <c r="C2565" t="s">
        <v>4012</v>
      </c>
    </row>
    <row r="2566" spans="2:3" x14ac:dyDescent="0.35">
      <c r="B2566" t="s">
        <v>4011</v>
      </c>
      <c r="C2566" t="s">
        <v>4012</v>
      </c>
    </row>
    <row r="2567" spans="2:3" x14ac:dyDescent="0.35">
      <c r="B2567" t="s">
        <v>4011</v>
      </c>
      <c r="C2567" t="s">
        <v>4012</v>
      </c>
    </row>
    <row r="2568" spans="2:3" x14ac:dyDescent="0.35">
      <c r="B2568" t="s">
        <v>4013</v>
      </c>
      <c r="C2568" t="s">
        <v>4014</v>
      </c>
    </row>
    <row r="2569" spans="2:3" x14ac:dyDescent="0.35">
      <c r="B2569" t="s">
        <v>4013</v>
      </c>
      <c r="C2569" t="s">
        <v>4014</v>
      </c>
    </row>
    <row r="2570" spans="2:3" x14ac:dyDescent="0.35">
      <c r="B2570" t="s">
        <v>4013</v>
      </c>
      <c r="C2570" t="s">
        <v>4014</v>
      </c>
    </row>
    <row r="2571" spans="2:3" x14ac:dyDescent="0.35">
      <c r="B2571" t="s">
        <v>4015</v>
      </c>
      <c r="C2571" t="s">
        <v>4016</v>
      </c>
    </row>
    <row r="2572" spans="2:3" x14ac:dyDescent="0.35">
      <c r="B2572" t="s">
        <v>4015</v>
      </c>
      <c r="C2572" t="s">
        <v>4016</v>
      </c>
    </row>
    <row r="2573" spans="2:3" x14ac:dyDescent="0.35">
      <c r="B2573" t="s">
        <v>4015</v>
      </c>
      <c r="C2573" t="s">
        <v>4016</v>
      </c>
    </row>
    <row r="2574" spans="2:3" x14ac:dyDescent="0.35">
      <c r="B2574" t="s">
        <v>4017</v>
      </c>
      <c r="C2574" t="s">
        <v>4018</v>
      </c>
    </row>
    <row r="2575" spans="2:3" x14ac:dyDescent="0.35">
      <c r="B2575" t="s">
        <v>4017</v>
      </c>
      <c r="C2575" t="s">
        <v>4018</v>
      </c>
    </row>
    <row r="2576" spans="2:3" x14ac:dyDescent="0.35">
      <c r="B2576" t="s">
        <v>4017</v>
      </c>
      <c r="C2576" t="s">
        <v>4018</v>
      </c>
    </row>
    <row r="2577" spans="2:3" x14ac:dyDescent="0.35">
      <c r="B2577" t="s">
        <v>4017</v>
      </c>
      <c r="C2577" t="s">
        <v>4018</v>
      </c>
    </row>
    <row r="2578" spans="2:3" x14ac:dyDescent="0.35">
      <c r="B2578" t="s">
        <v>4017</v>
      </c>
      <c r="C2578" t="s">
        <v>4018</v>
      </c>
    </row>
    <row r="2579" spans="2:3" x14ac:dyDescent="0.35">
      <c r="B2579" t="s">
        <v>4019</v>
      </c>
      <c r="C2579" t="s">
        <v>4020</v>
      </c>
    </row>
    <row r="2580" spans="2:3" x14ac:dyDescent="0.35">
      <c r="B2580" t="s">
        <v>4019</v>
      </c>
      <c r="C2580" t="s">
        <v>4020</v>
      </c>
    </row>
    <row r="2581" spans="2:3" x14ac:dyDescent="0.35">
      <c r="B2581" t="s">
        <v>4021</v>
      </c>
      <c r="C2581" t="s">
        <v>4022</v>
      </c>
    </row>
    <row r="2582" spans="2:3" x14ac:dyDescent="0.35">
      <c r="B2582" t="s">
        <v>4021</v>
      </c>
      <c r="C2582" t="s">
        <v>4022</v>
      </c>
    </row>
    <row r="2583" spans="2:3" x14ac:dyDescent="0.35">
      <c r="B2583" t="s">
        <v>4023</v>
      </c>
      <c r="C2583" t="s">
        <v>4024</v>
      </c>
    </row>
    <row r="2584" spans="2:3" x14ac:dyDescent="0.35">
      <c r="B2584" t="s">
        <v>4025</v>
      </c>
      <c r="C2584" t="s">
        <v>4026</v>
      </c>
    </row>
    <row r="2585" spans="2:3" x14ac:dyDescent="0.35">
      <c r="B2585" t="s">
        <v>4025</v>
      </c>
      <c r="C2585" t="s">
        <v>4026</v>
      </c>
    </row>
    <row r="2586" spans="2:3" x14ac:dyDescent="0.35">
      <c r="B2586" t="s">
        <v>4027</v>
      </c>
      <c r="C2586" t="s">
        <v>4028</v>
      </c>
    </row>
    <row r="2587" spans="2:3" x14ac:dyDescent="0.35">
      <c r="B2587" t="s">
        <v>4027</v>
      </c>
      <c r="C2587" t="s">
        <v>4028</v>
      </c>
    </row>
    <row r="2588" spans="2:3" x14ac:dyDescent="0.35">
      <c r="B2588" t="s">
        <v>4029</v>
      </c>
      <c r="C2588" t="s">
        <v>4030</v>
      </c>
    </row>
    <row r="2589" spans="2:3" x14ac:dyDescent="0.35">
      <c r="B2589" t="s">
        <v>4029</v>
      </c>
      <c r="C2589" t="s">
        <v>4030</v>
      </c>
    </row>
    <row r="2590" spans="2:3" x14ac:dyDescent="0.35">
      <c r="B2590" t="s">
        <v>4029</v>
      </c>
      <c r="C2590" t="s">
        <v>4030</v>
      </c>
    </row>
    <row r="2591" spans="2:3" x14ac:dyDescent="0.35">
      <c r="B2591" t="s">
        <v>4031</v>
      </c>
      <c r="C2591" t="s">
        <v>4032</v>
      </c>
    </row>
    <row r="2592" spans="2:3" x14ac:dyDescent="0.35">
      <c r="B2592" t="s">
        <v>4033</v>
      </c>
      <c r="C2592" t="s">
        <v>4034</v>
      </c>
    </row>
    <row r="2593" spans="2:3" x14ac:dyDescent="0.35">
      <c r="B2593" t="s">
        <v>4035</v>
      </c>
      <c r="C2593" t="s">
        <v>4036</v>
      </c>
    </row>
    <row r="2594" spans="2:3" x14ac:dyDescent="0.35">
      <c r="B2594" t="s">
        <v>4037</v>
      </c>
      <c r="C2594" t="s">
        <v>4038</v>
      </c>
    </row>
    <row r="2595" spans="2:3" x14ac:dyDescent="0.35">
      <c r="B2595" t="s">
        <v>4037</v>
      </c>
      <c r="C2595" t="s">
        <v>4038</v>
      </c>
    </row>
    <row r="2596" spans="2:3" x14ac:dyDescent="0.35">
      <c r="B2596" t="s">
        <v>4039</v>
      </c>
      <c r="C2596" t="s">
        <v>4040</v>
      </c>
    </row>
    <row r="2597" spans="2:3" x14ac:dyDescent="0.35">
      <c r="B2597" t="s">
        <v>4039</v>
      </c>
      <c r="C2597" t="s">
        <v>4040</v>
      </c>
    </row>
    <row r="2598" spans="2:3" x14ac:dyDescent="0.35">
      <c r="B2598" t="s">
        <v>4041</v>
      </c>
      <c r="C2598" t="s">
        <v>4042</v>
      </c>
    </row>
    <row r="2599" spans="2:3" x14ac:dyDescent="0.35">
      <c r="B2599" t="s">
        <v>4041</v>
      </c>
      <c r="C2599" t="s">
        <v>4042</v>
      </c>
    </row>
    <row r="2600" spans="2:3" x14ac:dyDescent="0.35">
      <c r="B2600" t="s">
        <v>4041</v>
      </c>
      <c r="C2600" t="s">
        <v>4042</v>
      </c>
    </row>
    <row r="2601" spans="2:3" x14ac:dyDescent="0.35">
      <c r="B2601" t="s">
        <v>4041</v>
      </c>
      <c r="C2601" t="s">
        <v>4042</v>
      </c>
    </row>
    <row r="2602" spans="2:3" x14ac:dyDescent="0.35">
      <c r="B2602" t="s">
        <v>4041</v>
      </c>
      <c r="C2602" t="s">
        <v>4042</v>
      </c>
    </row>
    <row r="2603" spans="2:3" x14ac:dyDescent="0.35">
      <c r="B2603" t="s">
        <v>4041</v>
      </c>
      <c r="C2603" t="s">
        <v>4042</v>
      </c>
    </row>
    <row r="2604" spans="2:3" x14ac:dyDescent="0.35">
      <c r="B2604" t="s">
        <v>4043</v>
      </c>
      <c r="C2604" t="s">
        <v>4044</v>
      </c>
    </row>
    <row r="2605" spans="2:3" x14ac:dyDescent="0.35">
      <c r="B2605" t="s">
        <v>4043</v>
      </c>
      <c r="C2605" t="s">
        <v>4044</v>
      </c>
    </row>
    <row r="2606" spans="2:3" x14ac:dyDescent="0.35">
      <c r="B2606" t="s">
        <v>4043</v>
      </c>
      <c r="C2606" t="s">
        <v>4044</v>
      </c>
    </row>
    <row r="2607" spans="2:3" x14ac:dyDescent="0.35">
      <c r="B2607" t="s">
        <v>4043</v>
      </c>
      <c r="C2607" t="s">
        <v>4044</v>
      </c>
    </row>
    <row r="2608" spans="2:3" x14ac:dyDescent="0.35">
      <c r="B2608" t="s">
        <v>4045</v>
      </c>
      <c r="C2608" t="s">
        <v>4046</v>
      </c>
    </row>
    <row r="2609" spans="2:3" x14ac:dyDescent="0.35">
      <c r="B2609" t="s">
        <v>4045</v>
      </c>
      <c r="C2609" t="s">
        <v>4046</v>
      </c>
    </row>
    <row r="2610" spans="2:3" x14ac:dyDescent="0.35">
      <c r="B2610" t="s">
        <v>4047</v>
      </c>
      <c r="C2610" t="s">
        <v>4048</v>
      </c>
    </row>
    <row r="2611" spans="2:3" x14ac:dyDescent="0.35">
      <c r="B2611" t="s">
        <v>4047</v>
      </c>
      <c r="C2611" t="s">
        <v>4048</v>
      </c>
    </row>
    <row r="2612" spans="2:3" x14ac:dyDescent="0.35">
      <c r="B2612" t="s">
        <v>4047</v>
      </c>
      <c r="C2612" t="s">
        <v>4048</v>
      </c>
    </row>
    <row r="2613" spans="2:3" x14ac:dyDescent="0.35">
      <c r="B2613" t="s">
        <v>4047</v>
      </c>
      <c r="C2613" t="s">
        <v>4048</v>
      </c>
    </row>
    <row r="2614" spans="2:3" x14ac:dyDescent="0.35">
      <c r="B2614" t="s">
        <v>4047</v>
      </c>
      <c r="C2614" t="s">
        <v>4048</v>
      </c>
    </row>
    <row r="2615" spans="2:3" x14ac:dyDescent="0.35">
      <c r="B2615" t="s">
        <v>4049</v>
      </c>
      <c r="C2615" t="s">
        <v>4050</v>
      </c>
    </row>
    <row r="2616" spans="2:3" x14ac:dyDescent="0.35">
      <c r="B2616" t="s">
        <v>4049</v>
      </c>
      <c r="C2616" t="s">
        <v>4050</v>
      </c>
    </row>
    <row r="2617" spans="2:3" x14ac:dyDescent="0.35">
      <c r="B2617" t="s">
        <v>4049</v>
      </c>
      <c r="C2617" t="s">
        <v>4050</v>
      </c>
    </row>
    <row r="2618" spans="2:3" x14ac:dyDescent="0.35">
      <c r="B2618" t="s">
        <v>4051</v>
      </c>
      <c r="C2618" t="s">
        <v>4052</v>
      </c>
    </row>
    <row r="2619" spans="2:3" x14ac:dyDescent="0.35">
      <c r="B2619" t="s">
        <v>4051</v>
      </c>
      <c r="C2619" t="s">
        <v>4052</v>
      </c>
    </row>
    <row r="2620" spans="2:3" x14ac:dyDescent="0.35">
      <c r="B2620" t="s">
        <v>4051</v>
      </c>
      <c r="C2620" t="s">
        <v>4052</v>
      </c>
    </row>
    <row r="2621" spans="2:3" x14ac:dyDescent="0.35">
      <c r="B2621" t="s">
        <v>4053</v>
      </c>
      <c r="C2621" t="s">
        <v>4054</v>
      </c>
    </row>
    <row r="2622" spans="2:3" x14ac:dyDescent="0.35">
      <c r="B2622" t="s">
        <v>4055</v>
      </c>
      <c r="C2622" t="s">
        <v>4056</v>
      </c>
    </row>
    <row r="2623" spans="2:3" x14ac:dyDescent="0.35">
      <c r="B2623" t="s">
        <v>4055</v>
      </c>
      <c r="C2623" t="s">
        <v>4056</v>
      </c>
    </row>
    <row r="2624" spans="2:3" x14ac:dyDescent="0.35">
      <c r="B2624" t="s">
        <v>4055</v>
      </c>
      <c r="C2624" t="s">
        <v>4056</v>
      </c>
    </row>
    <row r="2625" spans="2:3" x14ac:dyDescent="0.35">
      <c r="B2625" t="s">
        <v>4057</v>
      </c>
      <c r="C2625" t="s">
        <v>4058</v>
      </c>
    </row>
    <row r="2626" spans="2:3" x14ac:dyDescent="0.35">
      <c r="B2626" t="s">
        <v>4057</v>
      </c>
      <c r="C2626" t="s">
        <v>4058</v>
      </c>
    </row>
    <row r="2627" spans="2:3" x14ac:dyDescent="0.35">
      <c r="B2627" t="s">
        <v>4057</v>
      </c>
      <c r="C2627" t="s">
        <v>4058</v>
      </c>
    </row>
    <row r="2628" spans="2:3" x14ac:dyDescent="0.35">
      <c r="B2628" t="s">
        <v>4059</v>
      </c>
      <c r="C2628" t="s">
        <v>4060</v>
      </c>
    </row>
    <row r="2629" spans="2:3" x14ac:dyDescent="0.35">
      <c r="B2629" t="s">
        <v>4059</v>
      </c>
      <c r="C2629" t="s">
        <v>4060</v>
      </c>
    </row>
    <row r="2630" spans="2:3" x14ac:dyDescent="0.35">
      <c r="B2630" t="s">
        <v>4061</v>
      </c>
      <c r="C2630" t="s">
        <v>4062</v>
      </c>
    </row>
    <row r="2631" spans="2:3" x14ac:dyDescent="0.35">
      <c r="B2631" t="s">
        <v>4061</v>
      </c>
      <c r="C2631" t="s">
        <v>4062</v>
      </c>
    </row>
    <row r="2632" spans="2:3" x14ac:dyDescent="0.35">
      <c r="B2632" t="s">
        <v>4063</v>
      </c>
      <c r="C2632" t="s">
        <v>4064</v>
      </c>
    </row>
    <row r="2633" spans="2:3" x14ac:dyDescent="0.35">
      <c r="B2633" t="s">
        <v>4065</v>
      </c>
      <c r="C2633" t="s">
        <v>4066</v>
      </c>
    </row>
    <row r="2634" spans="2:3" x14ac:dyDescent="0.35">
      <c r="B2634" t="s">
        <v>4065</v>
      </c>
      <c r="C2634" t="s">
        <v>4066</v>
      </c>
    </row>
    <row r="2635" spans="2:3" x14ac:dyDescent="0.35">
      <c r="B2635" t="s">
        <v>4065</v>
      </c>
      <c r="C2635" t="s">
        <v>4066</v>
      </c>
    </row>
    <row r="2636" spans="2:3" x14ac:dyDescent="0.35">
      <c r="B2636" t="s">
        <v>4067</v>
      </c>
      <c r="C2636" t="s">
        <v>1754</v>
      </c>
    </row>
    <row r="2637" spans="2:3" x14ac:dyDescent="0.35">
      <c r="B2637" t="s">
        <v>4068</v>
      </c>
      <c r="C2637" t="s">
        <v>4069</v>
      </c>
    </row>
    <row r="2638" spans="2:3" x14ac:dyDescent="0.35">
      <c r="B2638" t="s">
        <v>4068</v>
      </c>
      <c r="C2638" t="s">
        <v>4069</v>
      </c>
    </row>
    <row r="2639" spans="2:3" x14ac:dyDescent="0.35">
      <c r="B2639" t="s">
        <v>4068</v>
      </c>
      <c r="C2639" t="s">
        <v>4069</v>
      </c>
    </row>
    <row r="2640" spans="2:3" x14ac:dyDescent="0.35">
      <c r="B2640" t="s">
        <v>4068</v>
      </c>
      <c r="C2640" t="s">
        <v>4069</v>
      </c>
    </row>
    <row r="2641" spans="2:3" x14ac:dyDescent="0.35">
      <c r="B2641" t="s">
        <v>4068</v>
      </c>
      <c r="C2641" t="s">
        <v>4069</v>
      </c>
    </row>
    <row r="2642" spans="2:3" x14ac:dyDescent="0.35">
      <c r="B2642" t="s">
        <v>4070</v>
      </c>
      <c r="C2642" t="s">
        <v>4071</v>
      </c>
    </row>
    <row r="2643" spans="2:3" x14ac:dyDescent="0.35">
      <c r="B2643" t="s">
        <v>4070</v>
      </c>
      <c r="C2643" t="s">
        <v>4071</v>
      </c>
    </row>
    <row r="2644" spans="2:3" x14ac:dyDescent="0.35">
      <c r="B2644" t="s">
        <v>4070</v>
      </c>
      <c r="C2644" t="s">
        <v>4071</v>
      </c>
    </row>
    <row r="2645" spans="2:3" x14ac:dyDescent="0.35">
      <c r="B2645" t="s">
        <v>4070</v>
      </c>
      <c r="C2645" t="s">
        <v>4071</v>
      </c>
    </row>
    <row r="2646" spans="2:3" x14ac:dyDescent="0.35">
      <c r="B2646" t="s">
        <v>4072</v>
      </c>
      <c r="C2646" t="s">
        <v>4073</v>
      </c>
    </row>
    <row r="2647" spans="2:3" x14ac:dyDescent="0.35">
      <c r="B2647" t="s">
        <v>4072</v>
      </c>
      <c r="C2647" t="s">
        <v>4073</v>
      </c>
    </row>
    <row r="2648" spans="2:3" x14ac:dyDescent="0.35">
      <c r="B2648" t="s">
        <v>4072</v>
      </c>
      <c r="C2648" t="s">
        <v>4073</v>
      </c>
    </row>
    <row r="2649" spans="2:3" x14ac:dyDescent="0.35">
      <c r="B2649" t="s">
        <v>4072</v>
      </c>
      <c r="C2649" t="s">
        <v>4073</v>
      </c>
    </row>
    <row r="2650" spans="2:3" x14ac:dyDescent="0.35">
      <c r="B2650" t="s">
        <v>4072</v>
      </c>
      <c r="C2650" t="s">
        <v>4073</v>
      </c>
    </row>
    <row r="2651" spans="2:3" x14ac:dyDescent="0.35">
      <c r="B2651" t="s">
        <v>4072</v>
      </c>
      <c r="C2651" t="s">
        <v>4073</v>
      </c>
    </row>
    <row r="2652" spans="2:3" x14ac:dyDescent="0.35">
      <c r="B2652" t="s">
        <v>4074</v>
      </c>
      <c r="C2652" t="s">
        <v>4075</v>
      </c>
    </row>
    <row r="2653" spans="2:3" x14ac:dyDescent="0.35">
      <c r="B2653" t="s">
        <v>4076</v>
      </c>
      <c r="C2653" t="s">
        <v>4077</v>
      </c>
    </row>
    <row r="2654" spans="2:3" x14ac:dyDescent="0.35">
      <c r="B2654" t="s">
        <v>4076</v>
      </c>
      <c r="C2654" t="s">
        <v>4077</v>
      </c>
    </row>
    <row r="2655" spans="2:3" x14ac:dyDescent="0.35">
      <c r="B2655" t="s">
        <v>4078</v>
      </c>
      <c r="C2655" t="s">
        <v>4079</v>
      </c>
    </row>
    <row r="2656" spans="2:3" x14ac:dyDescent="0.35">
      <c r="B2656" t="s">
        <v>4078</v>
      </c>
      <c r="C2656" t="s">
        <v>4079</v>
      </c>
    </row>
    <row r="2657" spans="2:3" x14ac:dyDescent="0.35">
      <c r="B2657" t="s">
        <v>4078</v>
      </c>
      <c r="C2657" t="s">
        <v>4079</v>
      </c>
    </row>
    <row r="2658" spans="2:3" x14ac:dyDescent="0.35">
      <c r="B2658" t="s">
        <v>4078</v>
      </c>
      <c r="C2658" t="s">
        <v>4079</v>
      </c>
    </row>
    <row r="2659" spans="2:3" x14ac:dyDescent="0.35">
      <c r="B2659" t="s">
        <v>4078</v>
      </c>
      <c r="C2659" t="s">
        <v>4079</v>
      </c>
    </row>
    <row r="2660" spans="2:3" x14ac:dyDescent="0.35">
      <c r="B2660" t="s">
        <v>4078</v>
      </c>
      <c r="C2660" t="s">
        <v>4079</v>
      </c>
    </row>
    <row r="2661" spans="2:3" x14ac:dyDescent="0.35">
      <c r="B2661" t="s">
        <v>4078</v>
      </c>
      <c r="C2661" t="s">
        <v>4079</v>
      </c>
    </row>
    <row r="2662" spans="2:3" x14ac:dyDescent="0.35">
      <c r="B2662" t="s">
        <v>4080</v>
      </c>
      <c r="C2662" t="s">
        <v>4081</v>
      </c>
    </row>
    <row r="2663" spans="2:3" x14ac:dyDescent="0.35">
      <c r="B2663" t="s">
        <v>957</v>
      </c>
      <c r="C2663" t="s">
        <v>4082</v>
      </c>
    </row>
    <row r="2664" spans="2:3" x14ac:dyDescent="0.35">
      <c r="B2664" t="s">
        <v>957</v>
      </c>
      <c r="C2664" t="s">
        <v>4082</v>
      </c>
    </row>
    <row r="2665" spans="2:3" x14ac:dyDescent="0.35">
      <c r="B2665" t="s">
        <v>957</v>
      </c>
      <c r="C2665" t="s">
        <v>4082</v>
      </c>
    </row>
    <row r="2666" spans="2:3" x14ac:dyDescent="0.35">
      <c r="B2666" t="s">
        <v>957</v>
      </c>
      <c r="C2666" t="s">
        <v>4082</v>
      </c>
    </row>
    <row r="2667" spans="2:3" x14ac:dyDescent="0.35">
      <c r="B2667" t="s">
        <v>4083</v>
      </c>
      <c r="C2667" t="s">
        <v>4084</v>
      </c>
    </row>
    <row r="2668" spans="2:3" x14ac:dyDescent="0.35">
      <c r="B2668" t="s">
        <v>4083</v>
      </c>
      <c r="C2668" t="s">
        <v>4084</v>
      </c>
    </row>
    <row r="2669" spans="2:3" x14ac:dyDescent="0.35">
      <c r="B2669" t="s">
        <v>4083</v>
      </c>
      <c r="C2669" t="s">
        <v>4084</v>
      </c>
    </row>
    <row r="2670" spans="2:3" x14ac:dyDescent="0.35">
      <c r="B2670" t="s">
        <v>4085</v>
      </c>
      <c r="C2670" t="s">
        <v>4086</v>
      </c>
    </row>
    <row r="2671" spans="2:3" x14ac:dyDescent="0.35">
      <c r="B2671" t="s">
        <v>4085</v>
      </c>
      <c r="C2671" t="s">
        <v>4086</v>
      </c>
    </row>
    <row r="2672" spans="2:3" x14ac:dyDescent="0.35">
      <c r="B2672" t="s">
        <v>4085</v>
      </c>
      <c r="C2672" t="s">
        <v>4086</v>
      </c>
    </row>
    <row r="2673" spans="2:3" x14ac:dyDescent="0.35">
      <c r="B2673" t="s">
        <v>4085</v>
      </c>
      <c r="C2673" t="s">
        <v>4086</v>
      </c>
    </row>
    <row r="2674" spans="2:3" x14ac:dyDescent="0.35">
      <c r="B2674" t="s">
        <v>4085</v>
      </c>
      <c r="C2674" t="s">
        <v>4086</v>
      </c>
    </row>
    <row r="2675" spans="2:3" x14ac:dyDescent="0.35">
      <c r="B2675" t="s">
        <v>4087</v>
      </c>
      <c r="C2675" t="s">
        <v>4088</v>
      </c>
    </row>
    <row r="2676" spans="2:3" x14ac:dyDescent="0.35">
      <c r="B2676" t="s">
        <v>4087</v>
      </c>
      <c r="C2676" t="s">
        <v>4088</v>
      </c>
    </row>
    <row r="2677" spans="2:3" x14ac:dyDescent="0.35">
      <c r="B2677" t="s">
        <v>4087</v>
      </c>
      <c r="C2677" t="s">
        <v>4088</v>
      </c>
    </row>
    <row r="2678" spans="2:3" x14ac:dyDescent="0.35">
      <c r="B2678" t="s">
        <v>4089</v>
      </c>
      <c r="C2678" t="s">
        <v>4090</v>
      </c>
    </row>
    <row r="2679" spans="2:3" x14ac:dyDescent="0.35">
      <c r="B2679" t="s">
        <v>4089</v>
      </c>
      <c r="C2679" t="s">
        <v>4090</v>
      </c>
    </row>
    <row r="2680" spans="2:3" x14ac:dyDescent="0.35">
      <c r="B2680" t="s">
        <v>4091</v>
      </c>
      <c r="C2680" t="s">
        <v>4092</v>
      </c>
    </row>
    <row r="2681" spans="2:3" x14ac:dyDescent="0.35">
      <c r="B2681" t="s">
        <v>4091</v>
      </c>
      <c r="C2681" t="s">
        <v>4092</v>
      </c>
    </row>
    <row r="2682" spans="2:3" x14ac:dyDescent="0.35">
      <c r="B2682" t="s">
        <v>4091</v>
      </c>
      <c r="C2682" t="s">
        <v>4092</v>
      </c>
    </row>
    <row r="2683" spans="2:3" x14ac:dyDescent="0.35">
      <c r="B2683" t="s">
        <v>4093</v>
      </c>
      <c r="C2683" t="s">
        <v>1830</v>
      </c>
    </row>
    <row r="2684" spans="2:3" x14ac:dyDescent="0.35">
      <c r="B2684" t="s">
        <v>4093</v>
      </c>
      <c r="C2684" t="s">
        <v>1830</v>
      </c>
    </row>
    <row r="2685" spans="2:3" x14ac:dyDescent="0.35">
      <c r="B2685" t="s">
        <v>4093</v>
      </c>
      <c r="C2685" t="s">
        <v>1830</v>
      </c>
    </row>
    <row r="2686" spans="2:3" x14ac:dyDescent="0.35">
      <c r="B2686" t="s">
        <v>4094</v>
      </c>
      <c r="C2686" t="s">
        <v>1834</v>
      </c>
    </row>
    <row r="2687" spans="2:3" x14ac:dyDescent="0.35">
      <c r="B2687" t="s">
        <v>4094</v>
      </c>
      <c r="C2687" t="s">
        <v>1834</v>
      </c>
    </row>
    <row r="2688" spans="2:3" x14ac:dyDescent="0.35">
      <c r="B2688" t="s">
        <v>4094</v>
      </c>
      <c r="C2688" t="s">
        <v>1834</v>
      </c>
    </row>
    <row r="2689" spans="2:3" x14ac:dyDescent="0.35">
      <c r="B2689" t="s">
        <v>4094</v>
      </c>
      <c r="C2689" t="s">
        <v>1834</v>
      </c>
    </row>
    <row r="2690" spans="2:3" x14ac:dyDescent="0.35">
      <c r="B2690" t="s">
        <v>4095</v>
      </c>
      <c r="C2690" t="s">
        <v>1834</v>
      </c>
    </row>
    <row r="2691" spans="2:3" x14ac:dyDescent="0.35">
      <c r="B2691" t="s">
        <v>4095</v>
      </c>
      <c r="C2691" t="s">
        <v>1834</v>
      </c>
    </row>
    <row r="2692" spans="2:3" x14ac:dyDescent="0.35">
      <c r="B2692" t="s">
        <v>4095</v>
      </c>
      <c r="C2692" t="s">
        <v>1834</v>
      </c>
    </row>
    <row r="2693" spans="2:3" x14ac:dyDescent="0.35">
      <c r="B2693" t="s">
        <v>4095</v>
      </c>
      <c r="C2693" t="s">
        <v>1834</v>
      </c>
    </row>
    <row r="2694" spans="2:3" x14ac:dyDescent="0.35">
      <c r="B2694" t="s">
        <v>4096</v>
      </c>
      <c r="C2694" t="s">
        <v>1834</v>
      </c>
    </row>
    <row r="2695" spans="2:3" x14ac:dyDescent="0.35">
      <c r="B2695" t="s">
        <v>4096</v>
      </c>
      <c r="C2695" t="s">
        <v>1834</v>
      </c>
    </row>
    <row r="2696" spans="2:3" x14ac:dyDescent="0.35">
      <c r="B2696" t="s">
        <v>4096</v>
      </c>
      <c r="C2696" t="s">
        <v>1834</v>
      </c>
    </row>
    <row r="2697" spans="2:3" x14ac:dyDescent="0.35">
      <c r="B2697" t="s">
        <v>4096</v>
      </c>
      <c r="C2697" t="s">
        <v>1834</v>
      </c>
    </row>
    <row r="2698" spans="2:3" x14ac:dyDescent="0.35">
      <c r="B2698" t="s">
        <v>4097</v>
      </c>
      <c r="C2698" t="s">
        <v>1834</v>
      </c>
    </row>
    <row r="2699" spans="2:3" x14ac:dyDescent="0.35">
      <c r="B2699" t="s">
        <v>4097</v>
      </c>
      <c r="C2699" t="s">
        <v>1834</v>
      </c>
    </row>
    <row r="2700" spans="2:3" x14ac:dyDescent="0.35">
      <c r="B2700" t="s">
        <v>4097</v>
      </c>
      <c r="C2700" t="s">
        <v>1834</v>
      </c>
    </row>
    <row r="2701" spans="2:3" x14ac:dyDescent="0.35">
      <c r="B2701" t="s">
        <v>4097</v>
      </c>
      <c r="C2701" t="s">
        <v>1834</v>
      </c>
    </row>
    <row r="2702" spans="2:3" x14ac:dyDescent="0.35">
      <c r="B2702" t="s">
        <v>4098</v>
      </c>
      <c r="C2702" t="s">
        <v>1834</v>
      </c>
    </row>
    <row r="2703" spans="2:3" x14ac:dyDescent="0.35">
      <c r="B2703" t="s">
        <v>4098</v>
      </c>
      <c r="C2703" t="s">
        <v>1834</v>
      </c>
    </row>
    <row r="2704" spans="2:3" x14ac:dyDescent="0.35">
      <c r="B2704" t="s">
        <v>4098</v>
      </c>
      <c r="C2704" t="s">
        <v>1834</v>
      </c>
    </row>
    <row r="2705" spans="2:3" x14ac:dyDescent="0.35">
      <c r="B2705" t="s">
        <v>4098</v>
      </c>
      <c r="C2705" t="s">
        <v>1834</v>
      </c>
    </row>
    <row r="2706" spans="2:3" x14ac:dyDescent="0.35">
      <c r="B2706" t="s">
        <v>4099</v>
      </c>
      <c r="C2706" t="s">
        <v>4100</v>
      </c>
    </row>
    <row r="2707" spans="2:3" x14ac:dyDescent="0.35">
      <c r="B2707" t="s">
        <v>4099</v>
      </c>
      <c r="C2707" t="s">
        <v>4100</v>
      </c>
    </row>
    <row r="2708" spans="2:3" x14ac:dyDescent="0.35">
      <c r="B2708" t="s">
        <v>4099</v>
      </c>
      <c r="C2708" t="s">
        <v>4100</v>
      </c>
    </row>
    <row r="2709" spans="2:3" x14ac:dyDescent="0.35">
      <c r="B2709" t="s">
        <v>4101</v>
      </c>
      <c r="C2709" t="s">
        <v>4102</v>
      </c>
    </row>
    <row r="2710" spans="2:3" x14ac:dyDescent="0.35">
      <c r="B2710" t="s">
        <v>4101</v>
      </c>
      <c r="C2710" t="s">
        <v>4102</v>
      </c>
    </row>
    <row r="2711" spans="2:3" x14ac:dyDescent="0.35">
      <c r="B2711" t="s">
        <v>4101</v>
      </c>
      <c r="C2711" t="s">
        <v>4102</v>
      </c>
    </row>
    <row r="2712" spans="2:3" x14ac:dyDescent="0.35">
      <c r="B2712" t="s">
        <v>4103</v>
      </c>
      <c r="C2712" t="s">
        <v>4104</v>
      </c>
    </row>
    <row r="2713" spans="2:3" x14ac:dyDescent="0.35">
      <c r="B2713" t="s">
        <v>4103</v>
      </c>
      <c r="C2713" t="s">
        <v>4104</v>
      </c>
    </row>
    <row r="2714" spans="2:3" x14ac:dyDescent="0.35">
      <c r="B2714" t="s">
        <v>4103</v>
      </c>
      <c r="C2714" t="s">
        <v>4104</v>
      </c>
    </row>
    <row r="2715" spans="2:3" x14ac:dyDescent="0.35">
      <c r="B2715" t="s">
        <v>4105</v>
      </c>
      <c r="C2715" t="s">
        <v>4106</v>
      </c>
    </row>
    <row r="2716" spans="2:3" x14ac:dyDescent="0.35">
      <c r="B2716" t="s">
        <v>4105</v>
      </c>
      <c r="C2716" t="s">
        <v>4106</v>
      </c>
    </row>
    <row r="2717" spans="2:3" x14ac:dyDescent="0.35">
      <c r="B2717" t="s">
        <v>4105</v>
      </c>
      <c r="C2717" t="s">
        <v>4106</v>
      </c>
    </row>
    <row r="2718" spans="2:3" x14ac:dyDescent="0.35">
      <c r="B2718" t="s">
        <v>4107</v>
      </c>
      <c r="C2718" t="s">
        <v>4108</v>
      </c>
    </row>
    <row r="2719" spans="2:3" x14ac:dyDescent="0.35">
      <c r="B2719" t="s">
        <v>4107</v>
      </c>
      <c r="C2719" t="s">
        <v>4108</v>
      </c>
    </row>
    <row r="2720" spans="2:3" x14ac:dyDescent="0.35">
      <c r="B2720" t="s">
        <v>4107</v>
      </c>
      <c r="C2720" t="s">
        <v>4108</v>
      </c>
    </row>
    <row r="2721" spans="2:3" x14ac:dyDescent="0.35">
      <c r="B2721" t="s">
        <v>4109</v>
      </c>
      <c r="C2721" t="s">
        <v>4110</v>
      </c>
    </row>
    <row r="2722" spans="2:3" x14ac:dyDescent="0.35">
      <c r="B2722" t="s">
        <v>4111</v>
      </c>
      <c r="C2722" t="s">
        <v>4112</v>
      </c>
    </row>
    <row r="2723" spans="2:3" x14ac:dyDescent="0.35">
      <c r="B2723" t="s">
        <v>4111</v>
      </c>
      <c r="C2723" t="s">
        <v>4112</v>
      </c>
    </row>
    <row r="2724" spans="2:3" x14ac:dyDescent="0.35">
      <c r="B2724" t="s">
        <v>4111</v>
      </c>
      <c r="C2724" t="s">
        <v>4112</v>
      </c>
    </row>
    <row r="2725" spans="2:3" x14ac:dyDescent="0.35">
      <c r="B2725" t="s">
        <v>4113</v>
      </c>
      <c r="C2725" t="s">
        <v>4114</v>
      </c>
    </row>
    <row r="2726" spans="2:3" x14ac:dyDescent="0.35">
      <c r="B2726" t="s">
        <v>4113</v>
      </c>
      <c r="C2726" t="s">
        <v>4114</v>
      </c>
    </row>
    <row r="2727" spans="2:3" x14ac:dyDescent="0.35">
      <c r="B2727" t="s">
        <v>4113</v>
      </c>
      <c r="C2727" t="s">
        <v>4114</v>
      </c>
    </row>
    <row r="2728" spans="2:3" x14ac:dyDescent="0.35">
      <c r="B2728" t="s">
        <v>4115</v>
      </c>
      <c r="C2728" t="s">
        <v>4116</v>
      </c>
    </row>
    <row r="2729" spans="2:3" x14ac:dyDescent="0.35">
      <c r="B2729" t="s">
        <v>4115</v>
      </c>
      <c r="C2729" t="s">
        <v>4116</v>
      </c>
    </row>
    <row r="2730" spans="2:3" x14ac:dyDescent="0.35">
      <c r="B2730" t="s">
        <v>4115</v>
      </c>
      <c r="C2730" t="s">
        <v>4116</v>
      </c>
    </row>
    <row r="2731" spans="2:3" x14ac:dyDescent="0.35">
      <c r="B2731" t="s">
        <v>4115</v>
      </c>
      <c r="C2731" t="s">
        <v>4116</v>
      </c>
    </row>
    <row r="2732" spans="2:3" x14ac:dyDescent="0.35">
      <c r="B2732" t="s">
        <v>4117</v>
      </c>
      <c r="C2732" t="s">
        <v>4118</v>
      </c>
    </row>
    <row r="2733" spans="2:3" x14ac:dyDescent="0.35">
      <c r="B2733" t="s">
        <v>4117</v>
      </c>
      <c r="C2733" t="s">
        <v>4118</v>
      </c>
    </row>
    <row r="2734" spans="2:3" x14ac:dyDescent="0.35">
      <c r="B2734" t="s">
        <v>4117</v>
      </c>
      <c r="C2734" t="s">
        <v>4118</v>
      </c>
    </row>
    <row r="2735" spans="2:3" x14ac:dyDescent="0.35">
      <c r="B2735" t="s">
        <v>4117</v>
      </c>
      <c r="C2735" t="s">
        <v>4118</v>
      </c>
    </row>
    <row r="2736" spans="2:3" x14ac:dyDescent="0.35">
      <c r="B2736" t="s">
        <v>4119</v>
      </c>
      <c r="C2736" t="s">
        <v>4120</v>
      </c>
    </row>
    <row r="2737" spans="2:3" x14ac:dyDescent="0.35">
      <c r="B2737" t="s">
        <v>4121</v>
      </c>
      <c r="C2737" t="s">
        <v>4122</v>
      </c>
    </row>
    <row r="2738" spans="2:3" x14ac:dyDescent="0.35">
      <c r="B2738" t="s">
        <v>4121</v>
      </c>
      <c r="C2738" t="s">
        <v>4122</v>
      </c>
    </row>
    <row r="2739" spans="2:3" x14ac:dyDescent="0.35">
      <c r="B2739" t="s">
        <v>4123</v>
      </c>
      <c r="C2739" t="s">
        <v>4124</v>
      </c>
    </row>
    <row r="2740" spans="2:3" x14ac:dyDescent="0.35">
      <c r="B2740" t="s">
        <v>4123</v>
      </c>
      <c r="C2740" t="s">
        <v>4124</v>
      </c>
    </row>
    <row r="2741" spans="2:3" x14ac:dyDescent="0.35">
      <c r="B2741" t="s">
        <v>4125</v>
      </c>
      <c r="C2741" t="s">
        <v>4126</v>
      </c>
    </row>
    <row r="2742" spans="2:3" x14ac:dyDescent="0.35">
      <c r="B2742" t="s">
        <v>4125</v>
      </c>
      <c r="C2742" t="s">
        <v>4126</v>
      </c>
    </row>
    <row r="2743" spans="2:3" x14ac:dyDescent="0.35">
      <c r="B2743" t="s">
        <v>4125</v>
      </c>
      <c r="C2743" t="s">
        <v>4126</v>
      </c>
    </row>
    <row r="2744" spans="2:3" x14ac:dyDescent="0.35">
      <c r="B2744" t="s">
        <v>4127</v>
      </c>
      <c r="C2744" t="s">
        <v>4128</v>
      </c>
    </row>
    <row r="2745" spans="2:3" x14ac:dyDescent="0.35">
      <c r="B2745" t="s">
        <v>4127</v>
      </c>
      <c r="C2745" t="s">
        <v>4128</v>
      </c>
    </row>
    <row r="2746" spans="2:3" x14ac:dyDescent="0.35">
      <c r="B2746" t="s">
        <v>4127</v>
      </c>
      <c r="C2746" t="s">
        <v>4128</v>
      </c>
    </row>
    <row r="2747" spans="2:3" x14ac:dyDescent="0.35">
      <c r="B2747" t="s">
        <v>4127</v>
      </c>
      <c r="C2747" t="s">
        <v>4128</v>
      </c>
    </row>
    <row r="2748" spans="2:3" x14ac:dyDescent="0.35">
      <c r="B2748" t="s">
        <v>4127</v>
      </c>
      <c r="C2748" t="s">
        <v>4128</v>
      </c>
    </row>
    <row r="2749" spans="2:3" x14ac:dyDescent="0.35">
      <c r="B2749" t="s">
        <v>4129</v>
      </c>
      <c r="C2749" t="s">
        <v>4130</v>
      </c>
    </row>
    <row r="2750" spans="2:3" x14ac:dyDescent="0.35">
      <c r="B2750" t="s">
        <v>4129</v>
      </c>
      <c r="C2750" t="s">
        <v>4130</v>
      </c>
    </row>
    <row r="2751" spans="2:3" x14ac:dyDescent="0.35">
      <c r="B2751" t="s">
        <v>4131</v>
      </c>
      <c r="C2751" t="s">
        <v>4130</v>
      </c>
    </row>
    <row r="2752" spans="2:3" x14ac:dyDescent="0.35">
      <c r="B2752" t="s">
        <v>4131</v>
      </c>
      <c r="C2752" t="s">
        <v>4130</v>
      </c>
    </row>
    <row r="2753" spans="2:3" x14ac:dyDescent="0.35">
      <c r="B2753" t="s">
        <v>4132</v>
      </c>
      <c r="C2753" t="s">
        <v>4133</v>
      </c>
    </row>
    <row r="2754" spans="2:3" x14ac:dyDescent="0.35">
      <c r="B2754" t="s">
        <v>4132</v>
      </c>
      <c r="C2754" t="s">
        <v>4133</v>
      </c>
    </row>
    <row r="2755" spans="2:3" x14ac:dyDescent="0.35">
      <c r="B2755" t="s">
        <v>4132</v>
      </c>
      <c r="C2755" t="s">
        <v>4133</v>
      </c>
    </row>
    <row r="2756" spans="2:3" x14ac:dyDescent="0.35">
      <c r="B2756" t="s">
        <v>4132</v>
      </c>
      <c r="C2756" t="s">
        <v>4133</v>
      </c>
    </row>
    <row r="2757" spans="2:3" x14ac:dyDescent="0.35">
      <c r="B2757" t="s">
        <v>4132</v>
      </c>
      <c r="C2757" t="s">
        <v>4133</v>
      </c>
    </row>
    <row r="2758" spans="2:3" x14ac:dyDescent="0.35">
      <c r="B2758" t="s">
        <v>4132</v>
      </c>
      <c r="C2758" t="s">
        <v>4133</v>
      </c>
    </row>
    <row r="2759" spans="2:3" x14ac:dyDescent="0.35">
      <c r="B2759" t="s">
        <v>4132</v>
      </c>
      <c r="C2759" t="s">
        <v>4133</v>
      </c>
    </row>
    <row r="2760" spans="2:3" x14ac:dyDescent="0.35">
      <c r="B2760" t="s">
        <v>4132</v>
      </c>
      <c r="C2760" t="s">
        <v>4133</v>
      </c>
    </row>
    <row r="2761" spans="2:3" x14ac:dyDescent="0.35">
      <c r="B2761" t="s">
        <v>4132</v>
      </c>
      <c r="C2761" t="s">
        <v>4133</v>
      </c>
    </row>
    <row r="2762" spans="2:3" x14ac:dyDescent="0.35">
      <c r="B2762" t="s">
        <v>4134</v>
      </c>
      <c r="C2762" t="s">
        <v>4135</v>
      </c>
    </row>
    <row r="2763" spans="2:3" x14ac:dyDescent="0.35">
      <c r="B2763" t="s">
        <v>4134</v>
      </c>
      <c r="C2763" t="s">
        <v>4135</v>
      </c>
    </row>
    <row r="2764" spans="2:3" x14ac:dyDescent="0.35">
      <c r="B2764" t="s">
        <v>4134</v>
      </c>
      <c r="C2764" t="s">
        <v>4135</v>
      </c>
    </row>
    <row r="2765" spans="2:3" x14ac:dyDescent="0.35">
      <c r="B2765" t="s">
        <v>4136</v>
      </c>
      <c r="C2765" t="s">
        <v>4137</v>
      </c>
    </row>
    <row r="2766" spans="2:3" x14ac:dyDescent="0.35">
      <c r="B2766" t="s">
        <v>4136</v>
      </c>
      <c r="C2766" t="s">
        <v>4137</v>
      </c>
    </row>
    <row r="2767" spans="2:3" x14ac:dyDescent="0.35">
      <c r="B2767" t="s">
        <v>4136</v>
      </c>
      <c r="C2767" t="s">
        <v>4137</v>
      </c>
    </row>
    <row r="2768" spans="2:3" x14ac:dyDescent="0.35">
      <c r="B2768" t="s">
        <v>4136</v>
      </c>
      <c r="C2768" t="s">
        <v>4137</v>
      </c>
    </row>
    <row r="2769" spans="2:3" x14ac:dyDescent="0.35">
      <c r="B2769" t="s">
        <v>4136</v>
      </c>
      <c r="C2769" t="s">
        <v>4137</v>
      </c>
    </row>
    <row r="2770" spans="2:3" x14ac:dyDescent="0.35">
      <c r="B2770" t="s">
        <v>4138</v>
      </c>
      <c r="C2770" t="s">
        <v>4139</v>
      </c>
    </row>
    <row r="2771" spans="2:3" x14ac:dyDescent="0.35">
      <c r="B2771" t="s">
        <v>4138</v>
      </c>
      <c r="C2771" t="s">
        <v>4139</v>
      </c>
    </row>
    <row r="2772" spans="2:3" x14ac:dyDescent="0.35">
      <c r="B2772" t="s">
        <v>4138</v>
      </c>
      <c r="C2772" t="s">
        <v>4139</v>
      </c>
    </row>
    <row r="2773" spans="2:3" x14ac:dyDescent="0.35">
      <c r="B2773" t="s">
        <v>4138</v>
      </c>
      <c r="C2773" t="s">
        <v>4139</v>
      </c>
    </row>
    <row r="2774" spans="2:3" x14ac:dyDescent="0.35">
      <c r="B2774" t="s">
        <v>4138</v>
      </c>
      <c r="C2774" t="s">
        <v>4139</v>
      </c>
    </row>
    <row r="2775" spans="2:3" x14ac:dyDescent="0.35">
      <c r="B2775" t="s">
        <v>4140</v>
      </c>
      <c r="C2775" t="s">
        <v>4141</v>
      </c>
    </row>
    <row r="2776" spans="2:3" x14ac:dyDescent="0.35">
      <c r="B2776" t="s">
        <v>4140</v>
      </c>
      <c r="C2776" t="s">
        <v>4141</v>
      </c>
    </row>
    <row r="2777" spans="2:3" x14ac:dyDescent="0.35">
      <c r="B2777" t="s">
        <v>4142</v>
      </c>
      <c r="C2777" t="s">
        <v>4143</v>
      </c>
    </row>
    <row r="2778" spans="2:3" x14ac:dyDescent="0.35">
      <c r="B2778" t="s">
        <v>4142</v>
      </c>
      <c r="C2778" t="s">
        <v>4143</v>
      </c>
    </row>
    <row r="2779" spans="2:3" x14ac:dyDescent="0.35">
      <c r="B2779" t="s">
        <v>4142</v>
      </c>
      <c r="C2779" t="s">
        <v>4143</v>
      </c>
    </row>
    <row r="2780" spans="2:3" x14ac:dyDescent="0.35">
      <c r="B2780" t="s">
        <v>4142</v>
      </c>
      <c r="C2780" t="s">
        <v>4143</v>
      </c>
    </row>
    <row r="2781" spans="2:3" x14ac:dyDescent="0.35">
      <c r="B2781" t="s">
        <v>4144</v>
      </c>
      <c r="C2781" t="s">
        <v>1987</v>
      </c>
    </row>
    <row r="2782" spans="2:3" x14ac:dyDescent="0.35">
      <c r="B2782" t="s">
        <v>4144</v>
      </c>
      <c r="C2782" t="s">
        <v>1987</v>
      </c>
    </row>
    <row r="2783" spans="2:3" x14ac:dyDescent="0.35">
      <c r="B2783" t="s">
        <v>4144</v>
      </c>
      <c r="C2783" t="s">
        <v>1987</v>
      </c>
    </row>
    <row r="2784" spans="2:3" x14ac:dyDescent="0.35">
      <c r="B2784" t="s">
        <v>4145</v>
      </c>
      <c r="C2784" t="s">
        <v>4146</v>
      </c>
    </row>
    <row r="2785" spans="2:3" x14ac:dyDescent="0.35">
      <c r="B2785" t="s">
        <v>4145</v>
      </c>
      <c r="C2785" t="s">
        <v>4146</v>
      </c>
    </row>
    <row r="2786" spans="2:3" x14ac:dyDescent="0.35">
      <c r="B2786" t="s">
        <v>4145</v>
      </c>
      <c r="C2786" t="s">
        <v>4146</v>
      </c>
    </row>
    <row r="2787" spans="2:3" x14ac:dyDescent="0.35">
      <c r="B2787" t="s">
        <v>4147</v>
      </c>
      <c r="C2787" t="s">
        <v>4148</v>
      </c>
    </row>
    <row r="2788" spans="2:3" x14ac:dyDescent="0.35">
      <c r="B2788" t="s">
        <v>4147</v>
      </c>
      <c r="C2788" t="s">
        <v>4148</v>
      </c>
    </row>
    <row r="2789" spans="2:3" x14ac:dyDescent="0.35">
      <c r="B2789" t="s">
        <v>4147</v>
      </c>
      <c r="C2789" t="s">
        <v>4148</v>
      </c>
    </row>
    <row r="2790" spans="2:3" x14ac:dyDescent="0.35">
      <c r="B2790" t="s">
        <v>4147</v>
      </c>
      <c r="C2790" t="s">
        <v>4148</v>
      </c>
    </row>
    <row r="2791" spans="2:3" x14ac:dyDescent="0.35">
      <c r="B2791" t="s">
        <v>4149</v>
      </c>
      <c r="C2791" t="s">
        <v>4150</v>
      </c>
    </row>
    <row r="2792" spans="2:3" x14ac:dyDescent="0.35">
      <c r="B2792" t="s">
        <v>4149</v>
      </c>
      <c r="C2792" t="s">
        <v>4150</v>
      </c>
    </row>
    <row r="2793" spans="2:3" x14ac:dyDescent="0.35">
      <c r="B2793" t="s">
        <v>4149</v>
      </c>
      <c r="C2793" t="s">
        <v>4150</v>
      </c>
    </row>
    <row r="2794" spans="2:3" x14ac:dyDescent="0.35">
      <c r="B2794" t="s">
        <v>4151</v>
      </c>
      <c r="C2794" t="s">
        <v>4152</v>
      </c>
    </row>
    <row r="2795" spans="2:3" x14ac:dyDescent="0.35">
      <c r="B2795" t="s">
        <v>4151</v>
      </c>
      <c r="C2795" t="s">
        <v>4152</v>
      </c>
    </row>
    <row r="2796" spans="2:3" x14ac:dyDescent="0.35">
      <c r="B2796" t="s">
        <v>4151</v>
      </c>
      <c r="C2796" t="s">
        <v>4152</v>
      </c>
    </row>
    <row r="2797" spans="2:3" x14ac:dyDescent="0.35">
      <c r="B2797" t="s">
        <v>4153</v>
      </c>
      <c r="C2797" t="s">
        <v>4154</v>
      </c>
    </row>
    <row r="2798" spans="2:3" x14ac:dyDescent="0.35">
      <c r="B2798" t="s">
        <v>4155</v>
      </c>
      <c r="C2798" t="s">
        <v>4156</v>
      </c>
    </row>
    <row r="2799" spans="2:3" x14ac:dyDescent="0.35">
      <c r="B2799" t="s">
        <v>4157</v>
      </c>
      <c r="C2799" t="s">
        <v>4158</v>
      </c>
    </row>
    <row r="2800" spans="2:3" x14ac:dyDescent="0.35">
      <c r="B2800" t="s">
        <v>4157</v>
      </c>
      <c r="C2800" t="s">
        <v>4158</v>
      </c>
    </row>
    <row r="2801" spans="2:3" x14ac:dyDescent="0.35">
      <c r="B2801" t="s">
        <v>4157</v>
      </c>
      <c r="C2801" t="s">
        <v>4158</v>
      </c>
    </row>
    <row r="2802" spans="2:3" x14ac:dyDescent="0.35">
      <c r="B2802" t="s">
        <v>4159</v>
      </c>
      <c r="C2802" t="s">
        <v>4160</v>
      </c>
    </row>
    <row r="2803" spans="2:3" x14ac:dyDescent="0.35">
      <c r="B2803" t="s">
        <v>4159</v>
      </c>
      <c r="C2803" t="s">
        <v>4160</v>
      </c>
    </row>
    <row r="2804" spans="2:3" x14ac:dyDescent="0.35">
      <c r="B2804" t="s">
        <v>4159</v>
      </c>
      <c r="C2804" t="s">
        <v>4160</v>
      </c>
    </row>
    <row r="2805" spans="2:3" x14ac:dyDescent="0.35">
      <c r="B2805" t="s">
        <v>4161</v>
      </c>
      <c r="C2805" t="s">
        <v>4162</v>
      </c>
    </row>
    <row r="2806" spans="2:3" x14ac:dyDescent="0.35">
      <c r="B2806" t="s">
        <v>4161</v>
      </c>
      <c r="C2806" t="s">
        <v>4162</v>
      </c>
    </row>
    <row r="2807" spans="2:3" x14ac:dyDescent="0.35">
      <c r="B2807" t="s">
        <v>4161</v>
      </c>
      <c r="C2807" t="s">
        <v>4162</v>
      </c>
    </row>
    <row r="2808" spans="2:3" x14ac:dyDescent="0.35">
      <c r="B2808" t="s">
        <v>4163</v>
      </c>
      <c r="C2808" t="s">
        <v>4164</v>
      </c>
    </row>
    <row r="2809" spans="2:3" x14ac:dyDescent="0.35">
      <c r="B2809" t="s">
        <v>4163</v>
      </c>
      <c r="C2809" t="s">
        <v>4164</v>
      </c>
    </row>
    <row r="2810" spans="2:3" x14ac:dyDescent="0.35">
      <c r="B2810" t="s">
        <v>4163</v>
      </c>
      <c r="C2810" t="s">
        <v>4164</v>
      </c>
    </row>
    <row r="2811" spans="2:3" x14ac:dyDescent="0.35">
      <c r="B2811" t="s">
        <v>4163</v>
      </c>
      <c r="C2811" t="s">
        <v>4164</v>
      </c>
    </row>
    <row r="2812" spans="2:3" x14ac:dyDescent="0.35">
      <c r="B2812" t="s">
        <v>4163</v>
      </c>
      <c r="C2812" t="s">
        <v>4164</v>
      </c>
    </row>
    <row r="2813" spans="2:3" x14ac:dyDescent="0.35">
      <c r="B2813" t="s">
        <v>4165</v>
      </c>
      <c r="C2813" t="s">
        <v>4166</v>
      </c>
    </row>
    <row r="2814" spans="2:3" x14ac:dyDescent="0.35">
      <c r="B2814" t="s">
        <v>4167</v>
      </c>
      <c r="C2814" t="s">
        <v>4168</v>
      </c>
    </row>
    <row r="2815" spans="2:3" x14ac:dyDescent="0.35">
      <c r="B2815" t="s">
        <v>4167</v>
      </c>
      <c r="C2815" t="s">
        <v>4168</v>
      </c>
    </row>
    <row r="2816" spans="2:3" x14ac:dyDescent="0.35">
      <c r="B2816" t="s">
        <v>4169</v>
      </c>
      <c r="C2816" t="s">
        <v>4170</v>
      </c>
    </row>
    <row r="2817" spans="2:3" x14ac:dyDescent="0.35">
      <c r="B2817" t="s">
        <v>4169</v>
      </c>
      <c r="C2817" t="s">
        <v>4170</v>
      </c>
    </row>
    <row r="2818" spans="2:3" x14ac:dyDescent="0.35">
      <c r="B2818" t="s">
        <v>4169</v>
      </c>
      <c r="C2818" t="s">
        <v>4170</v>
      </c>
    </row>
    <row r="2819" spans="2:3" x14ac:dyDescent="0.35">
      <c r="B2819" t="s">
        <v>4171</v>
      </c>
      <c r="C2819" t="s">
        <v>4172</v>
      </c>
    </row>
    <row r="2820" spans="2:3" x14ac:dyDescent="0.35">
      <c r="B2820" t="s">
        <v>4171</v>
      </c>
      <c r="C2820" t="s">
        <v>4172</v>
      </c>
    </row>
    <row r="2821" spans="2:3" x14ac:dyDescent="0.35">
      <c r="B2821" t="s">
        <v>4171</v>
      </c>
      <c r="C2821" t="s">
        <v>4172</v>
      </c>
    </row>
    <row r="2822" spans="2:3" x14ac:dyDescent="0.35">
      <c r="B2822" t="s">
        <v>4173</v>
      </c>
      <c r="C2822" t="s">
        <v>4174</v>
      </c>
    </row>
    <row r="2823" spans="2:3" x14ac:dyDescent="0.35">
      <c r="B2823" t="s">
        <v>4173</v>
      </c>
      <c r="C2823" t="s">
        <v>4174</v>
      </c>
    </row>
    <row r="2824" spans="2:3" x14ac:dyDescent="0.35">
      <c r="B2824" t="s">
        <v>4173</v>
      </c>
      <c r="C2824" t="s">
        <v>4174</v>
      </c>
    </row>
    <row r="2825" spans="2:3" x14ac:dyDescent="0.35">
      <c r="B2825" t="s">
        <v>4175</v>
      </c>
      <c r="C2825" t="s">
        <v>4176</v>
      </c>
    </row>
    <row r="2826" spans="2:3" x14ac:dyDescent="0.35">
      <c r="B2826" t="s">
        <v>4175</v>
      </c>
      <c r="C2826" t="s">
        <v>4176</v>
      </c>
    </row>
    <row r="2827" spans="2:3" x14ac:dyDescent="0.35">
      <c r="B2827" t="s">
        <v>4177</v>
      </c>
      <c r="C2827" t="s">
        <v>4178</v>
      </c>
    </row>
    <row r="2828" spans="2:3" x14ac:dyDescent="0.35">
      <c r="B2828" t="s">
        <v>4177</v>
      </c>
      <c r="C2828" t="s">
        <v>4178</v>
      </c>
    </row>
    <row r="2829" spans="2:3" x14ac:dyDescent="0.35">
      <c r="B2829" t="s">
        <v>4177</v>
      </c>
      <c r="C2829" t="s">
        <v>4178</v>
      </c>
    </row>
    <row r="2830" spans="2:3" x14ac:dyDescent="0.35">
      <c r="B2830" t="s">
        <v>4177</v>
      </c>
      <c r="C2830" t="s">
        <v>4178</v>
      </c>
    </row>
    <row r="2831" spans="2:3" x14ac:dyDescent="0.35">
      <c r="B2831" t="s">
        <v>4179</v>
      </c>
      <c r="C2831" t="s">
        <v>4180</v>
      </c>
    </row>
    <row r="2832" spans="2:3" x14ac:dyDescent="0.35">
      <c r="B2832" t="s">
        <v>4179</v>
      </c>
      <c r="C2832" t="s">
        <v>4180</v>
      </c>
    </row>
    <row r="2833" spans="2:3" x14ac:dyDescent="0.35">
      <c r="B2833" t="s">
        <v>4179</v>
      </c>
      <c r="C2833" t="s">
        <v>4180</v>
      </c>
    </row>
    <row r="2834" spans="2:3" x14ac:dyDescent="0.35">
      <c r="B2834" t="s">
        <v>4179</v>
      </c>
      <c r="C2834" t="s">
        <v>4180</v>
      </c>
    </row>
    <row r="2835" spans="2:3" x14ac:dyDescent="0.35">
      <c r="B2835" t="s">
        <v>4179</v>
      </c>
      <c r="C2835" t="s">
        <v>4180</v>
      </c>
    </row>
    <row r="2836" spans="2:3" x14ac:dyDescent="0.35">
      <c r="B2836" t="s">
        <v>4179</v>
      </c>
      <c r="C2836" t="s">
        <v>4180</v>
      </c>
    </row>
    <row r="2837" spans="2:3" x14ac:dyDescent="0.35">
      <c r="B2837" t="s">
        <v>4179</v>
      </c>
      <c r="C2837" t="s">
        <v>4180</v>
      </c>
    </row>
    <row r="2838" spans="2:3" x14ac:dyDescent="0.35">
      <c r="B2838" t="s">
        <v>4181</v>
      </c>
      <c r="C2838" t="s">
        <v>4182</v>
      </c>
    </row>
    <row r="2839" spans="2:3" x14ac:dyDescent="0.35">
      <c r="B2839" t="s">
        <v>4181</v>
      </c>
      <c r="C2839" t="s">
        <v>4182</v>
      </c>
    </row>
    <row r="2840" spans="2:3" x14ac:dyDescent="0.35">
      <c r="B2840" t="s">
        <v>4181</v>
      </c>
      <c r="C2840" t="s">
        <v>4182</v>
      </c>
    </row>
    <row r="2841" spans="2:3" x14ac:dyDescent="0.35">
      <c r="B2841" t="s">
        <v>4181</v>
      </c>
      <c r="C2841" t="s">
        <v>4182</v>
      </c>
    </row>
    <row r="2842" spans="2:3" x14ac:dyDescent="0.35">
      <c r="B2842" t="s">
        <v>4183</v>
      </c>
      <c r="C2842" t="s">
        <v>4184</v>
      </c>
    </row>
    <row r="2843" spans="2:3" x14ac:dyDescent="0.35">
      <c r="B2843" t="s">
        <v>4183</v>
      </c>
      <c r="C2843" t="s">
        <v>4184</v>
      </c>
    </row>
    <row r="2844" spans="2:3" x14ac:dyDescent="0.35">
      <c r="B2844" t="s">
        <v>4183</v>
      </c>
      <c r="C2844" t="s">
        <v>4184</v>
      </c>
    </row>
    <row r="2845" spans="2:3" x14ac:dyDescent="0.35">
      <c r="B2845" t="s">
        <v>4183</v>
      </c>
      <c r="C2845" t="s">
        <v>4184</v>
      </c>
    </row>
    <row r="2846" spans="2:3" x14ac:dyDescent="0.35">
      <c r="B2846" t="s">
        <v>4185</v>
      </c>
      <c r="C2846" t="s">
        <v>4186</v>
      </c>
    </row>
    <row r="2847" spans="2:3" x14ac:dyDescent="0.35">
      <c r="B2847" t="s">
        <v>4185</v>
      </c>
      <c r="C2847" t="s">
        <v>4186</v>
      </c>
    </row>
    <row r="2848" spans="2:3" x14ac:dyDescent="0.35">
      <c r="B2848" t="s">
        <v>4185</v>
      </c>
      <c r="C2848" t="s">
        <v>4186</v>
      </c>
    </row>
    <row r="2849" spans="2:3" x14ac:dyDescent="0.35">
      <c r="B2849" t="s">
        <v>4187</v>
      </c>
      <c r="C2849" t="s">
        <v>4188</v>
      </c>
    </row>
    <row r="2850" spans="2:3" x14ac:dyDescent="0.35">
      <c r="B2850" t="s">
        <v>4187</v>
      </c>
      <c r="C2850" t="s">
        <v>4188</v>
      </c>
    </row>
    <row r="2851" spans="2:3" x14ac:dyDescent="0.35">
      <c r="B2851" t="s">
        <v>4187</v>
      </c>
      <c r="C2851" t="s">
        <v>4188</v>
      </c>
    </row>
    <row r="2852" spans="2:3" x14ac:dyDescent="0.35">
      <c r="B2852" t="s">
        <v>4187</v>
      </c>
      <c r="C2852" t="s">
        <v>4188</v>
      </c>
    </row>
    <row r="2853" spans="2:3" x14ac:dyDescent="0.35">
      <c r="B2853" t="s">
        <v>4187</v>
      </c>
      <c r="C2853" t="s">
        <v>4188</v>
      </c>
    </row>
    <row r="2854" spans="2:3" x14ac:dyDescent="0.35">
      <c r="B2854" t="s">
        <v>4189</v>
      </c>
      <c r="C2854" t="s">
        <v>4190</v>
      </c>
    </row>
    <row r="2855" spans="2:3" x14ac:dyDescent="0.35">
      <c r="B2855" t="s">
        <v>4189</v>
      </c>
      <c r="C2855" t="s">
        <v>4190</v>
      </c>
    </row>
    <row r="2856" spans="2:3" x14ac:dyDescent="0.35">
      <c r="B2856" t="s">
        <v>4189</v>
      </c>
      <c r="C2856" t="s">
        <v>4190</v>
      </c>
    </row>
    <row r="2857" spans="2:3" x14ac:dyDescent="0.35">
      <c r="B2857" t="s">
        <v>4189</v>
      </c>
      <c r="C2857" t="s">
        <v>4190</v>
      </c>
    </row>
    <row r="2858" spans="2:3" x14ac:dyDescent="0.35">
      <c r="B2858" t="s">
        <v>4191</v>
      </c>
      <c r="C2858" t="s">
        <v>4192</v>
      </c>
    </row>
    <row r="2859" spans="2:3" x14ac:dyDescent="0.35">
      <c r="B2859" t="s">
        <v>4191</v>
      </c>
      <c r="C2859" t="s">
        <v>4192</v>
      </c>
    </row>
    <row r="2860" spans="2:3" x14ac:dyDescent="0.35">
      <c r="B2860" t="s">
        <v>4191</v>
      </c>
      <c r="C2860" t="s">
        <v>4192</v>
      </c>
    </row>
    <row r="2861" spans="2:3" x14ac:dyDescent="0.35">
      <c r="B2861" t="s">
        <v>4193</v>
      </c>
      <c r="C2861" t="s">
        <v>4194</v>
      </c>
    </row>
    <row r="2862" spans="2:3" x14ac:dyDescent="0.35">
      <c r="B2862" t="s">
        <v>4193</v>
      </c>
      <c r="C2862" t="s">
        <v>4194</v>
      </c>
    </row>
    <row r="2863" spans="2:3" x14ac:dyDescent="0.35">
      <c r="B2863" t="s">
        <v>4193</v>
      </c>
      <c r="C2863" t="s">
        <v>4194</v>
      </c>
    </row>
    <row r="2864" spans="2:3" x14ac:dyDescent="0.35">
      <c r="B2864" t="s">
        <v>4195</v>
      </c>
      <c r="C2864" t="s">
        <v>4196</v>
      </c>
    </row>
    <row r="2865" spans="2:3" x14ac:dyDescent="0.35">
      <c r="B2865" t="s">
        <v>4195</v>
      </c>
      <c r="C2865" t="s">
        <v>4196</v>
      </c>
    </row>
    <row r="2866" spans="2:3" x14ac:dyDescent="0.35">
      <c r="B2866" t="s">
        <v>4195</v>
      </c>
      <c r="C2866" t="s">
        <v>4196</v>
      </c>
    </row>
    <row r="2867" spans="2:3" x14ac:dyDescent="0.35">
      <c r="B2867" t="s">
        <v>4197</v>
      </c>
      <c r="C2867" t="s">
        <v>4198</v>
      </c>
    </row>
    <row r="2868" spans="2:3" x14ac:dyDescent="0.35">
      <c r="B2868" t="s">
        <v>4197</v>
      </c>
      <c r="C2868" t="s">
        <v>4198</v>
      </c>
    </row>
    <row r="2869" spans="2:3" x14ac:dyDescent="0.35">
      <c r="B2869" t="s">
        <v>4199</v>
      </c>
      <c r="C2869" t="s">
        <v>4200</v>
      </c>
    </row>
    <row r="2870" spans="2:3" x14ac:dyDescent="0.35">
      <c r="B2870" t="s">
        <v>4199</v>
      </c>
      <c r="C2870" t="s">
        <v>4200</v>
      </c>
    </row>
    <row r="2871" spans="2:3" x14ac:dyDescent="0.35">
      <c r="B2871" t="s">
        <v>4201</v>
      </c>
      <c r="C2871" t="s">
        <v>4202</v>
      </c>
    </row>
    <row r="2872" spans="2:3" x14ac:dyDescent="0.35">
      <c r="B2872" t="s">
        <v>4201</v>
      </c>
      <c r="C2872" t="s">
        <v>4202</v>
      </c>
    </row>
    <row r="2873" spans="2:3" x14ac:dyDescent="0.35">
      <c r="B2873" t="s">
        <v>4201</v>
      </c>
      <c r="C2873" t="s">
        <v>4202</v>
      </c>
    </row>
    <row r="2874" spans="2:3" x14ac:dyDescent="0.35">
      <c r="B2874" t="s">
        <v>4203</v>
      </c>
      <c r="C2874" t="s">
        <v>4204</v>
      </c>
    </row>
    <row r="2875" spans="2:3" x14ac:dyDescent="0.35">
      <c r="B2875" t="s">
        <v>4203</v>
      </c>
      <c r="C2875" t="s">
        <v>4204</v>
      </c>
    </row>
    <row r="2876" spans="2:3" x14ac:dyDescent="0.35">
      <c r="B2876" t="s">
        <v>4203</v>
      </c>
      <c r="C2876" t="s">
        <v>4204</v>
      </c>
    </row>
    <row r="2877" spans="2:3" x14ac:dyDescent="0.35">
      <c r="B2877" t="s">
        <v>4205</v>
      </c>
      <c r="C2877" t="s">
        <v>4206</v>
      </c>
    </row>
    <row r="2878" spans="2:3" x14ac:dyDescent="0.35">
      <c r="B2878" t="s">
        <v>4205</v>
      </c>
      <c r="C2878" t="s">
        <v>4206</v>
      </c>
    </row>
    <row r="2879" spans="2:3" x14ac:dyDescent="0.35">
      <c r="B2879" t="s">
        <v>4205</v>
      </c>
      <c r="C2879" t="s">
        <v>4206</v>
      </c>
    </row>
    <row r="2880" spans="2:3" x14ac:dyDescent="0.35">
      <c r="B2880" t="s">
        <v>4205</v>
      </c>
      <c r="C2880" t="s">
        <v>4206</v>
      </c>
    </row>
    <row r="2881" spans="2:3" x14ac:dyDescent="0.35">
      <c r="B2881" t="s">
        <v>4205</v>
      </c>
      <c r="C2881" t="s">
        <v>4206</v>
      </c>
    </row>
    <row r="2882" spans="2:3" x14ac:dyDescent="0.35">
      <c r="B2882" t="s">
        <v>4205</v>
      </c>
      <c r="C2882" t="s">
        <v>4206</v>
      </c>
    </row>
    <row r="2883" spans="2:3" x14ac:dyDescent="0.35">
      <c r="B2883" t="s">
        <v>4207</v>
      </c>
      <c r="C2883" t="s">
        <v>4208</v>
      </c>
    </row>
    <row r="2884" spans="2:3" x14ac:dyDescent="0.35">
      <c r="B2884" t="s">
        <v>4209</v>
      </c>
      <c r="C2884" t="s">
        <v>4210</v>
      </c>
    </row>
    <row r="2885" spans="2:3" x14ac:dyDescent="0.35">
      <c r="B2885" t="s">
        <v>4209</v>
      </c>
      <c r="C2885" t="s">
        <v>4210</v>
      </c>
    </row>
    <row r="2886" spans="2:3" x14ac:dyDescent="0.35">
      <c r="B2886" t="s">
        <v>4211</v>
      </c>
      <c r="C2886" t="s">
        <v>4212</v>
      </c>
    </row>
    <row r="2887" spans="2:3" x14ac:dyDescent="0.35">
      <c r="B2887" t="s">
        <v>4211</v>
      </c>
      <c r="C2887" t="s">
        <v>4212</v>
      </c>
    </row>
    <row r="2888" spans="2:3" x14ac:dyDescent="0.35">
      <c r="B2888" t="s">
        <v>4213</v>
      </c>
      <c r="C2888" t="s">
        <v>4214</v>
      </c>
    </row>
    <row r="2889" spans="2:3" x14ac:dyDescent="0.35">
      <c r="B2889" t="s">
        <v>4213</v>
      </c>
      <c r="C2889" t="s">
        <v>4214</v>
      </c>
    </row>
    <row r="2890" spans="2:3" x14ac:dyDescent="0.35">
      <c r="B2890" t="s">
        <v>4213</v>
      </c>
      <c r="C2890" t="s">
        <v>4214</v>
      </c>
    </row>
    <row r="2891" spans="2:3" x14ac:dyDescent="0.35">
      <c r="B2891" t="s">
        <v>4213</v>
      </c>
      <c r="C2891" t="s">
        <v>4214</v>
      </c>
    </row>
    <row r="2892" spans="2:3" x14ac:dyDescent="0.35">
      <c r="B2892" t="s">
        <v>4213</v>
      </c>
      <c r="C2892" t="s">
        <v>4214</v>
      </c>
    </row>
    <row r="2893" spans="2:3" x14ac:dyDescent="0.35">
      <c r="B2893" t="s">
        <v>4213</v>
      </c>
      <c r="C2893" t="s">
        <v>4214</v>
      </c>
    </row>
    <row r="2894" spans="2:3" x14ac:dyDescent="0.35">
      <c r="B2894" t="s">
        <v>4215</v>
      </c>
      <c r="C2894" t="s">
        <v>4216</v>
      </c>
    </row>
    <row r="2895" spans="2:3" x14ac:dyDescent="0.35">
      <c r="B2895" t="s">
        <v>4215</v>
      </c>
      <c r="C2895" t="s">
        <v>4216</v>
      </c>
    </row>
    <row r="2896" spans="2:3" x14ac:dyDescent="0.35">
      <c r="B2896" t="s">
        <v>4215</v>
      </c>
      <c r="C2896" t="s">
        <v>4216</v>
      </c>
    </row>
    <row r="2897" spans="2:3" x14ac:dyDescent="0.35">
      <c r="B2897" t="s">
        <v>4215</v>
      </c>
      <c r="C2897" t="s">
        <v>4216</v>
      </c>
    </row>
    <row r="2898" spans="2:3" x14ac:dyDescent="0.35">
      <c r="B2898" t="s">
        <v>4217</v>
      </c>
      <c r="C2898" t="s">
        <v>4218</v>
      </c>
    </row>
    <row r="2899" spans="2:3" x14ac:dyDescent="0.35">
      <c r="B2899" t="s">
        <v>4217</v>
      </c>
      <c r="C2899" t="s">
        <v>4218</v>
      </c>
    </row>
    <row r="2900" spans="2:3" x14ac:dyDescent="0.35">
      <c r="B2900" t="s">
        <v>4217</v>
      </c>
      <c r="C2900" t="s">
        <v>4218</v>
      </c>
    </row>
    <row r="2901" spans="2:3" x14ac:dyDescent="0.35">
      <c r="B2901" t="s">
        <v>4219</v>
      </c>
      <c r="C2901" t="s">
        <v>4220</v>
      </c>
    </row>
    <row r="2902" spans="2:3" x14ac:dyDescent="0.35">
      <c r="B2902" t="s">
        <v>4219</v>
      </c>
      <c r="C2902" t="s">
        <v>4220</v>
      </c>
    </row>
    <row r="2903" spans="2:3" x14ac:dyDescent="0.35">
      <c r="B2903" t="s">
        <v>4219</v>
      </c>
      <c r="C2903" t="s">
        <v>4220</v>
      </c>
    </row>
    <row r="2904" spans="2:3" x14ac:dyDescent="0.35">
      <c r="B2904" t="s">
        <v>4221</v>
      </c>
      <c r="C2904" t="s">
        <v>4222</v>
      </c>
    </row>
    <row r="2905" spans="2:3" x14ac:dyDescent="0.35">
      <c r="B2905" t="s">
        <v>4221</v>
      </c>
      <c r="C2905" t="s">
        <v>4222</v>
      </c>
    </row>
    <row r="2906" spans="2:3" x14ac:dyDescent="0.35">
      <c r="B2906" t="s">
        <v>4221</v>
      </c>
      <c r="C2906" t="s">
        <v>4222</v>
      </c>
    </row>
    <row r="2907" spans="2:3" x14ac:dyDescent="0.35">
      <c r="B2907" t="s">
        <v>4223</v>
      </c>
      <c r="C2907" t="s">
        <v>4224</v>
      </c>
    </row>
    <row r="2908" spans="2:3" x14ac:dyDescent="0.35">
      <c r="B2908" t="s">
        <v>4223</v>
      </c>
      <c r="C2908" t="s">
        <v>4224</v>
      </c>
    </row>
    <row r="2909" spans="2:3" x14ac:dyDescent="0.35">
      <c r="B2909" t="s">
        <v>4225</v>
      </c>
      <c r="C2909" t="s">
        <v>4226</v>
      </c>
    </row>
    <row r="2910" spans="2:3" x14ac:dyDescent="0.35">
      <c r="B2910" t="s">
        <v>4225</v>
      </c>
      <c r="C2910" t="s">
        <v>4226</v>
      </c>
    </row>
    <row r="2911" spans="2:3" x14ac:dyDescent="0.35">
      <c r="B2911" t="s">
        <v>4225</v>
      </c>
      <c r="C2911" t="s">
        <v>4226</v>
      </c>
    </row>
    <row r="2912" spans="2:3" x14ac:dyDescent="0.35">
      <c r="B2912" t="s">
        <v>4227</v>
      </c>
      <c r="C2912" t="s">
        <v>4228</v>
      </c>
    </row>
    <row r="2913" spans="2:3" x14ac:dyDescent="0.35">
      <c r="B2913" t="s">
        <v>4229</v>
      </c>
      <c r="C2913" t="s">
        <v>4230</v>
      </c>
    </row>
    <row r="2914" spans="2:3" x14ac:dyDescent="0.35">
      <c r="B2914" t="s">
        <v>4229</v>
      </c>
      <c r="C2914" t="s">
        <v>4230</v>
      </c>
    </row>
    <row r="2915" spans="2:3" x14ac:dyDescent="0.35">
      <c r="B2915" t="s">
        <v>4229</v>
      </c>
      <c r="C2915" t="s">
        <v>4230</v>
      </c>
    </row>
    <row r="2916" spans="2:3" x14ac:dyDescent="0.35">
      <c r="B2916" t="s">
        <v>4229</v>
      </c>
      <c r="C2916" t="s">
        <v>4230</v>
      </c>
    </row>
    <row r="2917" spans="2:3" x14ac:dyDescent="0.35">
      <c r="B2917" t="s">
        <v>4229</v>
      </c>
      <c r="C2917" t="s">
        <v>4230</v>
      </c>
    </row>
    <row r="2918" spans="2:3" x14ac:dyDescent="0.35">
      <c r="B2918" t="s">
        <v>4229</v>
      </c>
      <c r="C2918" t="s">
        <v>4230</v>
      </c>
    </row>
    <row r="2919" spans="2:3" x14ac:dyDescent="0.35">
      <c r="B2919" t="s">
        <v>4229</v>
      </c>
      <c r="C2919" t="s">
        <v>4230</v>
      </c>
    </row>
    <row r="2920" spans="2:3" x14ac:dyDescent="0.35">
      <c r="B2920" t="s">
        <v>4229</v>
      </c>
      <c r="C2920" t="s">
        <v>4230</v>
      </c>
    </row>
    <row r="2921" spans="2:3" x14ac:dyDescent="0.35">
      <c r="B2921" t="s">
        <v>4231</v>
      </c>
      <c r="C2921" t="s">
        <v>4232</v>
      </c>
    </row>
    <row r="2922" spans="2:3" x14ac:dyDescent="0.35">
      <c r="B2922" t="s">
        <v>4231</v>
      </c>
      <c r="C2922" t="s">
        <v>4232</v>
      </c>
    </row>
    <row r="2923" spans="2:3" x14ac:dyDescent="0.35">
      <c r="B2923" t="s">
        <v>4231</v>
      </c>
      <c r="C2923" t="s">
        <v>4232</v>
      </c>
    </row>
    <row r="2924" spans="2:3" x14ac:dyDescent="0.35">
      <c r="B2924" t="s">
        <v>4233</v>
      </c>
      <c r="C2924" t="s">
        <v>4234</v>
      </c>
    </row>
    <row r="2925" spans="2:3" x14ac:dyDescent="0.35">
      <c r="B2925" t="s">
        <v>4233</v>
      </c>
      <c r="C2925" t="s">
        <v>4234</v>
      </c>
    </row>
    <row r="2926" spans="2:3" x14ac:dyDescent="0.35">
      <c r="B2926" t="s">
        <v>4233</v>
      </c>
      <c r="C2926" t="s">
        <v>4234</v>
      </c>
    </row>
    <row r="2927" spans="2:3" x14ac:dyDescent="0.35">
      <c r="B2927" t="s">
        <v>4233</v>
      </c>
      <c r="C2927" t="s">
        <v>4234</v>
      </c>
    </row>
    <row r="2928" spans="2:3" x14ac:dyDescent="0.35">
      <c r="B2928" t="s">
        <v>4235</v>
      </c>
      <c r="C2928" t="s">
        <v>4236</v>
      </c>
    </row>
    <row r="2929" spans="2:3" x14ac:dyDescent="0.35">
      <c r="B2929" t="s">
        <v>4235</v>
      </c>
      <c r="C2929" t="s">
        <v>4236</v>
      </c>
    </row>
    <row r="2930" spans="2:3" x14ac:dyDescent="0.35">
      <c r="B2930" t="s">
        <v>4235</v>
      </c>
      <c r="C2930" t="s">
        <v>4236</v>
      </c>
    </row>
    <row r="2931" spans="2:3" x14ac:dyDescent="0.35">
      <c r="B2931" t="s">
        <v>4237</v>
      </c>
      <c r="C2931" t="s">
        <v>4238</v>
      </c>
    </row>
    <row r="2932" spans="2:3" x14ac:dyDescent="0.35">
      <c r="B2932" t="s">
        <v>4237</v>
      </c>
      <c r="C2932" t="s">
        <v>4238</v>
      </c>
    </row>
    <row r="2933" spans="2:3" x14ac:dyDescent="0.35">
      <c r="B2933" t="s">
        <v>4237</v>
      </c>
      <c r="C2933" t="s">
        <v>4238</v>
      </c>
    </row>
    <row r="2934" spans="2:3" x14ac:dyDescent="0.35">
      <c r="B2934" t="s">
        <v>4239</v>
      </c>
      <c r="C2934" t="s">
        <v>4240</v>
      </c>
    </row>
    <row r="2935" spans="2:3" x14ac:dyDescent="0.35">
      <c r="B2935" t="s">
        <v>4239</v>
      </c>
      <c r="C2935" t="s">
        <v>4240</v>
      </c>
    </row>
    <row r="2936" spans="2:3" x14ac:dyDescent="0.35">
      <c r="B2936" t="s">
        <v>4241</v>
      </c>
      <c r="C2936" t="s">
        <v>4242</v>
      </c>
    </row>
    <row r="2937" spans="2:3" x14ac:dyDescent="0.35">
      <c r="B2937" t="s">
        <v>4243</v>
      </c>
      <c r="C2937" t="s">
        <v>4244</v>
      </c>
    </row>
    <row r="2938" spans="2:3" x14ac:dyDescent="0.35">
      <c r="B2938" t="s">
        <v>4243</v>
      </c>
      <c r="C2938" t="s">
        <v>4244</v>
      </c>
    </row>
    <row r="2939" spans="2:3" x14ac:dyDescent="0.35">
      <c r="B2939" t="s">
        <v>4243</v>
      </c>
      <c r="C2939" t="s">
        <v>4244</v>
      </c>
    </row>
    <row r="2940" spans="2:3" x14ac:dyDescent="0.35">
      <c r="B2940" t="s">
        <v>4245</v>
      </c>
      <c r="C2940" t="s">
        <v>4246</v>
      </c>
    </row>
    <row r="2941" spans="2:3" x14ac:dyDescent="0.35">
      <c r="B2941" t="s">
        <v>4245</v>
      </c>
      <c r="C2941" t="s">
        <v>4246</v>
      </c>
    </row>
    <row r="2942" spans="2:3" x14ac:dyDescent="0.35">
      <c r="B2942" t="s">
        <v>4245</v>
      </c>
      <c r="C2942" t="s">
        <v>4246</v>
      </c>
    </row>
    <row r="2943" spans="2:3" x14ac:dyDescent="0.35">
      <c r="B2943" t="s">
        <v>4247</v>
      </c>
      <c r="C2943" t="s">
        <v>4248</v>
      </c>
    </row>
    <row r="2944" spans="2:3" x14ac:dyDescent="0.35">
      <c r="B2944" t="s">
        <v>4247</v>
      </c>
      <c r="C2944" t="s">
        <v>4248</v>
      </c>
    </row>
    <row r="2945" spans="2:3" x14ac:dyDescent="0.35">
      <c r="B2945" t="s">
        <v>4247</v>
      </c>
      <c r="C2945" t="s">
        <v>4248</v>
      </c>
    </row>
    <row r="2946" spans="2:3" x14ac:dyDescent="0.35">
      <c r="B2946" t="s">
        <v>4249</v>
      </c>
      <c r="C2946" t="s">
        <v>4250</v>
      </c>
    </row>
    <row r="2947" spans="2:3" x14ac:dyDescent="0.35">
      <c r="B2947" t="s">
        <v>4249</v>
      </c>
      <c r="C2947" t="s">
        <v>4250</v>
      </c>
    </row>
    <row r="2948" spans="2:3" x14ac:dyDescent="0.35">
      <c r="B2948" t="s">
        <v>4251</v>
      </c>
      <c r="C2948" t="s">
        <v>4252</v>
      </c>
    </row>
    <row r="2949" spans="2:3" x14ac:dyDescent="0.35">
      <c r="B2949" t="s">
        <v>4251</v>
      </c>
      <c r="C2949" t="s">
        <v>4252</v>
      </c>
    </row>
    <row r="2950" spans="2:3" x14ac:dyDescent="0.35">
      <c r="B2950" t="s">
        <v>4251</v>
      </c>
      <c r="C2950" t="s">
        <v>4252</v>
      </c>
    </row>
    <row r="2951" spans="2:3" x14ac:dyDescent="0.35">
      <c r="B2951" t="s">
        <v>4253</v>
      </c>
      <c r="C2951" t="s">
        <v>4254</v>
      </c>
    </row>
    <row r="2952" spans="2:3" x14ac:dyDescent="0.35">
      <c r="B2952" t="s">
        <v>4255</v>
      </c>
      <c r="C2952" t="s">
        <v>4256</v>
      </c>
    </row>
    <row r="2953" spans="2:3" x14ac:dyDescent="0.35">
      <c r="B2953" t="s">
        <v>4255</v>
      </c>
      <c r="C2953" t="s">
        <v>4256</v>
      </c>
    </row>
    <row r="2954" spans="2:3" x14ac:dyDescent="0.35">
      <c r="B2954" t="s">
        <v>4255</v>
      </c>
      <c r="C2954" t="s">
        <v>4256</v>
      </c>
    </row>
    <row r="2955" spans="2:3" x14ac:dyDescent="0.35">
      <c r="B2955" t="s">
        <v>4255</v>
      </c>
      <c r="C2955" t="s">
        <v>4256</v>
      </c>
    </row>
    <row r="2956" spans="2:3" x14ac:dyDescent="0.35">
      <c r="B2956" t="s">
        <v>4257</v>
      </c>
      <c r="C2956" t="s">
        <v>4258</v>
      </c>
    </row>
    <row r="2957" spans="2:3" x14ac:dyDescent="0.35">
      <c r="B2957" t="s">
        <v>4257</v>
      </c>
      <c r="C2957" t="s">
        <v>4258</v>
      </c>
    </row>
    <row r="2958" spans="2:3" x14ac:dyDescent="0.35">
      <c r="B2958" t="s">
        <v>4257</v>
      </c>
      <c r="C2958" t="s">
        <v>4258</v>
      </c>
    </row>
    <row r="2959" spans="2:3" x14ac:dyDescent="0.35">
      <c r="B2959" t="s">
        <v>4259</v>
      </c>
      <c r="C2959" t="s">
        <v>4260</v>
      </c>
    </row>
    <row r="2960" spans="2:3" x14ac:dyDescent="0.35">
      <c r="B2960" t="s">
        <v>4261</v>
      </c>
      <c r="C2960" t="s">
        <v>4262</v>
      </c>
    </row>
    <row r="2961" spans="2:3" x14ac:dyDescent="0.35">
      <c r="B2961" t="s">
        <v>4263</v>
      </c>
      <c r="C2961" t="s">
        <v>4264</v>
      </c>
    </row>
    <row r="2962" spans="2:3" x14ac:dyDescent="0.35">
      <c r="B2962" t="s">
        <v>4265</v>
      </c>
      <c r="C2962" t="s">
        <v>4266</v>
      </c>
    </row>
    <row r="2963" spans="2:3" x14ac:dyDescent="0.35">
      <c r="B2963" t="s">
        <v>4265</v>
      </c>
      <c r="C2963" t="s">
        <v>4266</v>
      </c>
    </row>
    <row r="2964" spans="2:3" x14ac:dyDescent="0.35">
      <c r="B2964" t="s">
        <v>4265</v>
      </c>
      <c r="C2964" t="s">
        <v>4266</v>
      </c>
    </row>
    <row r="2965" spans="2:3" x14ac:dyDescent="0.35">
      <c r="B2965" t="s">
        <v>4267</v>
      </c>
      <c r="C2965" t="s">
        <v>4268</v>
      </c>
    </row>
    <row r="2966" spans="2:3" x14ac:dyDescent="0.35">
      <c r="B2966" t="s">
        <v>4267</v>
      </c>
      <c r="C2966" t="s">
        <v>4268</v>
      </c>
    </row>
    <row r="2967" spans="2:3" x14ac:dyDescent="0.35">
      <c r="B2967" t="s">
        <v>4267</v>
      </c>
      <c r="C2967" t="s">
        <v>4268</v>
      </c>
    </row>
    <row r="2968" spans="2:3" x14ac:dyDescent="0.35">
      <c r="B2968" t="s">
        <v>4269</v>
      </c>
      <c r="C2968" t="s">
        <v>4270</v>
      </c>
    </row>
    <row r="2969" spans="2:3" x14ac:dyDescent="0.35">
      <c r="B2969" t="s">
        <v>4269</v>
      </c>
      <c r="C2969" t="s">
        <v>4270</v>
      </c>
    </row>
    <row r="2970" spans="2:3" x14ac:dyDescent="0.35">
      <c r="B2970" t="s">
        <v>4269</v>
      </c>
      <c r="C2970" t="s">
        <v>4270</v>
      </c>
    </row>
    <row r="2971" spans="2:3" x14ac:dyDescent="0.35">
      <c r="B2971" t="s">
        <v>4269</v>
      </c>
      <c r="C2971" t="s">
        <v>4270</v>
      </c>
    </row>
    <row r="2972" spans="2:3" x14ac:dyDescent="0.35">
      <c r="B2972" t="s">
        <v>4271</v>
      </c>
      <c r="C2972" t="s">
        <v>4272</v>
      </c>
    </row>
    <row r="2973" spans="2:3" x14ac:dyDescent="0.35">
      <c r="B2973" t="s">
        <v>4271</v>
      </c>
      <c r="C2973" t="s">
        <v>4272</v>
      </c>
    </row>
    <row r="2974" spans="2:3" x14ac:dyDescent="0.35">
      <c r="B2974" t="s">
        <v>4271</v>
      </c>
      <c r="C2974" t="s">
        <v>4272</v>
      </c>
    </row>
    <row r="2975" spans="2:3" x14ac:dyDescent="0.35">
      <c r="B2975" t="s">
        <v>4273</v>
      </c>
      <c r="C2975" t="s">
        <v>4274</v>
      </c>
    </row>
    <row r="2976" spans="2:3" x14ac:dyDescent="0.35">
      <c r="B2976" t="s">
        <v>4273</v>
      </c>
      <c r="C2976" t="s">
        <v>4274</v>
      </c>
    </row>
    <row r="2977" spans="2:3" x14ac:dyDescent="0.35">
      <c r="B2977" t="s">
        <v>4273</v>
      </c>
      <c r="C2977" t="s">
        <v>4274</v>
      </c>
    </row>
    <row r="2978" spans="2:3" x14ac:dyDescent="0.35">
      <c r="B2978" t="s">
        <v>4275</v>
      </c>
      <c r="C2978" t="s">
        <v>4276</v>
      </c>
    </row>
    <row r="2979" spans="2:3" x14ac:dyDescent="0.35">
      <c r="B2979" t="s">
        <v>4275</v>
      </c>
      <c r="C2979" t="s">
        <v>4276</v>
      </c>
    </row>
    <row r="2980" spans="2:3" x14ac:dyDescent="0.35">
      <c r="B2980" t="s">
        <v>4275</v>
      </c>
      <c r="C2980" t="s">
        <v>4276</v>
      </c>
    </row>
    <row r="2981" spans="2:3" x14ac:dyDescent="0.35">
      <c r="B2981" t="s">
        <v>4277</v>
      </c>
      <c r="C2981" t="s">
        <v>4278</v>
      </c>
    </row>
    <row r="2982" spans="2:3" x14ac:dyDescent="0.35">
      <c r="B2982" t="s">
        <v>4277</v>
      </c>
      <c r="C2982" t="s">
        <v>4278</v>
      </c>
    </row>
    <row r="2983" spans="2:3" x14ac:dyDescent="0.35">
      <c r="B2983" t="s">
        <v>4277</v>
      </c>
      <c r="C2983" t="s">
        <v>4278</v>
      </c>
    </row>
    <row r="2984" spans="2:3" x14ac:dyDescent="0.35">
      <c r="B2984" t="s">
        <v>4279</v>
      </c>
      <c r="C2984" t="s">
        <v>4280</v>
      </c>
    </row>
    <row r="2985" spans="2:3" x14ac:dyDescent="0.35">
      <c r="B2985" t="s">
        <v>4281</v>
      </c>
      <c r="C2985" t="s">
        <v>4282</v>
      </c>
    </row>
    <row r="2986" spans="2:3" x14ac:dyDescent="0.35">
      <c r="B2986" t="s">
        <v>4283</v>
      </c>
      <c r="C2986" t="s">
        <v>4284</v>
      </c>
    </row>
    <row r="2987" spans="2:3" x14ac:dyDescent="0.35">
      <c r="B2987" t="s">
        <v>4285</v>
      </c>
      <c r="C2987" t="s">
        <v>4286</v>
      </c>
    </row>
    <row r="2988" spans="2:3" x14ac:dyDescent="0.35">
      <c r="B2988" t="s">
        <v>4285</v>
      </c>
      <c r="C2988" t="s">
        <v>4286</v>
      </c>
    </row>
    <row r="2989" spans="2:3" x14ac:dyDescent="0.35">
      <c r="B2989" t="s">
        <v>4285</v>
      </c>
      <c r="C2989" t="s">
        <v>4286</v>
      </c>
    </row>
    <row r="2990" spans="2:3" x14ac:dyDescent="0.35">
      <c r="B2990" t="s">
        <v>4287</v>
      </c>
      <c r="C2990" t="s">
        <v>4288</v>
      </c>
    </row>
    <row r="2991" spans="2:3" x14ac:dyDescent="0.35">
      <c r="B2991" t="s">
        <v>4287</v>
      </c>
      <c r="C2991" t="s">
        <v>4288</v>
      </c>
    </row>
    <row r="2992" spans="2:3" x14ac:dyDescent="0.35">
      <c r="B2992" t="s">
        <v>4289</v>
      </c>
      <c r="C2992" t="s">
        <v>4290</v>
      </c>
    </row>
    <row r="2993" spans="2:3" x14ac:dyDescent="0.35">
      <c r="B2993" t="s">
        <v>4289</v>
      </c>
      <c r="C2993" t="s">
        <v>4290</v>
      </c>
    </row>
    <row r="2994" spans="2:3" x14ac:dyDescent="0.35">
      <c r="B2994" t="s">
        <v>4289</v>
      </c>
      <c r="C2994" t="s">
        <v>4290</v>
      </c>
    </row>
    <row r="2995" spans="2:3" x14ac:dyDescent="0.35">
      <c r="B2995" t="s">
        <v>4289</v>
      </c>
      <c r="C2995" t="s">
        <v>4290</v>
      </c>
    </row>
    <row r="2996" spans="2:3" x14ac:dyDescent="0.35">
      <c r="B2996" t="s">
        <v>4289</v>
      </c>
      <c r="C2996" t="s">
        <v>4290</v>
      </c>
    </row>
    <row r="2997" spans="2:3" x14ac:dyDescent="0.35">
      <c r="B2997" t="s">
        <v>4291</v>
      </c>
      <c r="C2997" t="s">
        <v>4292</v>
      </c>
    </row>
    <row r="2998" spans="2:3" x14ac:dyDescent="0.35">
      <c r="B2998" t="s">
        <v>4291</v>
      </c>
      <c r="C2998" t="s">
        <v>4292</v>
      </c>
    </row>
    <row r="2999" spans="2:3" x14ac:dyDescent="0.35">
      <c r="B2999" t="s">
        <v>4291</v>
      </c>
      <c r="C2999" t="s">
        <v>4292</v>
      </c>
    </row>
    <row r="3000" spans="2:3" x14ac:dyDescent="0.35">
      <c r="B3000" t="s">
        <v>4291</v>
      </c>
      <c r="C3000" t="s">
        <v>4292</v>
      </c>
    </row>
    <row r="3001" spans="2:3" x14ac:dyDescent="0.35">
      <c r="B3001" t="s">
        <v>4291</v>
      </c>
      <c r="C3001" t="s">
        <v>4292</v>
      </c>
    </row>
    <row r="3002" spans="2:3" x14ac:dyDescent="0.35">
      <c r="B3002" t="s">
        <v>4293</v>
      </c>
      <c r="C3002" t="s">
        <v>4294</v>
      </c>
    </row>
    <row r="3003" spans="2:3" x14ac:dyDescent="0.35">
      <c r="B3003" t="s">
        <v>4293</v>
      </c>
      <c r="C3003" t="s">
        <v>4294</v>
      </c>
    </row>
    <row r="3004" spans="2:3" x14ac:dyDescent="0.35">
      <c r="B3004" t="s">
        <v>4293</v>
      </c>
      <c r="C3004" t="s">
        <v>4294</v>
      </c>
    </row>
    <row r="3005" spans="2:3" x14ac:dyDescent="0.35">
      <c r="B3005" t="s">
        <v>4295</v>
      </c>
      <c r="C3005" t="s">
        <v>4296</v>
      </c>
    </row>
    <row r="3006" spans="2:3" x14ac:dyDescent="0.35">
      <c r="B3006" t="s">
        <v>4295</v>
      </c>
      <c r="C3006" t="s">
        <v>4296</v>
      </c>
    </row>
    <row r="3007" spans="2:3" x14ac:dyDescent="0.35">
      <c r="B3007" t="s">
        <v>4297</v>
      </c>
      <c r="C3007" t="s">
        <v>4298</v>
      </c>
    </row>
    <row r="3008" spans="2:3" x14ac:dyDescent="0.35">
      <c r="B3008" t="s">
        <v>4297</v>
      </c>
      <c r="C3008" t="s">
        <v>4298</v>
      </c>
    </row>
    <row r="3009" spans="2:3" x14ac:dyDescent="0.35">
      <c r="B3009" t="s">
        <v>4297</v>
      </c>
      <c r="C3009" t="s">
        <v>4298</v>
      </c>
    </row>
    <row r="3010" spans="2:3" x14ac:dyDescent="0.35">
      <c r="B3010" t="s">
        <v>4299</v>
      </c>
      <c r="C3010" t="s">
        <v>4300</v>
      </c>
    </row>
    <row r="3011" spans="2:3" x14ac:dyDescent="0.35">
      <c r="B3011" t="s">
        <v>4299</v>
      </c>
      <c r="C3011" t="s">
        <v>4300</v>
      </c>
    </row>
    <row r="3012" spans="2:3" x14ac:dyDescent="0.35">
      <c r="B3012" t="s">
        <v>4299</v>
      </c>
      <c r="C3012" t="s">
        <v>4300</v>
      </c>
    </row>
    <row r="3013" spans="2:3" x14ac:dyDescent="0.35">
      <c r="B3013" t="s">
        <v>4301</v>
      </c>
      <c r="C3013" t="s">
        <v>4302</v>
      </c>
    </row>
    <row r="3014" spans="2:3" x14ac:dyDescent="0.35">
      <c r="B3014" t="s">
        <v>4301</v>
      </c>
      <c r="C3014" t="s">
        <v>4302</v>
      </c>
    </row>
    <row r="3015" spans="2:3" x14ac:dyDescent="0.35">
      <c r="B3015" t="s">
        <v>4301</v>
      </c>
      <c r="C3015" t="s">
        <v>4302</v>
      </c>
    </row>
    <row r="3016" spans="2:3" x14ac:dyDescent="0.35">
      <c r="B3016" t="s">
        <v>4303</v>
      </c>
      <c r="C3016" t="s">
        <v>4304</v>
      </c>
    </row>
    <row r="3017" spans="2:3" x14ac:dyDescent="0.35">
      <c r="B3017" t="s">
        <v>4303</v>
      </c>
      <c r="C3017" t="s">
        <v>4304</v>
      </c>
    </row>
    <row r="3018" spans="2:3" x14ac:dyDescent="0.35">
      <c r="B3018" t="s">
        <v>4303</v>
      </c>
      <c r="C3018" t="s">
        <v>4304</v>
      </c>
    </row>
    <row r="3019" spans="2:3" x14ac:dyDescent="0.35">
      <c r="B3019" t="s">
        <v>4303</v>
      </c>
      <c r="C3019" t="s">
        <v>4304</v>
      </c>
    </row>
    <row r="3020" spans="2:3" x14ac:dyDescent="0.35">
      <c r="B3020" t="s">
        <v>4303</v>
      </c>
      <c r="C3020" t="s">
        <v>4304</v>
      </c>
    </row>
    <row r="3021" spans="2:3" x14ac:dyDescent="0.35">
      <c r="B3021" t="s">
        <v>4303</v>
      </c>
      <c r="C3021" t="s">
        <v>4304</v>
      </c>
    </row>
    <row r="3022" spans="2:3" x14ac:dyDescent="0.35">
      <c r="B3022" t="s">
        <v>4305</v>
      </c>
      <c r="C3022" t="s">
        <v>4306</v>
      </c>
    </row>
    <row r="3023" spans="2:3" x14ac:dyDescent="0.35">
      <c r="B3023" t="s">
        <v>4305</v>
      </c>
      <c r="C3023" t="s">
        <v>4306</v>
      </c>
    </row>
    <row r="3024" spans="2:3" x14ac:dyDescent="0.35">
      <c r="B3024" t="s">
        <v>4305</v>
      </c>
      <c r="C3024" t="s">
        <v>4306</v>
      </c>
    </row>
    <row r="3025" spans="2:3" x14ac:dyDescent="0.35">
      <c r="B3025" t="s">
        <v>4307</v>
      </c>
      <c r="C3025" t="s">
        <v>4308</v>
      </c>
    </row>
    <row r="3026" spans="2:3" x14ac:dyDescent="0.35">
      <c r="B3026" t="s">
        <v>4307</v>
      </c>
      <c r="C3026" t="s">
        <v>4308</v>
      </c>
    </row>
    <row r="3027" spans="2:3" x14ac:dyDescent="0.35">
      <c r="B3027" t="s">
        <v>4307</v>
      </c>
      <c r="C3027" t="s">
        <v>4308</v>
      </c>
    </row>
    <row r="3028" spans="2:3" x14ac:dyDescent="0.35">
      <c r="B3028" t="s">
        <v>4307</v>
      </c>
      <c r="C3028" t="s">
        <v>4308</v>
      </c>
    </row>
    <row r="3029" spans="2:3" x14ac:dyDescent="0.35">
      <c r="B3029" t="s">
        <v>4309</v>
      </c>
      <c r="C3029" t="s">
        <v>4310</v>
      </c>
    </row>
    <row r="3030" spans="2:3" x14ac:dyDescent="0.35">
      <c r="B3030" t="s">
        <v>4309</v>
      </c>
      <c r="C3030" t="s">
        <v>4310</v>
      </c>
    </row>
    <row r="3031" spans="2:3" x14ac:dyDescent="0.35">
      <c r="B3031" t="s">
        <v>4309</v>
      </c>
      <c r="C3031" t="s">
        <v>4310</v>
      </c>
    </row>
    <row r="3032" spans="2:3" x14ac:dyDescent="0.35">
      <c r="B3032" t="s">
        <v>4309</v>
      </c>
      <c r="C3032" t="s">
        <v>4310</v>
      </c>
    </row>
    <row r="3033" spans="2:3" x14ac:dyDescent="0.35">
      <c r="B3033" t="s">
        <v>4309</v>
      </c>
      <c r="C3033" t="s">
        <v>4310</v>
      </c>
    </row>
    <row r="3034" spans="2:3" x14ac:dyDescent="0.35">
      <c r="B3034" t="s">
        <v>4309</v>
      </c>
      <c r="C3034" t="s">
        <v>4310</v>
      </c>
    </row>
    <row r="3035" spans="2:3" x14ac:dyDescent="0.35">
      <c r="B3035" t="s">
        <v>4311</v>
      </c>
      <c r="C3035" t="s">
        <v>4312</v>
      </c>
    </row>
    <row r="3036" spans="2:3" x14ac:dyDescent="0.35">
      <c r="B3036" t="s">
        <v>4311</v>
      </c>
      <c r="C3036" t="s">
        <v>4312</v>
      </c>
    </row>
    <row r="3037" spans="2:3" x14ac:dyDescent="0.35">
      <c r="B3037" t="s">
        <v>4311</v>
      </c>
      <c r="C3037" t="s">
        <v>4312</v>
      </c>
    </row>
    <row r="3038" spans="2:3" x14ac:dyDescent="0.35">
      <c r="B3038" t="s">
        <v>4313</v>
      </c>
      <c r="C3038" t="s">
        <v>4314</v>
      </c>
    </row>
    <row r="3039" spans="2:3" x14ac:dyDescent="0.35">
      <c r="B3039" t="s">
        <v>4313</v>
      </c>
      <c r="C3039" t="s">
        <v>4314</v>
      </c>
    </row>
    <row r="3040" spans="2:3" x14ac:dyDescent="0.35">
      <c r="B3040" t="s">
        <v>4313</v>
      </c>
      <c r="C3040" t="s">
        <v>4314</v>
      </c>
    </row>
    <row r="3041" spans="2:3" x14ac:dyDescent="0.35">
      <c r="B3041" t="s">
        <v>4315</v>
      </c>
      <c r="C3041" t="s">
        <v>4316</v>
      </c>
    </row>
    <row r="3042" spans="2:3" x14ac:dyDescent="0.35">
      <c r="B3042" t="s">
        <v>4315</v>
      </c>
      <c r="C3042" t="s">
        <v>4316</v>
      </c>
    </row>
    <row r="3043" spans="2:3" x14ac:dyDescent="0.35">
      <c r="B3043" t="s">
        <v>4315</v>
      </c>
      <c r="C3043" t="s">
        <v>4316</v>
      </c>
    </row>
    <row r="3044" spans="2:3" x14ac:dyDescent="0.35">
      <c r="B3044" t="s">
        <v>4315</v>
      </c>
      <c r="C3044" t="s">
        <v>4316</v>
      </c>
    </row>
    <row r="3045" spans="2:3" x14ac:dyDescent="0.35">
      <c r="B3045" t="s">
        <v>4317</v>
      </c>
      <c r="C3045" t="s">
        <v>4318</v>
      </c>
    </row>
    <row r="3046" spans="2:3" x14ac:dyDescent="0.35">
      <c r="B3046" t="s">
        <v>4317</v>
      </c>
      <c r="C3046" t="s">
        <v>4318</v>
      </c>
    </row>
    <row r="3047" spans="2:3" x14ac:dyDescent="0.35">
      <c r="B3047" t="s">
        <v>4317</v>
      </c>
      <c r="C3047" t="s">
        <v>4318</v>
      </c>
    </row>
    <row r="3048" spans="2:3" x14ac:dyDescent="0.35">
      <c r="B3048" t="s">
        <v>4317</v>
      </c>
      <c r="C3048" t="s">
        <v>4318</v>
      </c>
    </row>
    <row r="3049" spans="2:3" x14ac:dyDescent="0.35">
      <c r="B3049" t="s">
        <v>4319</v>
      </c>
      <c r="C3049" t="s">
        <v>4320</v>
      </c>
    </row>
    <row r="3050" spans="2:3" x14ac:dyDescent="0.35">
      <c r="B3050" t="s">
        <v>4319</v>
      </c>
      <c r="C3050" t="s">
        <v>4320</v>
      </c>
    </row>
    <row r="3051" spans="2:3" x14ac:dyDescent="0.35">
      <c r="B3051" t="s">
        <v>4319</v>
      </c>
      <c r="C3051" t="s">
        <v>4320</v>
      </c>
    </row>
    <row r="3052" spans="2:3" x14ac:dyDescent="0.35">
      <c r="B3052" t="s">
        <v>4319</v>
      </c>
      <c r="C3052" t="s">
        <v>4320</v>
      </c>
    </row>
    <row r="3053" spans="2:3" x14ac:dyDescent="0.35">
      <c r="B3053" t="s">
        <v>4321</v>
      </c>
      <c r="C3053" t="s">
        <v>4322</v>
      </c>
    </row>
    <row r="3054" spans="2:3" x14ac:dyDescent="0.35">
      <c r="B3054" t="s">
        <v>4321</v>
      </c>
      <c r="C3054" t="s">
        <v>4322</v>
      </c>
    </row>
    <row r="3055" spans="2:3" x14ac:dyDescent="0.35">
      <c r="B3055" t="s">
        <v>4321</v>
      </c>
      <c r="C3055" t="s">
        <v>4322</v>
      </c>
    </row>
    <row r="3056" spans="2:3" x14ac:dyDescent="0.35">
      <c r="B3056" t="s">
        <v>4321</v>
      </c>
      <c r="C3056" t="s">
        <v>4322</v>
      </c>
    </row>
    <row r="3057" spans="2:3" x14ac:dyDescent="0.35">
      <c r="B3057" t="s">
        <v>4323</v>
      </c>
      <c r="C3057" t="s">
        <v>4324</v>
      </c>
    </row>
    <row r="3058" spans="2:3" x14ac:dyDescent="0.35">
      <c r="B3058" t="s">
        <v>4323</v>
      </c>
      <c r="C3058" t="s">
        <v>4324</v>
      </c>
    </row>
    <row r="3059" spans="2:3" x14ac:dyDescent="0.35">
      <c r="B3059" t="s">
        <v>4323</v>
      </c>
      <c r="C3059" t="s">
        <v>4324</v>
      </c>
    </row>
    <row r="3060" spans="2:3" x14ac:dyDescent="0.35">
      <c r="B3060" t="s">
        <v>4325</v>
      </c>
      <c r="C3060" t="s">
        <v>4326</v>
      </c>
    </row>
    <row r="3061" spans="2:3" x14ac:dyDescent="0.35">
      <c r="B3061" t="s">
        <v>4325</v>
      </c>
      <c r="C3061" t="s">
        <v>4326</v>
      </c>
    </row>
    <row r="3062" spans="2:3" x14ac:dyDescent="0.35">
      <c r="B3062" t="s">
        <v>4325</v>
      </c>
      <c r="C3062" t="s">
        <v>4326</v>
      </c>
    </row>
    <row r="3063" spans="2:3" x14ac:dyDescent="0.35">
      <c r="B3063" t="s">
        <v>4327</v>
      </c>
      <c r="C3063" t="s">
        <v>4328</v>
      </c>
    </row>
    <row r="3064" spans="2:3" x14ac:dyDescent="0.35">
      <c r="B3064" t="s">
        <v>4329</v>
      </c>
      <c r="C3064" t="s">
        <v>4330</v>
      </c>
    </row>
    <row r="3065" spans="2:3" x14ac:dyDescent="0.35">
      <c r="B3065" t="s">
        <v>4329</v>
      </c>
      <c r="C3065" t="s">
        <v>4330</v>
      </c>
    </row>
    <row r="3066" spans="2:3" x14ac:dyDescent="0.35">
      <c r="B3066" t="s">
        <v>4329</v>
      </c>
      <c r="C3066" t="s">
        <v>4330</v>
      </c>
    </row>
    <row r="3067" spans="2:3" x14ac:dyDescent="0.35">
      <c r="B3067" t="s">
        <v>4331</v>
      </c>
      <c r="C3067" t="s">
        <v>4332</v>
      </c>
    </row>
    <row r="3068" spans="2:3" x14ac:dyDescent="0.35">
      <c r="B3068" t="s">
        <v>4331</v>
      </c>
      <c r="C3068" t="s">
        <v>4332</v>
      </c>
    </row>
    <row r="3069" spans="2:3" x14ac:dyDescent="0.35">
      <c r="B3069" t="s">
        <v>4331</v>
      </c>
      <c r="C3069" t="s">
        <v>4332</v>
      </c>
    </row>
    <row r="3070" spans="2:3" x14ac:dyDescent="0.35">
      <c r="B3070" t="s">
        <v>4333</v>
      </c>
      <c r="C3070" t="s">
        <v>4334</v>
      </c>
    </row>
    <row r="3071" spans="2:3" x14ac:dyDescent="0.35">
      <c r="B3071" t="s">
        <v>4335</v>
      </c>
      <c r="C3071" t="s">
        <v>4336</v>
      </c>
    </row>
    <row r="3072" spans="2:3" x14ac:dyDescent="0.35">
      <c r="B3072" t="s">
        <v>4335</v>
      </c>
      <c r="C3072" t="s">
        <v>4336</v>
      </c>
    </row>
    <row r="3073" spans="2:3" x14ac:dyDescent="0.35">
      <c r="B3073" t="s">
        <v>4335</v>
      </c>
      <c r="C3073" t="s">
        <v>4336</v>
      </c>
    </row>
    <row r="3074" spans="2:3" x14ac:dyDescent="0.35">
      <c r="B3074" t="s">
        <v>4337</v>
      </c>
      <c r="C3074" t="s">
        <v>4338</v>
      </c>
    </row>
    <row r="3075" spans="2:3" x14ac:dyDescent="0.35">
      <c r="B3075" t="s">
        <v>4337</v>
      </c>
      <c r="C3075" t="s">
        <v>4338</v>
      </c>
    </row>
    <row r="3076" spans="2:3" x14ac:dyDescent="0.35">
      <c r="B3076" t="s">
        <v>4337</v>
      </c>
      <c r="C3076" t="s">
        <v>4338</v>
      </c>
    </row>
    <row r="3077" spans="2:3" x14ac:dyDescent="0.35">
      <c r="B3077" t="s">
        <v>4339</v>
      </c>
      <c r="C3077" t="s">
        <v>4340</v>
      </c>
    </row>
    <row r="3078" spans="2:3" x14ac:dyDescent="0.35">
      <c r="B3078" t="s">
        <v>4341</v>
      </c>
      <c r="C3078" t="s">
        <v>4342</v>
      </c>
    </row>
    <row r="3079" spans="2:3" x14ac:dyDescent="0.35">
      <c r="B3079" t="s">
        <v>4341</v>
      </c>
      <c r="C3079" t="s">
        <v>4342</v>
      </c>
    </row>
    <row r="3080" spans="2:3" x14ac:dyDescent="0.35">
      <c r="B3080" t="s">
        <v>4341</v>
      </c>
      <c r="C3080" t="s">
        <v>4342</v>
      </c>
    </row>
    <row r="3081" spans="2:3" x14ac:dyDescent="0.35">
      <c r="B3081" t="s">
        <v>4343</v>
      </c>
      <c r="C3081" t="s">
        <v>4344</v>
      </c>
    </row>
    <row r="3082" spans="2:3" x14ac:dyDescent="0.35">
      <c r="B3082" t="s">
        <v>4343</v>
      </c>
      <c r="C3082" t="s">
        <v>4344</v>
      </c>
    </row>
    <row r="3083" spans="2:3" x14ac:dyDescent="0.35">
      <c r="B3083" t="s">
        <v>4345</v>
      </c>
      <c r="C3083" t="s">
        <v>4346</v>
      </c>
    </row>
    <row r="3084" spans="2:3" x14ac:dyDescent="0.35">
      <c r="B3084" t="s">
        <v>4345</v>
      </c>
      <c r="C3084" t="s">
        <v>4346</v>
      </c>
    </row>
    <row r="3085" spans="2:3" x14ac:dyDescent="0.35">
      <c r="B3085" t="s">
        <v>4345</v>
      </c>
      <c r="C3085" t="s">
        <v>4346</v>
      </c>
    </row>
    <row r="3086" spans="2:3" x14ac:dyDescent="0.35">
      <c r="B3086" t="s">
        <v>4347</v>
      </c>
      <c r="C3086" t="s">
        <v>4348</v>
      </c>
    </row>
    <row r="3087" spans="2:3" x14ac:dyDescent="0.35">
      <c r="B3087" t="s">
        <v>4349</v>
      </c>
      <c r="C3087" t="s">
        <v>4350</v>
      </c>
    </row>
    <row r="3088" spans="2:3" x14ac:dyDescent="0.35">
      <c r="B3088" t="s">
        <v>4349</v>
      </c>
      <c r="C3088" t="s">
        <v>4350</v>
      </c>
    </row>
    <row r="3089" spans="2:3" x14ac:dyDescent="0.35">
      <c r="B3089" t="s">
        <v>4349</v>
      </c>
      <c r="C3089" t="s">
        <v>4350</v>
      </c>
    </row>
    <row r="3090" spans="2:3" x14ac:dyDescent="0.35">
      <c r="B3090" t="s">
        <v>4351</v>
      </c>
      <c r="C3090" t="s">
        <v>4352</v>
      </c>
    </row>
    <row r="3091" spans="2:3" x14ac:dyDescent="0.35">
      <c r="B3091" t="s">
        <v>4351</v>
      </c>
      <c r="C3091" t="s">
        <v>4352</v>
      </c>
    </row>
    <row r="3092" spans="2:3" x14ac:dyDescent="0.35">
      <c r="B3092" t="s">
        <v>4351</v>
      </c>
      <c r="C3092" t="s">
        <v>4352</v>
      </c>
    </row>
    <row r="3093" spans="2:3" x14ac:dyDescent="0.35">
      <c r="B3093" t="s">
        <v>4353</v>
      </c>
      <c r="C3093" t="s">
        <v>4354</v>
      </c>
    </row>
    <row r="3094" spans="2:3" x14ac:dyDescent="0.35">
      <c r="B3094" t="s">
        <v>4353</v>
      </c>
      <c r="C3094" t="s">
        <v>4354</v>
      </c>
    </row>
    <row r="3095" spans="2:3" x14ac:dyDescent="0.35">
      <c r="B3095" t="s">
        <v>4353</v>
      </c>
      <c r="C3095" t="s">
        <v>4354</v>
      </c>
    </row>
    <row r="3096" spans="2:3" x14ac:dyDescent="0.35">
      <c r="B3096" t="s">
        <v>4355</v>
      </c>
      <c r="C3096" t="s">
        <v>4356</v>
      </c>
    </row>
    <row r="3097" spans="2:3" x14ac:dyDescent="0.35">
      <c r="B3097" t="s">
        <v>4355</v>
      </c>
      <c r="C3097" t="s">
        <v>4356</v>
      </c>
    </row>
    <row r="3098" spans="2:3" x14ac:dyDescent="0.35">
      <c r="B3098" t="s">
        <v>4355</v>
      </c>
      <c r="C3098" t="s">
        <v>4356</v>
      </c>
    </row>
    <row r="3099" spans="2:3" x14ac:dyDescent="0.35">
      <c r="B3099" t="s">
        <v>4357</v>
      </c>
      <c r="C3099" t="s">
        <v>4358</v>
      </c>
    </row>
    <row r="3100" spans="2:3" x14ac:dyDescent="0.35">
      <c r="B3100" t="s">
        <v>4357</v>
      </c>
      <c r="C3100" t="s">
        <v>4358</v>
      </c>
    </row>
    <row r="3101" spans="2:3" x14ac:dyDescent="0.35">
      <c r="B3101" t="s">
        <v>4357</v>
      </c>
      <c r="C3101" t="s">
        <v>4358</v>
      </c>
    </row>
    <row r="3102" spans="2:3" x14ac:dyDescent="0.35">
      <c r="B3102" t="s">
        <v>4357</v>
      </c>
      <c r="C3102" t="s">
        <v>4358</v>
      </c>
    </row>
    <row r="3103" spans="2:3" x14ac:dyDescent="0.35">
      <c r="B3103" t="s">
        <v>4359</v>
      </c>
      <c r="C3103" t="s">
        <v>4360</v>
      </c>
    </row>
    <row r="3104" spans="2:3" x14ac:dyDescent="0.35">
      <c r="B3104" t="s">
        <v>4359</v>
      </c>
      <c r="C3104" t="s">
        <v>4360</v>
      </c>
    </row>
    <row r="3105" spans="2:3" x14ac:dyDescent="0.35">
      <c r="B3105" t="s">
        <v>4359</v>
      </c>
      <c r="C3105" t="s">
        <v>4360</v>
      </c>
    </row>
    <row r="3106" spans="2:3" x14ac:dyDescent="0.35">
      <c r="B3106" t="s">
        <v>4361</v>
      </c>
      <c r="C3106" t="s">
        <v>4362</v>
      </c>
    </row>
    <row r="3107" spans="2:3" x14ac:dyDescent="0.35">
      <c r="B3107" t="s">
        <v>4361</v>
      </c>
      <c r="C3107" t="s">
        <v>4362</v>
      </c>
    </row>
    <row r="3108" spans="2:3" x14ac:dyDescent="0.35">
      <c r="B3108" t="s">
        <v>4361</v>
      </c>
      <c r="C3108" t="s">
        <v>4362</v>
      </c>
    </row>
    <row r="3109" spans="2:3" x14ac:dyDescent="0.35">
      <c r="B3109" t="s">
        <v>4363</v>
      </c>
      <c r="C3109" t="s">
        <v>4364</v>
      </c>
    </row>
    <row r="3110" spans="2:3" x14ac:dyDescent="0.35">
      <c r="B3110" t="s">
        <v>4363</v>
      </c>
      <c r="C3110" t="s">
        <v>4364</v>
      </c>
    </row>
    <row r="3111" spans="2:3" x14ac:dyDescent="0.35">
      <c r="B3111" t="s">
        <v>4365</v>
      </c>
      <c r="C3111" t="s">
        <v>4366</v>
      </c>
    </row>
    <row r="3112" spans="2:3" x14ac:dyDescent="0.35">
      <c r="B3112" t="s">
        <v>4365</v>
      </c>
      <c r="C3112" t="s">
        <v>4366</v>
      </c>
    </row>
    <row r="3113" spans="2:3" x14ac:dyDescent="0.35">
      <c r="B3113" t="s">
        <v>4365</v>
      </c>
      <c r="C3113" t="s">
        <v>4366</v>
      </c>
    </row>
    <row r="3114" spans="2:3" x14ac:dyDescent="0.35">
      <c r="B3114" t="s">
        <v>4365</v>
      </c>
      <c r="C3114" t="s">
        <v>4366</v>
      </c>
    </row>
    <row r="3115" spans="2:3" x14ac:dyDescent="0.35">
      <c r="B3115" t="s">
        <v>4367</v>
      </c>
      <c r="C3115" t="s">
        <v>4368</v>
      </c>
    </row>
    <row r="3116" spans="2:3" x14ac:dyDescent="0.35">
      <c r="B3116" t="s">
        <v>4367</v>
      </c>
      <c r="C3116" t="s">
        <v>4368</v>
      </c>
    </row>
    <row r="3117" spans="2:3" x14ac:dyDescent="0.35">
      <c r="B3117" t="s">
        <v>4367</v>
      </c>
      <c r="C3117" t="s">
        <v>4368</v>
      </c>
    </row>
    <row r="3118" spans="2:3" x14ac:dyDescent="0.35">
      <c r="B3118" t="s">
        <v>4369</v>
      </c>
      <c r="C3118" t="s">
        <v>4370</v>
      </c>
    </row>
    <row r="3119" spans="2:3" x14ac:dyDescent="0.35">
      <c r="B3119" t="s">
        <v>4369</v>
      </c>
      <c r="C3119" t="s">
        <v>4370</v>
      </c>
    </row>
    <row r="3120" spans="2:3" x14ac:dyDescent="0.35">
      <c r="B3120" t="s">
        <v>4369</v>
      </c>
      <c r="C3120" t="s">
        <v>4370</v>
      </c>
    </row>
    <row r="3121" spans="2:3" x14ac:dyDescent="0.35">
      <c r="B3121" t="s">
        <v>4369</v>
      </c>
      <c r="C3121" t="s">
        <v>4370</v>
      </c>
    </row>
    <row r="3122" spans="2:3" x14ac:dyDescent="0.35">
      <c r="B3122" t="s">
        <v>4369</v>
      </c>
      <c r="C3122" t="s">
        <v>4370</v>
      </c>
    </row>
    <row r="3123" spans="2:3" x14ac:dyDescent="0.35">
      <c r="B3123" t="s">
        <v>4371</v>
      </c>
      <c r="C3123" t="s">
        <v>4372</v>
      </c>
    </row>
    <row r="3124" spans="2:3" x14ac:dyDescent="0.35">
      <c r="B3124" t="s">
        <v>4371</v>
      </c>
      <c r="C3124" t="s">
        <v>4372</v>
      </c>
    </row>
    <row r="3125" spans="2:3" x14ac:dyDescent="0.35">
      <c r="B3125" t="s">
        <v>4371</v>
      </c>
      <c r="C3125" t="s">
        <v>4372</v>
      </c>
    </row>
    <row r="3126" spans="2:3" x14ac:dyDescent="0.35">
      <c r="B3126" t="s">
        <v>4371</v>
      </c>
      <c r="C3126" t="s">
        <v>4372</v>
      </c>
    </row>
    <row r="3127" spans="2:3" x14ac:dyDescent="0.35">
      <c r="B3127" t="s">
        <v>4373</v>
      </c>
      <c r="C3127" t="s">
        <v>4374</v>
      </c>
    </row>
    <row r="3128" spans="2:3" x14ac:dyDescent="0.35">
      <c r="B3128" t="s">
        <v>4373</v>
      </c>
      <c r="C3128" t="s">
        <v>4374</v>
      </c>
    </row>
    <row r="3129" spans="2:3" x14ac:dyDescent="0.35">
      <c r="B3129" t="s">
        <v>4373</v>
      </c>
      <c r="C3129" t="s">
        <v>4374</v>
      </c>
    </row>
    <row r="3130" spans="2:3" x14ac:dyDescent="0.35">
      <c r="B3130" t="s">
        <v>4375</v>
      </c>
      <c r="C3130" t="s">
        <v>4376</v>
      </c>
    </row>
    <row r="3131" spans="2:3" x14ac:dyDescent="0.35">
      <c r="B3131" t="s">
        <v>4375</v>
      </c>
      <c r="C3131" t="s">
        <v>4376</v>
      </c>
    </row>
    <row r="3132" spans="2:3" x14ac:dyDescent="0.35">
      <c r="B3132" t="s">
        <v>4375</v>
      </c>
      <c r="C3132" t="s">
        <v>4376</v>
      </c>
    </row>
    <row r="3133" spans="2:3" x14ac:dyDescent="0.35">
      <c r="B3133" t="s">
        <v>4375</v>
      </c>
      <c r="C3133" t="s">
        <v>4376</v>
      </c>
    </row>
    <row r="3134" spans="2:3" x14ac:dyDescent="0.35">
      <c r="B3134" t="s">
        <v>4377</v>
      </c>
      <c r="C3134" t="s">
        <v>4378</v>
      </c>
    </row>
    <row r="3135" spans="2:3" x14ac:dyDescent="0.35">
      <c r="B3135" t="s">
        <v>4377</v>
      </c>
      <c r="C3135" t="s">
        <v>4378</v>
      </c>
    </row>
    <row r="3136" spans="2:3" x14ac:dyDescent="0.35">
      <c r="B3136" t="s">
        <v>4377</v>
      </c>
      <c r="C3136" t="s">
        <v>4378</v>
      </c>
    </row>
    <row r="3137" spans="2:3" x14ac:dyDescent="0.35">
      <c r="B3137" t="s">
        <v>4377</v>
      </c>
      <c r="C3137" t="s">
        <v>4378</v>
      </c>
    </row>
    <row r="3138" spans="2:3" x14ac:dyDescent="0.35">
      <c r="B3138" t="s">
        <v>4377</v>
      </c>
      <c r="C3138" t="s">
        <v>4378</v>
      </c>
    </row>
    <row r="3139" spans="2:3" x14ac:dyDescent="0.35">
      <c r="B3139" t="s">
        <v>4377</v>
      </c>
      <c r="C3139" t="s">
        <v>4378</v>
      </c>
    </row>
    <row r="3140" spans="2:3" x14ac:dyDescent="0.35">
      <c r="B3140" t="s">
        <v>4379</v>
      </c>
      <c r="C3140" t="s">
        <v>4380</v>
      </c>
    </row>
    <row r="3141" spans="2:3" x14ac:dyDescent="0.35">
      <c r="B3141" t="s">
        <v>4381</v>
      </c>
      <c r="C3141" t="s">
        <v>4382</v>
      </c>
    </row>
    <row r="3142" spans="2:3" x14ac:dyDescent="0.35">
      <c r="B3142" t="s">
        <v>4381</v>
      </c>
      <c r="C3142" t="s">
        <v>4382</v>
      </c>
    </row>
    <row r="3143" spans="2:3" x14ac:dyDescent="0.35">
      <c r="B3143" t="s">
        <v>4381</v>
      </c>
      <c r="C3143" t="s">
        <v>4382</v>
      </c>
    </row>
    <row r="3144" spans="2:3" x14ac:dyDescent="0.35">
      <c r="B3144" t="s">
        <v>4383</v>
      </c>
      <c r="C3144" t="s">
        <v>4384</v>
      </c>
    </row>
    <row r="3145" spans="2:3" x14ac:dyDescent="0.35">
      <c r="B3145" t="s">
        <v>4385</v>
      </c>
      <c r="C3145" t="s">
        <v>4386</v>
      </c>
    </row>
    <row r="3146" spans="2:3" x14ac:dyDescent="0.35">
      <c r="B3146" t="s">
        <v>4387</v>
      </c>
      <c r="C3146" t="s">
        <v>4388</v>
      </c>
    </row>
    <row r="3147" spans="2:3" x14ac:dyDescent="0.35">
      <c r="B3147" t="s">
        <v>4387</v>
      </c>
      <c r="C3147" t="s">
        <v>4388</v>
      </c>
    </row>
    <row r="3148" spans="2:3" x14ac:dyDescent="0.35">
      <c r="B3148" t="s">
        <v>4387</v>
      </c>
      <c r="C3148" t="s">
        <v>4388</v>
      </c>
    </row>
    <row r="3149" spans="2:3" x14ac:dyDescent="0.35">
      <c r="B3149" t="s">
        <v>4389</v>
      </c>
      <c r="C3149" t="s">
        <v>4390</v>
      </c>
    </row>
    <row r="3150" spans="2:3" x14ac:dyDescent="0.35">
      <c r="B3150" t="s">
        <v>4391</v>
      </c>
      <c r="C3150" t="s">
        <v>4392</v>
      </c>
    </row>
    <row r="3151" spans="2:3" x14ac:dyDescent="0.35">
      <c r="B3151" t="s">
        <v>4391</v>
      </c>
      <c r="C3151" t="s">
        <v>4392</v>
      </c>
    </row>
    <row r="3152" spans="2:3" x14ac:dyDescent="0.35">
      <c r="B3152" t="s">
        <v>4393</v>
      </c>
      <c r="C3152" t="s">
        <v>4394</v>
      </c>
    </row>
    <row r="3153" spans="2:3" x14ac:dyDescent="0.35">
      <c r="B3153" t="s">
        <v>4393</v>
      </c>
      <c r="C3153" t="s">
        <v>4394</v>
      </c>
    </row>
    <row r="3154" spans="2:3" x14ac:dyDescent="0.35">
      <c r="B3154" t="s">
        <v>4393</v>
      </c>
      <c r="C3154" t="s">
        <v>4394</v>
      </c>
    </row>
    <row r="3155" spans="2:3" x14ac:dyDescent="0.35">
      <c r="B3155" t="s">
        <v>4395</v>
      </c>
      <c r="C3155" t="s">
        <v>2684</v>
      </c>
    </row>
    <row r="3156" spans="2:3" x14ac:dyDescent="0.35">
      <c r="B3156" t="s">
        <v>4395</v>
      </c>
      <c r="C3156" t="s">
        <v>2684</v>
      </c>
    </row>
    <row r="3157" spans="2:3" x14ac:dyDescent="0.35">
      <c r="B3157" t="s">
        <v>4395</v>
      </c>
      <c r="C3157" t="s">
        <v>2684</v>
      </c>
    </row>
    <row r="3158" spans="2:3" x14ac:dyDescent="0.35">
      <c r="B3158" t="s">
        <v>4396</v>
      </c>
      <c r="C3158" t="s">
        <v>4397</v>
      </c>
    </row>
    <row r="3159" spans="2:3" x14ac:dyDescent="0.35">
      <c r="B3159" t="s">
        <v>4396</v>
      </c>
      <c r="C3159" t="s">
        <v>4397</v>
      </c>
    </row>
    <row r="3160" spans="2:3" x14ac:dyDescent="0.35">
      <c r="B3160" t="s">
        <v>4398</v>
      </c>
      <c r="C3160" t="s">
        <v>4399</v>
      </c>
    </row>
    <row r="3161" spans="2:3" x14ac:dyDescent="0.35">
      <c r="B3161" t="s">
        <v>4398</v>
      </c>
      <c r="C3161" t="s">
        <v>4399</v>
      </c>
    </row>
    <row r="3162" spans="2:3" x14ac:dyDescent="0.35">
      <c r="B3162" t="s">
        <v>4398</v>
      </c>
      <c r="C3162" t="s">
        <v>4399</v>
      </c>
    </row>
    <row r="3163" spans="2:3" x14ac:dyDescent="0.35">
      <c r="B3163" t="s">
        <v>4398</v>
      </c>
      <c r="C3163" t="s">
        <v>4399</v>
      </c>
    </row>
    <row r="3164" spans="2:3" x14ac:dyDescent="0.35">
      <c r="B3164" t="s">
        <v>4398</v>
      </c>
      <c r="C3164" t="s">
        <v>4399</v>
      </c>
    </row>
    <row r="3165" spans="2:3" x14ac:dyDescent="0.35">
      <c r="B3165" t="s">
        <v>4400</v>
      </c>
      <c r="C3165" t="s">
        <v>4401</v>
      </c>
    </row>
    <row r="3166" spans="2:3" x14ac:dyDescent="0.35">
      <c r="B3166" t="s">
        <v>4400</v>
      </c>
      <c r="C3166" t="s">
        <v>4401</v>
      </c>
    </row>
    <row r="3167" spans="2:3" x14ac:dyDescent="0.35">
      <c r="B3167" t="s">
        <v>4402</v>
      </c>
      <c r="C3167" t="s">
        <v>4403</v>
      </c>
    </row>
    <row r="3168" spans="2:3" x14ac:dyDescent="0.35">
      <c r="B3168" t="s">
        <v>4402</v>
      </c>
      <c r="C3168" t="s">
        <v>4403</v>
      </c>
    </row>
    <row r="3169" spans="2:3" x14ac:dyDescent="0.35">
      <c r="B3169" t="s">
        <v>4402</v>
      </c>
      <c r="C3169" t="s">
        <v>4403</v>
      </c>
    </row>
    <row r="3170" spans="2:3" x14ac:dyDescent="0.35">
      <c r="B3170" t="s">
        <v>4402</v>
      </c>
      <c r="C3170" t="s">
        <v>4403</v>
      </c>
    </row>
    <row r="3171" spans="2:3" x14ac:dyDescent="0.35">
      <c r="B3171" t="s">
        <v>4402</v>
      </c>
      <c r="C3171" t="s">
        <v>4403</v>
      </c>
    </row>
    <row r="3172" spans="2:3" x14ac:dyDescent="0.35">
      <c r="B3172" t="s">
        <v>4402</v>
      </c>
      <c r="C3172" t="s">
        <v>4403</v>
      </c>
    </row>
    <row r="3173" spans="2:3" x14ac:dyDescent="0.35">
      <c r="B3173" t="s">
        <v>4404</v>
      </c>
      <c r="C3173" t="s">
        <v>4405</v>
      </c>
    </row>
    <row r="3174" spans="2:3" x14ac:dyDescent="0.35">
      <c r="B3174" t="s">
        <v>4404</v>
      </c>
      <c r="C3174" t="s">
        <v>4405</v>
      </c>
    </row>
    <row r="3175" spans="2:3" x14ac:dyDescent="0.35">
      <c r="B3175" t="s">
        <v>4404</v>
      </c>
      <c r="C3175" t="s">
        <v>4405</v>
      </c>
    </row>
    <row r="3176" spans="2:3" x14ac:dyDescent="0.35">
      <c r="B3176" t="s">
        <v>4406</v>
      </c>
      <c r="C3176" t="s">
        <v>2755</v>
      </c>
    </row>
    <row r="3177" spans="2:3" x14ac:dyDescent="0.35">
      <c r="B3177" t="s">
        <v>4406</v>
      </c>
      <c r="C3177" t="s">
        <v>2755</v>
      </c>
    </row>
    <row r="3178" spans="2:3" x14ac:dyDescent="0.35">
      <c r="B3178" t="s">
        <v>4406</v>
      </c>
      <c r="C3178" t="s">
        <v>2755</v>
      </c>
    </row>
    <row r="3179" spans="2:3" x14ac:dyDescent="0.35">
      <c r="B3179" t="s">
        <v>4407</v>
      </c>
      <c r="C3179" t="s">
        <v>2787</v>
      </c>
    </row>
    <row r="3180" spans="2:3" x14ac:dyDescent="0.35">
      <c r="B3180" t="s">
        <v>4408</v>
      </c>
      <c r="C3180" t="s">
        <v>4409</v>
      </c>
    </row>
    <row r="3181" spans="2:3" x14ac:dyDescent="0.35">
      <c r="B3181" t="s">
        <v>4410</v>
      </c>
      <c r="C3181" t="s">
        <v>4411</v>
      </c>
    </row>
    <row r="3182" spans="2:3" x14ac:dyDescent="0.35">
      <c r="B3182" t="s">
        <v>4410</v>
      </c>
      <c r="C3182" t="s">
        <v>4411</v>
      </c>
    </row>
    <row r="3183" spans="2:3" x14ac:dyDescent="0.35">
      <c r="B3183" t="s">
        <v>4410</v>
      </c>
      <c r="C3183" t="s">
        <v>4411</v>
      </c>
    </row>
    <row r="3184" spans="2:3" x14ac:dyDescent="0.35">
      <c r="B3184" t="s">
        <v>4410</v>
      </c>
      <c r="C3184" t="s">
        <v>4411</v>
      </c>
    </row>
    <row r="3185" spans="2:3" x14ac:dyDescent="0.35">
      <c r="B3185" t="s">
        <v>4410</v>
      </c>
      <c r="C3185" t="s">
        <v>4411</v>
      </c>
    </row>
    <row r="3186" spans="2:3" x14ac:dyDescent="0.35">
      <c r="B3186" t="s">
        <v>4412</v>
      </c>
      <c r="C3186" t="s">
        <v>4413</v>
      </c>
    </row>
    <row r="3187" spans="2:3" x14ac:dyDescent="0.35">
      <c r="B3187" t="s">
        <v>4412</v>
      </c>
      <c r="C3187" t="s">
        <v>4413</v>
      </c>
    </row>
    <row r="3188" spans="2:3" x14ac:dyDescent="0.35">
      <c r="B3188" t="s">
        <v>4412</v>
      </c>
      <c r="C3188" t="s">
        <v>4413</v>
      </c>
    </row>
    <row r="3189" spans="2:3" x14ac:dyDescent="0.35">
      <c r="B3189" t="s">
        <v>4412</v>
      </c>
      <c r="C3189" t="s">
        <v>4413</v>
      </c>
    </row>
    <row r="3190" spans="2:3" x14ac:dyDescent="0.35">
      <c r="B3190" t="s">
        <v>4412</v>
      </c>
      <c r="C3190" t="s">
        <v>4413</v>
      </c>
    </row>
    <row r="3191" spans="2:3" x14ac:dyDescent="0.35">
      <c r="B3191" t="s">
        <v>4414</v>
      </c>
      <c r="C3191" t="s">
        <v>4415</v>
      </c>
    </row>
    <row r="3192" spans="2:3" x14ac:dyDescent="0.35">
      <c r="B3192" t="s">
        <v>4414</v>
      </c>
      <c r="C3192" t="s">
        <v>4415</v>
      </c>
    </row>
    <row r="3193" spans="2:3" x14ac:dyDescent="0.35">
      <c r="B3193" t="s">
        <v>4414</v>
      </c>
      <c r="C3193" t="s">
        <v>4415</v>
      </c>
    </row>
    <row r="3194" spans="2:3" x14ac:dyDescent="0.35">
      <c r="B3194" t="s">
        <v>4416</v>
      </c>
      <c r="C3194" t="s">
        <v>4417</v>
      </c>
    </row>
    <row r="3195" spans="2:3" x14ac:dyDescent="0.35">
      <c r="B3195" t="s">
        <v>4418</v>
      </c>
      <c r="C3195" t="s">
        <v>4419</v>
      </c>
    </row>
    <row r="3196" spans="2:3" x14ac:dyDescent="0.35">
      <c r="B3196" t="s">
        <v>4420</v>
      </c>
      <c r="C3196" t="s">
        <v>4421</v>
      </c>
    </row>
    <row r="3197" spans="2:3" x14ac:dyDescent="0.35">
      <c r="B3197" t="s">
        <v>4422</v>
      </c>
      <c r="C3197" t="s">
        <v>4423</v>
      </c>
    </row>
    <row r="3198" spans="2:3" x14ac:dyDescent="0.35">
      <c r="B3198" t="s">
        <v>4424</v>
      </c>
      <c r="C3198" t="s">
        <v>4425</v>
      </c>
    </row>
    <row r="3199" spans="2:3" x14ac:dyDescent="0.35">
      <c r="B3199" t="s">
        <v>4426</v>
      </c>
      <c r="C3199" t="s">
        <v>4427</v>
      </c>
    </row>
    <row r="3200" spans="2:3" x14ac:dyDescent="0.35">
      <c r="B3200" t="s">
        <v>4426</v>
      </c>
      <c r="C3200" t="s">
        <v>4427</v>
      </c>
    </row>
    <row r="3201" spans="2:3" x14ac:dyDescent="0.35">
      <c r="B3201" t="s">
        <v>4428</v>
      </c>
      <c r="C3201" t="s">
        <v>4429</v>
      </c>
    </row>
    <row r="3202" spans="2:3" x14ac:dyDescent="0.35">
      <c r="B3202" t="s">
        <v>4428</v>
      </c>
      <c r="C3202" t="s">
        <v>4429</v>
      </c>
    </row>
    <row r="3203" spans="2:3" x14ac:dyDescent="0.35">
      <c r="B3203" t="s">
        <v>4428</v>
      </c>
      <c r="C3203" t="s">
        <v>4429</v>
      </c>
    </row>
    <row r="3204" spans="2:3" x14ac:dyDescent="0.35">
      <c r="B3204" t="s">
        <v>4430</v>
      </c>
      <c r="C3204" t="s">
        <v>4431</v>
      </c>
    </row>
    <row r="3205" spans="2:3" x14ac:dyDescent="0.35">
      <c r="B3205" t="s">
        <v>4430</v>
      </c>
      <c r="C3205" t="s">
        <v>4431</v>
      </c>
    </row>
    <row r="3206" spans="2:3" x14ac:dyDescent="0.35">
      <c r="B3206" t="s">
        <v>4430</v>
      </c>
      <c r="C3206" t="s">
        <v>4431</v>
      </c>
    </row>
    <row r="3207" spans="2:3" x14ac:dyDescent="0.35">
      <c r="B3207" t="s">
        <v>4432</v>
      </c>
      <c r="C3207" t="s">
        <v>4433</v>
      </c>
    </row>
    <row r="3208" spans="2:3" x14ac:dyDescent="0.35">
      <c r="B3208" t="s">
        <v>4434</v>
      </c>
      <c r="C3208" t="s">
        <v>2927</v>
      </c>
    </row>
    <row r="3209" spans="2:3" x14ac:dyDescent="0.35">
      <c r="B3209" t="s">
        <v>4434</v>
      </c>
      <c r="C3209" t="s">
        <v>2927</v>
      </c>
    </row>
    <row r="3210" spans="2:3" x14ac:dyDescent="0.35">
      <c r="B3210" t="s">
        <v>4434</v>
      </c>
      <c r="C3210" t="s">
        <v>2927</v>
      </c>
    </row>
    <row r="3211" spans="2:3" x14ac:dyDescent="0.35">
      <c r="B3211" t="s">
        <v>4435</v>
      </c>
      <c r="C3211" t="s">
        <v>4436</v>
      </c>
    </row>
    <row r="3212" spans="2:3" x14ac:dyDescent="0.35">
      <c r="B3212" t="s">
        <v>4437</v>
      </c>
      <c r="C3212" t="s">
        <v>4438</v>
      </c>
    </row>
    <row r="3213" spans="2:3" x14ac:dyDescent="0.35">
      <c r="B3213" t="s">
        <v>4439</v>
      </c>
      <c r="C3213" t="s">
        <v>4440</v>
      </c>
    </row>
    <row r="3214" spans="2:3" x14ac:dyDescent="0.35">
      <c r="B3214" t="s">
        <v>4439</v>
      </c>
      <c r="C3214" t="s">
        <v>4440</v>
      </c>
    </row>
    <row r="3215" spans="2:3" x14ac:dyDescent="0.35">
      <c r="B3215" t="s">
        <v>4439</v>
      </c>
      <c r="C3215" t="s">
        <v>4440</v>
      </c>
    </row>
    <row r="3216" spans="2:3" x14ac:dyDescent="0.35">
      <c r="B3216" t="s">
        <v>4439</v>
      </c>
      <c r="C3216" t="s">
        <v>4440</v>
      </c>
    </row>
    <row r="3217" spans="2:3" x14ac:dyDescent="0.35">
      <c r="B3217" t="s">
        <v>4439</v>
      </c>
      <c r="C3217" t="s">
        <v>4440</v>
      </c>
    </row>
    <row r="3218" spans="2:3" x14ac:dyDescent="0.35">
      <c r="B3218" t="s">
        <v>4439</v>
      </c>
      <c r="C3218" t="s">
        <v>4440</v>
      </c>
    </row>
    <row r="3219" spans="2:3" x14ac:dyDescent="0.35">
      <c r="B3219" t="s">
        <v>4439</v>
      </c>
      <c r="C3219" t="s">
        <v>4440</v>
      </c>
    </row>
    <row r="3220" spans="2:3" x14ac:dyDescent="0.35">
      <c r="B3220" t="s">
        <v>4441</v>
      </c>
      <c r="C3220" t="s">
        <v>4442</v>
      </c>
    </row>
    <row r="3221" spans="2:3" x14ac:dyDescent="0.35">
      <c r="B3221" t="s">
        <v>4443</v>
      </c>
      <c r="C3221" t="s">
        <v>4444</v>
      </c>
    </row>
    <row r="3222" spans="2:3" x14ac:dyDescent="0.35">
      <c r="B3222" t="s">
        <v>4443</v>
      </c>
      <c r="C3222" t="s">
        <v>4444</v>
      </c>
    </row>
    <row r="3223" spans="2:3" x14ac:dyDescent="0.35">
      <c r="B3223" t="s">
        <v>4443</v>
      </c>
      <c r="C3223" t="s">
        <v>4444</v>
      </c>
    </row>
    <row r="3224" spans="2:3" x14ac:dyDescent="0.35">
      <c r="B3224" t="s">
        <v>4445</v>
      </c>
      <c r="C3224" t="s">
        <v>4446</v>
      </c>
    </row>
    <row r="3225" spans="2:3" x14ac:dyDescent="0.35">
      <c r="B3225" t="s">
        <v>4445</v>
      </c>
      <c r="C3225" t="s">
        <v>4446</v>
      </c>
    </row>
    <row r="3226" spans="2:3" x14ac:dyDescent="0.35">
      <c r="B3226" t="s">
        <v>4445</v>
      </c>
      <c r="C3226" t="s">
        <v>4446</v>
      </c>
    </row>
    <row r="3227" spans="2:3" x14ac:dyDescent="0.35">
      <c r="B3227" t="s">
        <v>4447</v>
      </c>
      <c r="C3227" t="s">
        <v>4448</v>
      </c>
    </row>
    <row r="3228" spans="2:3" x14ac:dyDescent="0.35">
      <c r="B3228" t="s">
        <v>4447</v>
      </c>
      <c r="C3228" t="s">
        <v>4448</v>
      </c>
    </row>
    <row r="3229" spans="2:3" x14ac:dyDescent="0.35">
      <c r="B3229" t="s">
        <v>4447</v>
      </c>
      <c r="C3229" t="s">
        <v>4448</v>
      </c>
    </row>
    <row r="3230" spans="2:3" x14ac:dyDescent="0.35">
      <c r="B3230" t="s">
        <v>4447</v>
      </c>
      <c r="C3230" t="s">
        <v>4448</v>
      </c>
    </row>
    <row r="3231" spans="2:3" x14ac:dyDescent="0.35">
      <c r="B3231" t="s">
        <v>4449</v>
      </c>
      <c r="C3231" t="s">
        <v>4450</v>
      </c>
    </row>
    <row r="3232" spans="2:3" x14ac:dyDescent="0.35">
      <c r="B3232" t="s">
        <v>4449</v>
      </c>
      <c r="C3232" t="s">
        <v>4450</v>
      </c>
    </row>
    <row r="3233" spans="2:3" x14ac:dyDescent="0.35">
      <c r="B3233" t="s">
        <v>4449</v>
      </c>
      <c r="C3233" t="s">
        <v>4450</v>
      </c>
    </row>
    <row r="3234" spans="2:3" x14ac:dyDescent="0.35">
      <c r="B3234" t="s">
        <v>4451</v>
      </c>
      <c r="C3234" t="s">
        <v>4452</v>
      </c>
    </row>
    <row r="3235" spans="2:3" x14ac:dyDescent="0.35">
      <c r="B3235" t="s">
        <v>4451</v>
      </c>
      <c r="C3235" t="s">
        <v>4452</v>
      </c>
    </row>
    <row r="3236" spans="2:3" x14ac:dyDescent="0.35">
      <c r="B3236" t="s">
        <v>4451</v>
      </c>
      <c r="C3236" t="s">
        <v>4452</v>
      </c>
    </row>
    <row r="3237" spans="2:3" x14ac:dyDescent="0.35">
      <c r="B3237" t="s">
        <v>4453</v>
      </c>
      <c r="C3237" t="s">
        <v>4454</v>
      </c>
    </row>
    <row r="3238" spans="2:3" x14ac:dyDescent="0.35">
      <c r="B3238" t="s">
        <v>4453</v>
      </c>
      <c r="C3238" t="s">
        <v>4454</v>
      </c>
    </row>
    <row r="3239" spans="2:3" x14ac:dyDescent="0.35">
      <c r="B3239" t="s">
        <v>4453</v>
      </c>
      <c r="C3239" t="s">
        <v>4454</v>
      </c>
    </row>
    <row r="3240" spans="2:3" x14ac:dyDescent="0.35">
      <c r="B3240" t="s">
        <v>4453</v>
      </c>
      <c r="C3240" t="s">
        <v>4454</v>
      </c>
    </row>
    <row r="3241" spans="2:3" x14ac:dyDescent="0.35">
      <c r="B3241" t="s">
        <v>4453</v>
      </c>
      <c r="C3241" t="s">
        <v>4454</v>
      </c>
    </row>
    <row r="3242" spans="2:3" x14ac:dyDescent="0.35">
      <c r="B3242" t="s">
        <v>4455</v>
      </c>
      <c r="C3242" t="s">
        <v>4456</v>
      </c>
    </row>
    <row r="3243" spans="2:3" x14ac:dyDescent="0.35">
      <c r="B3243" t="s">
        <v>4455</v>
      </c>
      <c r="C3243" t="s">
        <v>4456</v>
      </c>
    </row>
    <row r="3244" spans="2:3" x14ac:dyDescent="0.35">
      <c r="B3244" t="s">
        <v>4455</v>
      </c>
      <c r="C3244" t="s">
        <v>4456</v>
      </c>
    </row>
    <row r="3245" spans="2:3" x14ac:dyDescent="0.35">
      <c r="B3245" t="s">
        <v>4457</v>
      </c>
      <c r="C3245" t="s">
        <v>4458</v>
      </c>
    </row>
    <row r="3246" spans="2:3" x14ac:dyDescent="0.35">
      <c r="B3246" t="s">
        <v>4459</v>
      </c>
      <c r="C3246" t="s">
        <v>4460</v>
      </c>
    </row>
    <row r="3247" spans="2:3" x14ac:dyDescent="0.35">
      <c r="B3247" t="s">
        <v>4461</v>
      </c>
      <c r="C3247" t="s">
        <v>4462</v>
      </c>
    </row>
    <row r="3248" spans="2:3" x14ac:dyDescent="0.35">
      <c r="B3248" t="s">
        <v>4461</v>
      </c>
      <c r="C3248" t="s">
        <v>4462</v>
      </c>
    </row>
    <row r="3249" spans="2:3" x14ac:dyDescent="0.35">
      <c r="B3249" t="s">
        <v>4461</v>
      </c>
      <c r="C3249" t="s">
        <v>4462</v>
      </c>
    </row>
    <row r="3250" spans="2:3" x14ac:dyDescent="0.35">
      <c r="B3250" t="s">
        <v>4461</v>
      </c>
      <c r="C3250" t="s">
        <v>4462</v>
      </c>
    </row>
    <row r="3251" spans="2:3" x14ac:dyDescent="0.35">
      <c r="B3251" t="s">
        <v>4463</v>
      </c>
      <c r="C3251" t="s">
        <v>4464</v>
      </c>
    </row>
    <row r="3252" spans="2:3" x14ac:dyDescent="0.35">
      <c r="B3252" t="s">
        <v>4463</v>
      </c>
      <c r="C3252" t="s">
        <v>4464</v>
      </c>
    </row>
    <row r="3253" spans="2:3" x14ac:dyDescent="0.35">
      <c r="B3253" t="s">
        <v>4463</v>
      </c>
      <c r="C3253" t="s">
        <v>4464</v>
      </c>
    </row>
    <row r="3254" spans="2:3" x14ac:dyDescent="0.35">
      <c r="B3254" t="s">
        <v>4463</v>
      </c>
      <c r="C3254" t="s">
        <v>4464</v>
      </c>
    </row>
    <row r="3255" spans="2:3" x14ac:dyDescent="0.35">
      <c r="B3255" t="s">
        <v>4465</v>
      </c>
      <c r="C3255" t="s">
        <v>4466</v>
      </c>
    </row>
    <row r="3256" spans="2:3" x14ac:dyDescent="0.35">
      <c r="B3256" t="s">
        <v>4465</v>
      </c>
      <c r="C3256" t="s">
        <v>4466</v>
      </c>
    </row>
    <row r="3257" spans="2:3" x14ac:dyDescent="0.35">
      <c r="B3257" t="s">
        <v>4465</v>
      </c>
      <c r="C3257" t="s">
        <v>4466</v>
      </c>
    </row>
    <row r="3258" spans="2:3" x14ac:dyDescent="0.35">
      <c r="B3258" t="s">
        <v>4467</v>
      </c>
      <c r="C3258" t="s">
        <v>4468</v>
      </c>
    </row>
    <row r="3259" spans="2:3" x14ac:dyDescent="0.35">
      <c r="B3259" t="s">
        <v>4469</v>
      </c>
      <c r="C3259" t="s">
        <v>4470</v>
      </c>
    </row>
    <row r="3260" spans="2:3" x14ac:dyDescent="0.35">
      <c r="B3260" t="s">
        <v>4469</v>
      </c>
      <c r="C3260" t="s">
        <v>4470</v>
      </c>
    </row>
    <row r="3261" spans="2:3" x14ac:dyDescent="0.35">
      <c r="B3261" t="s">
        <v>4469</v>
      </c>
      <c r="C3261" t="s">
        <v>4470</v>
      </c>
    </row>
    <row r="3262" spans="2:3" x14ac:dyDescent="0.35">
      <c r="B3262" t="s">
        <v>4471</v>
      </c>
      <c r="C3262" t="s">
        <v>4472</v>
      </c>
    </row>
    <row r="3263" spans="2:3" x14ac:dyDescent="0.35">
      <c r="B3263" t="s">
        <v>4471</v>
      </c>
      <c r="C3263" t="s">
        <v>4472</v>
      </c>
    </row>
    <row r="3264" spans="2:3" x14ac:dyDescent="0.35">
      <c r="B3264" t="s">
        <v>4471</v>
      </c>
      <c r="C3264" t="s">
        <v>4472</v>
      </c>
    </row>
    <row r="3265" spans="2:3" x14ac:dyDescent="0.35">
      <c r="B3265" t="s">
        <v>4471</v>
      </c>
      <c r="C3265" t="s">
        <v>4472</v>
      </c>
    </row>
    <row r="3266" spans="2:3" x14ac:dyDescent="0.35">
      <c r="B3266" t="s">
        <v>4471</v>
      </c>
      <c r="C3266" t="s">
        <v>4472</v>
      </c>
    </row>
    <row r="3267" spans="2:3" x14ac:dyDescent="0.35">
      <c r="B3267" t="s">
        <v>4473</v>
      </c>
      <c r="C3267" t="s">
        <v>4474</v>
      </c>
    </row>
    <row r="3268" spans="2:3" x14ac:dyDescent="0.35">
      <c r="B3268" t="s">
        <v>4473</v>
      </c>
      <c r="C3268" t="s">
        <v>4474</v>
      </c>
    </row>
    <row r="3269" spans="2:3" x14ac:dyDescent="0.35">
      <c r="B3269" t="s">
        <v>4473</v>
      </c>
      <c r="C3269" t="s">
        <v>4474</v>
      </c>
    </row>
    <row r="3270" spans="2:3" x14ac:dyDescent="0.35">
      <c r="B3270" t="s">
        <v>4473</v>
      </c>
      <c r="C3270" t="s">
        <v>4474</v>
      </c>
    </row>
    <row r="3271" spans="2:3" x14ac:dyDescent="0.35">
      <c r="B3271" t="s">
        <v>4475</v>
      </c>
      <c r="C3271" t="s">
        <v>4476</v>
      </c>
    </row>
    <row r="3272" spans="2:3" x14ac:dyDescent="0.35">
      <c r="B3272" t="s">
        <v>4475</v>
      </c>
      <c r="C3272" t="s">
        <v>4476</v>
      </c>
    </row>
    <row r="3273" spans="2:3" x14ac:dyDescent="0.35">
      <c r="B3273" t="s">
        <v>4475</v>
      </c>
      <c r="C3273" t="s">
        <v>4476</v>
      </c>
    </row>
    <row r="3274" spans="2:3" x14ac:dyDescent="0.35">
      <c r="B3274" t="s">
        <v>4477</v>
      </c>
      <c r="C3274" t="s">
        <v>4478</v>
      </c>
    </row>
    <row r="3275" spans="2:3" x14ac:dyDescent="0.35">
      <c r="B3275" t="s">
        <v>4477</v>
      </c>
      <c r="C3275" t="s">
        <v>4478</v>
      </c>
    </row>
    <row r="3276" spans="2:3" x14ac:dyDescent="0.35">
      <c r="B3276" t="s">
        <v>4477</v>
      </c>
      <c r="C3276" t="s">
        <v>4478</v>
      </c>
    </row>
    <row r="3277" spans="2:3" x14ac:dyDescent="0.35">
      <c r="B3277" t="s">
        <v>4477</v>
      </c>
      <c r="C3277" t="s">
        <v>4478</v>
      </c>
    </row>
    <row r="3278" spans="2:3" x14ac:dyDescent="0.35">
      <c r="B3278" t="s">
        <v>4479</v>
      </c>
      <c r="C3278" t="s">
        <v>4480</v>
      </c>
    </row>
    <row r="3279" spans="2:3" x14ac:dyDescent="0.35">
      <c r="B3279" t="s">
        <v>4479</v>
      </c>
      <c r="C3279" t="s">
        <v>4480</v>
      </c>
    </row>
    <row r="3280" spans="2:3" x14ac:dyDescent="0.35">
      <c r="B3280" t="s">
        <v>4481</v>
      </c>
      <c r="C3280" t="s">
        <v>4482</v>
      </c>
    </row>
    <row r="3281" spans="2:3" x14ac:dyDescent="0.35">
      <c r="B3281" t="s">
        <v>4481</v>
      </c>
      <c r="C3281" t="s">
        <v>4482</v>
      </c>
    </row>
    <row r="3282" spans="2:3" x14ac:dyDescent="0.35">
      <c r="B3282" t="s">
        <v>4481</v>
      </c>
      <c r="C3282" t="s">
        <v>4482</v>
      </c>
    </row>
    <row r="3283" spans="2:3" x14ac:dyDescent="0.35">
      <c r="B3283" t="s">
        <v>4481</v>
      </c>
      <c r="C3283" t="s">
        <v>4482</v>
      </c>
    </row>
    <row r="3284" spans="2:3" x14ac:dyDescent="0.35">
      <c r="B3284" t="s">
        <v>4483</v>
      </c>
      <c r="C3284" t="s">
        <v>4484</v>
      </c>
    </row>
    <row r="3285" spans="2:3" x14ac:dyDescent="0.35">
      <c r="B3285" t="s">
        <v>4483</v>
      </c>
      <c r="C3285" t="s">
        <v>4484</v>
      </c>
    </row>
    <row r="3286" spans="2:3" x14ac:dyDescent="0.35">
      <c r="B3286" t="s">
        <v>4483</v>
      </c>
      <c r="C3286" t="s">
        <v>4484</v>
      </c>
    </row>
    <row r="3287" spans="2:3" x14ac:dyDescent="0.35">
      <c r="B3287" t="s">
        <v>4485</v>
      </c>
      <c r="C3287" t="s">
        <v>4486</v>
      </c>
    </row>
    <row r="3288" spans="2:3" x14ac:dyDescent="0.35">
      <c r="B3288" t="s">
        <v>4485</v>
      </c>
      <c r="C3288" t="s">
        <v>4486</v>
      </c>
    </row>
    <row r="3289" spans="2:3" x14ac:dyDescent="0.35">
      <c r="B3289" t="s">
        <v>4485</v>
      </c>
      <c r="C3289" t="s">
        <v>4486</v>
      </c>
    </row>
    <row r="3290" spans="2:3" x14ac:dyDescent="0.35">
      <c r="B3290" t="s">
        <v>4485</v>
      </c>
      <c r="C3290" t="s">
        <v>4486</v>
      </c>
    </row>
    <row r="3291" spans="2:3" x14ac:dyDescent="0.35">
      <c r="B3291" t="s">
        <v>4487</v>
      </c>
      <c r="C3291" t="s">
        <v>4488</v>
      </c>
    </row>
    <row r="3292" spans="2:3" x14ac:dyDescent="0.35">
      <c r="B3292" t="s">
        <v>4489</v>
      </c>
      <c r="C3292" t="s">
        <v>4490</v>
      </c>
    </row>
    <row r="3293" spans="2:3" x14ac:dyDescent="0.35">
      <c r="B3293" t="s">
        <v>4489</v>
      </c>
      <c r="C3293" t="s">
        <v>4490</v>
      </c>
    </row>
    <row r="3294" spans="2:3" x14ac:dyDescent="0.35">
      <c r="B3294" t="s">
        <v>4489</v>
      </c>
      <c r="C3294" t="s">
        <v>4490</v>
      </c>
    </row>
    <row r="3295" spans="2:3" x14ac:dyDescent="0.35">
      <c r="B3295" t="s">
        <v>4489</v>
      </c>
      <c r="C3295" t="s">
        <v>4490</v>
      </c>
    </row>
    <row r="3296" spans="2:3" x14ac:dyDescent="0.35">
      <c r="B3296" t="s">
        <v>4489</v>
      </c>
      <c r="C3296" t="s">
        <v>4490</v>
      </c>
    </row>
    <row r="3297" spans="2:3" x14ac:dyDescent="0.35">
      <c r="B3297" t="s">
        <v>4491</v>
      </c>
      <c r="C3297" t="s">
        <v>4492</v>
      </c>
    </row>
    <row r="3298" spans="2:3" x14ac:dyDescent="0.35">
      <c r="B3298" t="s">
        <v>4491</v>
      </c>
      <c r="C3298" t="s">
        <v>4492</v>
      </c>
    </row>
    <row r="3299" spans="2:3" x14ac:dyDescent="0.35">
      <c r="B3299" t="s">
        <v>4491</v>
      </c>
      <c r="C3299" t="s">
        <v>4492</v>
      </c>
    </row>
    <row r="3300" spans="2:3" x14ac:dyDescent="0.35">
      <c r="B3300" t="s">
        <v>4493</v>
      </c>
      <c r="C3300" t="s">
        <v>4494</v>
      </c>
    </row>
    <row r="3301" spans="2:3" x14ac:dyDescent="0.35">
      <c r="B3301" t="s">
        <v>4493</v>
      </c>
      <c r="C3301" t="s">
        <v>4494</v>
      </c>
    </row>
    <row r="3302" spans="2:3" x14ac:dyDescent="0.35">
      <c r="B3302" t="s">
        <v>4493</v>
      </c>
      <c r="C3302" t="s">
        <v>4494</v>
      </c>
    </row>
    <row r="3303" spans="2:3" x14ac:dyDescent="0.35">
      <c r="B3303" t="s">
        <v>4495</v>
      </c>
      <c r="C3303" t="s">
        <v>4496</v>
      </c>
    </row>
    <row r="3304" spans="2:3" x14ac:dyDescent="0.35">
      <c r="B3304" t="s">
        <v>4495</v>
      </c>
      <c r="C3304" t="s">
        <v>4496</v>
      </c>
    </row>
    <row r="3305" spans="2:3" x14ac:dyDescent="0.35">
      <c r="B3305" t="s">
        <v>4495</v>
      </c>
      <c r="C3305" t="s">
        <v>4496</v>
      </c>
    </row>
    <row r="3306" spans="2:3" x14ac:dyDescent="0.35">
      <c r="B3306" t="s">
        <v>4495</v>
      </c>
      <c r="C3306" t="s">
        <v>4496</v>
      </c>
    </row>
    <row r="3307" spans="2:3" x14ac:dyDescent="0.35">
      <c r="B3307" t="s">
        <v>4497</v>
      </c>
      <c r="C3307" t="s">
        <v>4498</v>
      </c>
    </row>
    <row r="3308" spans="2:3" x14ac:dyDescent="0.35">
      <c r="B3308" t="s">
        <v>4499</v>
      </c>
      <c r="C3308" t="s">
        <v>4500</v>
      </c>
    </row>
    <row r="3309" spans="2:3" x14ac:dyDescent="0.35">
      <c r="B3309" t="s">
        <v>4499</v>
      </c>
      <c r="C3309" t="s">
        <v>4500</v>
      </c>
    </row>
    <row r="3310" spans="2:3" x14ac:dyDescent="0.35">
      <c r="B3310" t="s">
        <v>4499</v>
      </c>
      <c r="C3310" t="s">
        <v>4500</v>
      </c>
    </row>
    <row r="3311" spans="2:3" x14ac:dyDescent="0.35">
      <c r="B3311" t="s">
        <v>4499</v>
      </c>
      <c r="C3311" t="s">
        <v>4500</v>
      </c>
    </row>
    <row r="3312" spans="2:3" x14ac:dyDescent="0.35">
      <c r="B3312" t="s">
        <v>4499</v>
      </c>
      <c r="C3312" t="s">
        <v>4500</v>
      </c>
    </row>
    <row r="3313" spans="2:3" x14ac:dyDescent="0.35">
      <c r="B3313" t="s">
        <v>4501</v>
      </c>
      <c r="C3313" t="s">
        <v>4502</v>
      </c>
    </row>
    <row r="3314" spans="2:3" x14ac:dyDescent="0.35">
      <c r="B3314" t="s">
        <v>4501</v>
      </c>
      <c r="C3314" t="s">
        <v>4502</v>
      </c>
    </row>
    <row r="3315" spans="2:3" x14ac:dyDescent="0.35">
      <c r="B3315" t="s">
        <v>4501</v>
      </c>
      <c r="C3315" t="s">
        <v>4502</v>
      </c>
    </row>
    <row r="3316" spans="2:3" x14ac:dyDescent="0.35">
      <c r="B3316" t="s">
        <v>4503</v>
      </c>
      <c r="C3316" t="s">
        <v>4504</v>
      </c>
    </row>
    <row r="3317" spans="2:3" x14ac:dyDescent="0.35">
      <c r="B3317" t="s">
        <v>4503</v>
      </c>
      <c r="C3317" t="s">
        <v>4504</v>
      </c>
    </row>
    <row r="3318" spans="2:3" x14ac:dyDescent="0.35">
      <c r="B3318" t="s">
        <v>4503</v>
      </c>
      <c r="C3318" t="s">
        <v>4504</v>
      </c>
    </row>
    <row r="3319" spans="2:3" x14ac:dyDescent="0.35">
      <c r="B3319" t="s">
        <v>4503</v>
      </c>
      <c r="C3319" t="s">
        <v>4504</v>
      </c>
    </row>
    <row r="3320" spans="2:3" x14ac:dyDescent="0.35">
      <c r="B3320" t="s">
        <v>4505</v>
      </c>
      <c r="C3320" t="s">
        <v>4506</v>
      </c>
    </row>
    <row r="3321" spans="2:3" x14ac:dyDescent="0.35">
      <c r="B3321" t="s">
        <v>4505</v>
      </c>
      <c r="C3321" t="s">
        <v>4506</v>
      </c>
    </row>
    <row r="3322" spans="2:3" x14ac:dyDescent="0.35">
      <c r="B3322" t="s">
        <v>4505</v>
      </c>
      <c r="C3322" t="s">
        <v>4506</v>
      </c>
    </row>
    <row r="3323" spans="2:3" x14ac:dyDescent="0.35">
      <c r="B3323" t="s">
        <v>4507</v>
      </c>
      <c r="C3323" t="s">
        <v>4508</v>
      </c>
    </row>
    <row r="3324" spans="2:3" x14ac:dyDescent="0.35">
      <c r="B3324" t="s">
        <v>4507</v>
      </c>
      <c r="C3324" t="s">
        <v>4508</v>
      </c>
    </row>
    <row r="3325" spans="2:3" x14ac:dyDescent="0.35">
      <c r="B3325" t="s">
        <v>4507</v>
      </c>
      <c r="C3325" t="s">
        <v>4508</v>
      </c>
    </row>
    <row r="3326" spans="2:3" x14ac:dyDescent="0.35">
      <c r="B3326" t="s">
        <v>4509</v>
      </c>
      <c r="C3326" t="s">
        <v>4510</v>
      </c>
    </row>
    <row r="3327" spans="2:3" x14ac:dyDescent="0.35">
      <c r="B3327" t="s">
        <v>4509</v>
      </c>
      <c r="C3327" t="s">
        <v>4510</v>
      </c>
    </row>
    <row r="3328" spans="2:3" x14ac:dyDescent="0.35">
      <c r="B3328" t="s">
        <v>4509</v>
      </c>
      <c r="C3328" t="s">
        <v>4510</v>
      </c>
    </row>
    <row r="3329" spans="2:3" x14ac:dyDescent="0.35">
      <c r="B3329" t="s">
        <v>4511</v>
      </c>
      <c r="C3329" t="s">
        <v>4512</v>
      </c>
    </row>
    <row r="3330" spans="2:3" x14ac:dyDescent="0.35">
      <c r="B3330" t="s">
        <v>4511</v>
      </c>
      <c r="C3330" t="s">
        <v>4512</v>
      </c>
    </row>
    <row r="3331" spans="2:3" x14ac:dyDescent="0.35">
      <c r="B3331" t="s">
        <v>4511</v>
      </c>
      <c r="C3331" t="s">
        <v>4512</v>
      </c>
    </row>
    <row r="3332" spans="2:3" x14ac:dyDescent="0.35">
      <c r="B3332" t="s">
        <v>4511</v>
      </c>
      <c r="C3332" t="s">
        <v>4512</v>
      </c>
    </row>
    <row r="3333" spans="2:3" x14ac:dyDescent="0.35">
      <c r="B3333" t="s">
        <v>4513</v>
      </c>
      <c r="C3333" t="s">
        <v>4514</v>
      </c>
    </row>
    <row r="3334" spans="2:3" x14ac:dyDescent="0.35">
      <c r="B3334" t="s">
        <v>4515</v>
      </c>
      <c r="C3334" t="s">
        <v>4516</v>
      </c>
    </row>
    <row r="3335" spans="2:3" x14ac:dyDescent="0.35">
      <c r="B3335" t="s">
        <v>4515</v>
      </c>
      <c r="C3335" t="s">
        <v>4516</v>
      </c>
    </row>
    <row r="3336" spans="2:3" x14ac:dyDescent="0.35">
      <c r="B3336" t="s">
        <v>4515</v>
      </c>
      <c r="C3336" t="s">
        <v>4516</v>
      </c>
    </row>
    <row r="3337" spans="2:3" x14ac:dyDescent="0.35">
      <c r="B3337" t="s">
        <v>4515</v>
      </c>
      <c r="C3337" t="s">
        <v>4516</v>
      </c>
    </row>
    <row r="3338" spans="2:3" x14ac:dyDescent="0.35">
      <c r="B3338" t="s">
        <v>4515</v>
      </c>
      <c r="C3338" t="s">
        <v>4516</v>
      </c>
    </row>
    <row r="3339" spans="2:3" x14ac:dyDescent="0.35">
      <c r="B3339" t="s">
        <v>4517</v>
      </c>
      <c r="C3339" t="s">
        <v>4518</v>
      </c>
    </row>
    <row r="3340" spans="2:3" x14ac:dyDescent="0.35">
      <c r="B3340" t="s">
        <v>4517</v>
      </c>
      <c r="C3340" t="s">
        <v>4518</v>
      </c>
    </row>
    <row r="3341" spans="2:3" x14ac:dyDescent="0.35">
      <c r="B3341" t="s">
        <v>4517</v>
      </c>
      <c r="C3341" t="s">
        <v>4518</v>
      </c>
    </row>
    <row r="3342" spans="2:3" x14ac:dyDescent="0.35">
      <c r="B3342" t="s">
        <v>4517</v>
      </c>
      <c r="C3342" t="s">
        <v>4518</v>
      </c>
    </row>
    <row r="3343" spans="2:3" x14ac:dyDescent="0.35">
      <c r="B3343" t="s">
        <v>4517</v>
      </c>
      <c r="C3343" t="s">
        <v>4518</v>
      </c>
    </row>
    <row r="3344" spans="2:3" x14ac:dyDescent="0.35">
      <c r="B3344" t="s">
        <v>4517</v>
      </c>
      <c r="C3344" t="s">
        <v>4518</v>
      </c>
    </row>
    <row r="3345" spans="2:3" x14ac:dyDescent="0.35">
      <c r="B3345" t="s">
        <v>4517</v>
      </c>
      <c r="C3345" t="s">
        <v>4518</v>
      </c>
    </row>
    <row r="3346" spans="2:3" x14ac:dyDescent="0.35">
      <c r="B3346" t="s">
        <v>4517</v>
      </c>
      <c r="C3346" t="s">
        <v>4518</v>
      </c>
    </row>
    <row r="3347" spans="2:3" x14ac:dyDescent="0.35">
      <c r="B3347" t="s">
        <v>4519</v>
      </c>
      <c r="C3347" t="s">
        <v>4520</v>
      </c>
    </row>
    <row r="3348" spans="2:3" x14ac:dyDescent="0.35">
      <c r="B3348" t="s">
        <v>4519</v>
      </c>
      <c r="C3348" t="s">
        <v>4520</v>
      </c>
    </row>
    <row r="3349" spans="2:3" x14ac:dyDescent="0.35">
      <c r="B3349" t="s">
        <v>4519</v>
      </c>
      <c r="C3349" t="s">
        <v>4520</v>
      </c>
    </row>
    <row r="3350" spans="2:3" x14ac:dyDescent="0.35">
      <c r="B3350" t="s">
        <v>4519</v>
      </c>
      <c r="C3350" t="s">
        <v>4520</v>
      </c>
    </row>
    <row r="3351" spans="2:3" x14ac:dyDescent="0.35">
      <c r="B3351" t="s">
        <v>4521</v>
      </c>
      <c r="C3351" t="s">
        <v>4522</v>
      </c>
    </row>
    <row r="3352" spans="2:3" x14ac:dyDescent="0.35">
      <c r="B3352" t="s">
        <v>4521</v>
      </c>
      <c r="C3352" t="s">
        <v>4522</v>
      </c>
    </row>
    <row r="3353" spans="2:3" x14ac:dyDescent="0.35">
      <c r="B3353" t="s">
        <v>4521</v>
      </c>
      <c r="C3353" t="s">
        <v>4522</v>
      </c>
    </row>
    <row r="3354" spans="2:3" x14ac:dyDescent="0.35">
      <c r="B3354" t="s">
        <v>4523</v>
      </c>
      <c r="C3354" t="s">
        <v>4524</v>
      </c>
    </row>
    <row r="3355" spans="2:3" x14ac:dyDescent="0.35">
      <c r="B3355" t="s">
        <v>4523</v>
      </c>
      <c r="C3355" t="s">
        <v>4524</v>
      </c>
    </row>
    <row r="3356" spans="2:3" x14ac:dyDescent="0.35">
      <c r="B3356" t="s">
        <v>4523</v>
      </c>
      <c r="C3356" t="s">
        <v>4524</v>
      </c>
    </row>
    <row r="3357" spans="2:3" x14ac:dyDescent="0.35">
      <c r="B3357" t="s">
        <v>1394</v>
      </c>
      <c r="C3357" t="s">
        <v>1393</v>
      </c>
    </row>
    <row r="3358" spans="2:3" x14ac:dyDescent="0.35">
      <c r="B3358" t="s">
        <v>1394</v>
      </c>
      <c r="C3358" t="s">
        <v>1393</v>
      </c>
    </row>
    <row r="3359" spans="2:3" x14ac:dyDescent="0.35">
      <c r="B3359" t="s">
        <v>1394</v>
      </c>
      <c r="C3359" t="s">
        <v>1393</v>
      </c>
    </row>
    <row r="3360" spans="2:3" x14ac:dyDescent="0.35">
      <c r="B3360" t="s">
        <v>4525</v>
      </c>
      <c r="C3360" t="s">
        <v>4526</v>
      </c>
    </row>
    <row r="3361" spans="2:3" x14ac:dyDescent="0.35">
      <c r="B3361" t="s">
        <v>4525</v>
      </c>
      <c r="C3361" t="s">
        <v>4526</v>
      </c>
    </row>
    <row r="3362" spans="2:3" x14ac:dyDescent="0.35">
      <c r="B3362" t="s">
        <v>4525</v>
      </c>
      <c r="C3362" t="s">
        <v>4526</v>
      </c>
    </row>
    <row r="3363" spans="2:3" x14ac:dyDescent="0.35">
      <c r="B3363" t="s">
        <v>4525</v>
      </c>
      <c r="C3363" t="s">
        <v>4526</v>
      </c>
    </row>
    <row r="3364" spans="2:3" x14ac:dyDescent="0.35">
      <c r="B3364" t="s">
        <v>4527</v>
      </c>
      <c r="C3364" t="s">
        <v>4528</v>
      </c>
    </row>
    <row r="3365" spans="2:3" x14ac:dyDescent="0.35">
      <c r="B3365" t="s">
        <v>4527</v>
      </c>
      <c r="C3365" t="s">
        <v>4528</v>
      </c>
    </row>
    <row r="3366" spans="2:3" x14ac:dyDescent="0.35">
      <c r="B3366" t="s">
        <v>4527</v>
      </c>
      <c r="C3366" t="s">
        <v>4528</v>
      </c>
    </row>
    <row r="3367" spans="2:3" x14ac:dyDescent="0.35">
      <c r="B3367" t="s">
        <v>4529</v>
      </c>
      <c r="C3367" t="s">
        <v>4530</v>
      </c>
    </row>
    <row r="3368" spans="2:3" x14ac:dyDescent="0.35">
      <c r="B3368" t="s">
        <v>4529</v>
      </c>
      <c r="C3368" t="s">
        <v>4530</v>
      </c>
    </row>
    <row r="3369" spans="2:3" x14ac:dyDescent="0.35">
      <c r="B3369" t="s">
        <v>4529</v>
      </c>
      <c r="C3369" t="s">
        <v>4530</v>
      </c>
    </row>
    <row r="3370" spans="2:3" x14ac:dyDescent="0.35">
      <c r="B3370" t="s">
        <v>4529</v>
      </c>
      <c r="C3370" t="s">
        <v>4530</v>
      </c>
    </row>
    <row r="3371" spans="2:3" x14ac:dyDescent="0.35">
      <c r="B3371" t="s">
        <v>4531</v>
      </c>
      <c r="C3371" t="s">
        <v>4532</v>
      </c>
    </row>
    <row r="3372" spans="2:3" x14ac:dyDescent="0.35">
      <c r="B3372" t="s">
        <v>4531</v>
      </c>
      <c r="C3372" t="s">
        <v>4532</v>
      </c>
    </row>
    <row r="3373" spans="2:3" x14ac:dyDescent="0.35">
      <c r="B3373" t="s">
        <v>4531</v>
      </c>
      <c r="C3373" t="s">
        <v>4532</v>
      </c>
    </row>
    <row r="3374" spans="2:3" x14ac:dyDescent="0.35">
      <c r="B3374" t="s">
        <v>4533</v>
      </c>
      <c r="C3374" t="s">
        <v>4534</v>
      </c>
    </row>
    <row r="3375" spans="2:3" x14ac:dyDescent="0.35">
      <c r="B3375" t="s">
        <v>4533</v>
      </c>
      <c r="C3375" t="s">
        <v>4534</v>
      </c>
    </row>
    <row r="3376" spans="2:3" x14ac:dyDescent="0.35">
      <c r="B3376" t="s">
        <v>4533</v>
      </c>
      <c r="C3376" t="s">
        <v>4534</v>
      </c>
    </row>
    <row r="3377" spans="2:3" x14ac:dyDescent="0.35">
      <c r="B3377" t="s">
        <v>4535</v>
      </c>
      <c r="C3377" t="s">
        <v>4536</v>
      </c>
    </row>
    <row r="3378" spans="2:3" x14ac:dyDescent="0.35">
      <c r="B3378" t="s">
        <v>4535</v>
      </c>
      <c r="C3378" t="s">
        <v>4536</v>
      </c>
    </row>
    <row r="3379" spans="2:3" x14ac:dyDescent="0.35">
      <c r="B3379" t="s">
        <v>4535</v>
      </c>
      <c r="C3379" t="s">
        <v>4536</v>
      </c>
    </row>
    <row r="3380" spans="2:3" x14ac:dyDescent="0.35">
      <c r="B3380" t="s">
        <v>4537</v>
      </c>
      <c r="C3380" t="s">
        <v>4538</v>
      </c>
    </row>
    <row r="3381" spans="2:3" x14ac:dyDescent="0.35">
      <c r="B3381" t="s">
        <v>4537</v>
      </c>
      <c r="C3381" t="s">
        <v>4538</v>
      </c>
    </row>
    <row r="3382" spans="2:3" x14ac:dyDescent="0.35">
      <c r="B3382" t="s">
        <v>4537</v>
      </c>
      <c r="C3382" t="s">
        <v>4538</v>
      </c>
    </row>
    <row r="3383" spans="2:3" x14ac:dyDescent="0.35">
      <c r="B3383" t="s">
        <v>4539</v>
      </c>
      <c r="C3383" t="s">
        <v>4540</v>
      </c>
    </row>
    <row r="3384" spans="2:3" x14ac:dyDescent="0.35">
      <c r="B3384" t="s">
        <v>4541</v>
      </c>
      <c r="C3384" t="s">
        <v>4542</v>
      </c>
    </row>
    <row r="3385" spans="2:3" x14ac:dyDescent="0.35">
      <c r="B3385" t="s">
        <v>4541</v>
      </c>
      <c r="C3385" t="s">
        <v>4542</v>
      </c>
    </row>
    <row r="3386" spans="2:3" x14ac:dyDescent="0.35">
      <c r="B3386" t="s">
        <v>4541</v>
      </c>
      <c r="C3386" t="s">
        <v>4542</v>
      </c>
    </row>
    <row r="3387" spans="2:3" x14ac:dyDescent="0.35">
      <c r="B3387" t="s">
        <v>4541</v>
      </c>
      <c r="C3387" t="s">
        <v>4542</v>
      </c>
    </row>
    <row r="3388" spans="2:3" x14ac:dyDescent="0.35">
      <c r="B3388" t="s">
        <v>4543</v>
      </c>
      <c r="C3388" t="s">
        <v>4544</v>
      </c>
    </row>
    <row r="3389" spans="2:3" x14ac:dyDescent="0.35">
      <c r="B3389" t="s">
        <v>4543</v>
      </c>
      <c r="C3389" t="s">
        <v>4544</v>
      </c>
    </row>
    <row r="3390" spans="2:3" x14ac:dyDescent="0.35">
      <c r="B3390" t="s">
        <v>4543</v>
      </c>
      <c r="C3390" t="s">
        <v>4544</v>
      </c>
    </row>
    <row r="3391" spans="2:3" x14ac:dyDescent="0.35">
      <c r="B3391" t="s">
        <v>4545</v>
      </c>
      <c r="C3391" t="s">
        <v>4546</v>
      </c>
    </row>
    <row r="3392" spans="2:3" x14ac:dyDescent="0.35">
      <c r="B3392" t="s">
        <v>4545</v>
      </c>
      <c r="C3392" t="s">
        <v>4546</v>
      </c>
    </row>
    <row r="3393" spans="2:3" x14ac:dyDescent="0.35">
      <c r="B3393" t="s">
        <v>4545</v>
      </c>
      <c r="C3393" t="s">
        <v>4546</v>
      </c>
    </row>
    <row r="3394" spans="2:3" x14ac:dyDescent="0.35">
      <c r="B3394" t="s">
        <v>4547</v>
      </c>
      <c r="C3394" t="s">
        <v>4548</v>
      </c>
    </row>
    <row r="3395" spans="2:3" x14ac:dyDescent="0.35">
      <c r="B3395" t="s">
        <v>4547</v>
      </c>
      <c r="C3395" t="s">
        <v>4548</v>
      </c>
    </row>
    <row r="3396" spans="2:3" x14ac:dyDescent="0.35">
      <c r="B3396" t="s">
        <v>4549</v>
      </c>
      <c r="C3396" t="s">
        <v>4550</v>
      </c>
    </row>
    <row r="3397" spans="2:3" x14ac:dyDescent="0.35">
      <c r="B3397" t="s">
        <v>4549</v>
      </c>
      <c r="C3397" t="s">
        <v>4550</v>
      </c>
    </row>
    <row r="3398" spans="2:3" x14ac:dyDescent="0.35">
      <c r="B3398" t="s">
        <v>4551</v>
      </c>
      <c r="C3398" t="s">
        <v>4552</v>
      </c>
    </row>
    <row r="3399" spans="2:3" x14ac:dyDescent="0.35">
      <c r="B3399" t="s">
        <v>4551</v>
      </c>
      <c r="C3399" t="s">
        <v>4552</v>
      </c>
    </row>
    <row r="3400" spans="2:3" x14ac:dyDescent="0.35">
      <c r="B3400" t="s">
        <v>4551</v>
      </c>
      <c r="C3400" t="s">
        <v>4552</v>
      </c>
    </row>
    <row r="3401" spans="2:3" x14ac:dyDescent="0.35">
      <c r="B3401" t="s">
        <v>4551</v>
      </c>
      <c r="C3401" t="s">
        <v>4552</v>
      </c>
    </row>
    <row r="3402" spans="2:3" x14ac:dyDescent="0.35">
      <c r="B3402" t="s">
        <v>4553</v>
      </c>
      <c r="C3402" t="s">
        <v>4554</v>
      </c>
    </row>
    <row r="3403" spans="2:3" x14ac:dyDescent="0.35">
      <c r="B3403" t="s">
        <v>4553</v>
      </c>
      <c r="C3403" t="s">
        <v>4554</v>
      </c>
    </row>
    <row r="3404" spans="2:3" x14ac:dyDescent="0.35">
      <c r="B3404" t="s">
        <v>4553</v>
      </c>
      <c r="C3404" t="s">
        <v>4554</v>
      </c>
    </row>
    <row r="3405" spans="2:3" x14ac:dyDescent="0.35">
      <c r="B3405" t="s">
        <v>4553</v>
      </c>
      <c r="C3405" t="s">
        <v>4554</v>
      </c>
    </row>
    <row r="3406" spans="2:3" x14ac:dyDescent="0.35">
      <c r="B3406" t="s">
        <v>4553</v>
      </c>
      <c r="C3406" t="s">
        <v>4554</v>
      </c>
    </row>
    <row r="3407" spans="2:3" x14ac:dyDescent="0.35">
      <c r="B3407" t="s">
        <v>4553</v>
      </c>
      <c r="C3407" t="s">
        <v>4554</v>
      </c>
    </row>
    <row r="3408" spans="2:3" x14ac:dyDescent="0.35">
      <c r="B3408" t="s">
        <v>4553</v>
      </c>
      <c r="C3408" t="s">
        <v>4554</v>
      </c>
    </row>
    <row r="3409" spans="2:3" x14ac:dyDescent="0.35">
      <c r="B3409" t="s">
        <v>4553</v>
      </c>
      <c r="C3409" t="s">
        <v>4554</v>
      </c>
    </row>
    <row r="3410" spans="2:3" x14ac:dyDescent="0.35">
      <c r="B3410" t="s">
        <v>4555</v>
      </c>
      <c r="C3410" t="s">
        <v>4556</v>
      </c>
    </row>
    <row r="3411" spans="2:3" x14ac:dyDescent="0.35">
      <c r="B3411" t="s">
        <v>4555</v>
      </c>
      <c r="C3411" t="s">
        <v>4556</v>
      </c>
    </row>
    <row r="3412" spans="2:3" x14ac:dyDescent="0.35">
      <c r="B3412" t="s">
        <v>4555</v>
      </c>
      <c r="C3412" t="s">
        <v>4556</v>
      </c>
    </row>
    <row r="3413" spans="2:3" x14ac:dyDescent="0.35">
      <c r="B3413" t="s">
        <v>4557</v>
      </c>
      <c r="C3413" t="s">
        <v>4558</v>
      </c>
    </row>
    <row r="3414" spans="2:3" x14ac:dyDescent="0.35">
      <c r="B3414" t="s">
        <v>4557</v>
      </c>
      <c r="C3414" t="s">
        <v>4558</v>
      </c>
    </row>
    <row r="3415" spans="2:3" x14ac:dyDescent="0.35">
      <c r="B3415" t="s">
        <v>4557</v>
      </c>
      <c r="C3415" t="s">
        <v>4558</v>
      </c>
    </row>
    <row r="3416" spans="2:3" x14ac:dyDescent="0.35">
      <c r="B3416" t="s">
        <v>4557</v>
      </c>
      <c r="C3416" t="s">
        <v>4558</v>
      </c>
    </row>
    <row r="3417" spans="2:3" x14ac:dyDescent="0.35">
      <c r="B3417" t="s">
        <v>4557</v>
      </c>
      <c r="C3417" t="s">
        <v>4558</v>
      </c>
    </row>
    <row r="3418" spans="2:3" x14ac:dyDescent="0.35">
      <c r="B3418" t="s">
        <v>4559</v>
      </c>
      <c r="C3418" t="s">
        <v>4560</v>
      </c>
    </row>
    <row r="3419" spans="2:3" x14ac:dyDescent="0.35">
      <c r="B3419" t="s">
        <v>4559</v>
      </c>
      <c r="C3419" t="s">
        <v>4560</v>
      </c>
    </row>
    <row r="3420" spans="2:3" x14ac:dyDescent="0.35">
      <c r="B3420" t="s">
        <v>4559</v>
      </c>
      <c r="C3420" t="s">
        <v>4560</v>
      </c>
    </row>
    <row r="3421" spans="2:3" x14ac:dyDescent="0.35">
      <c r="B3421" t="s">
        <v>4561</v>
      </c>
      <c r="C3421" t="s">
        <v>4562</v>
      </c>
    </row>
    <row r="3422" spans="2:3" x14ac:dyDescent="0.35">
      <c r="B3422" t="s">
        <v>4561</v>
      </c>
      <c r="C3422" t="s">
        <v>4562</v>
      </c>
    </row>
    <row r="3423" spans="2:3" x14ac:dyDescent="0.35">
      <c r="B3423" t="s">
        <v>4561</v>
      </c>
      <c r="C3423" t="s">
        <v>4562</v>
      </c>
    </row>
    <row r="3424" spans="2:3" x14ac:dyDescent="0.35">
      <c r="B3424" t="s">
        <v>4561</v>
      </c>
      <c r="C3424" t="s">
        <v>4562</v>
      </c>
    </row>
    <row r="3425" spans="2:3" x14ac:dyDescent="0.35">
      <c r="B3425" t="s">
        <v>4563</v>
      </c>
      <c r="C3425" t="s">
        <v>4564</v>
      </c>
    </row>
    <row r="3426" spans="2:3" x14ac:dyDescent="0.35">
      <c r="B3426" t="s">
        <v>4563</v>
      </c>
      <c r="C3426" t="s">
        <v>4564</v>
      </c>
    </row>
    <row r="3427" spans="2:3" x14ac:dyDescent="0.35">
      <c r="B3427" t="s">
        <v>4565</v>
      </c>
      <c r="C3427" t="s">
        <v>4566</v>
      </c>
    </row>
    <row r="3428" spans="2:3" x14ac:dyDescent="0.35">
      <c r="B3428" t="s">
        <v>4565</v>
      </c>
      <c r="C3428" t="s">
        <v>4566</v>
      </c>
    </row>
    <row r="3429" spans="2:3" x14ac:dyDescent="0.35">
      <c r="B3429" t="s">
        <v>4565</v>
      </c>
      <c r="C3429" t="s">
        <v>4566</v>
      </c>
    </row>
    <row r="3430" spans="2:3" x14ac:dyDescent="0.35">
      <c r="B3430" t="s">
        <v>4567</v>
      </c>
      <c r="C3430" t="s">
        <v>4568</v>
      </c>
    </row>
    <row r="3431" spans="2:3" x14ac:dyDescent="0.35">
      <c r="B3431" t="s">
        <v>4567</v>
      </c>
      <c r="C3431" t="s">
        <v>4568</v>
      </c>
    </row>
    <row r="3432" spans="2:3" x14ac:dyDescent="0.35">
      <c r="B3432" t="s">
        <v>4567</v>
      </c>
      <c r="C3432" t="s">
        <v>4568</v>
      </c>
    </row>
    <row r="3433" spans="2:3" x14ac:dyDescent="0.35">
      <c r="B3433" t="s">
        <v>4567</v>
      </c>
      <c r="C3433" t="s">
        <v>4568</v>
      </c>
    </row>
    <row r="3434" spans="2:3" x14ac:dyDescent="0.35">
      <c r="B3434" t="s">
        <v>4567</v>
      </c>
      <c r="C3434" t="s">
        <v>4568</v>
      </c>
    </row>
    <row r="3435" spans="2:3" x14ac:dyDescent="0.35">
      <c r="B3435" t="s">
        <v>4567</v>
      </c>
      <c r="C3435" t="s">
        <v>4568</v>
      </c>
    </row>
    <row r="3436" spans="2:3" x14ac:dyDescent="0.35">
      <c r="B3436" t="s">
        <v>4567</v>
      </c>
      <c r="C3436" t="s">
        <v>4568</v>
      </c>
    </row>
    <row r="3437" spans="2:3" x14ac:dyDescent="0.35">
      <c r="B3437" t="s">
        <v>4567</v>
      </c>
      <c r="C3437" t="s">
        <v>4568</v>
      </c>
    </row>
    <row r="3438" spans="2:3" x14ac:dyDescent="0.35">
      <c r="B3438" t="s">
        <v>4569</v>
      </c>
      <c r="C3438" t="s">
        <v>4570</v>
      </c>
    </row>
    <row r="3439" spans="2:3" x14ac:dyDescent="0.35">
      <c r="B3439" t="s">
        <v>4569</v>
      </c>
      <c r="C3439" t="s">
        <v>4570</v>
      </c>
    </row>
    <row r="3440" spans="2:3" x14ac:dyDescent="0.35">
      <c r="B3440" t="s">
        <v>4571</v>
      </c>
      <c r="C3440" t="s">
        <v>4572</v>
      </c>
    </row>
    <row r="3441" spans="2:3" x14ac:dyDescent="0.35">
      <c r="B3441" t="s">
        <v>4573</v>
      </c>
      <c r="C3441" t="s">
        <v>4574</v>
      </c>
    </row>
    <row r="3442" spans="2:3" x14ac:dyDescent="0.35">
      <c r="B3442" t="s">
        <v>4573</v>
      </c>
      <c r="C3442" t="s">
        <v>4574</v>
      </c>
    </row>
    <row r="3443" spans="2:3" x14ac:dyDescent="0.35">
      <c r="B3443" t="s">
        <v>4573</v>
      </c>
      <c r="C3443" t="s">
        <v>4574</v>
      </c>
    </row>
    <row r="3444" spans="2:3" x14ac:dyDescent="0.35">
      <c r="B3444" t="s">
        <v>4575</v>
      </c>
      <c r="C3444" t="s">
        <v>4576</v>
      </c>
    </row>
    <row r="3445" spans="2:3" x14ac:dyDescent="0.35">
      <c r="B3445" t="s">
        <v>4575</v>
      </c>
      <c r="C3445" t="s">
        <v>4576</v>
      </c>
    </row>
    <row r="3446" spans="2:3" x14ac:dyDescent="0.35">
      <c r="B3446" t="s">
        <v>4575</v>
      </c>
      <c r="C3446" t="s">
        <v>4576</v>
      </c>
    </row>
    <row r="3447" spans="2:3" x14ac:dyDescent="0.35">
      <c r="B3447" t="s">
        <v>4577</v>
      </c>
      <c r="C3447" t="s">
        <v>4578</v>
      </c>
    </row>
    <row r="3448" spans="2:3" x14ac:dyDescent="0.35">
      <c r="B3448" t="s">
        <v>4577</v>
      </c>
      <c r="C3448" t="s">
        <v>4578</v>
      </c>
    </row>
    <row r="3449" spans="2:3" x14ac:dyDescent="0.35">
      <c r="B3449" t="s">
        <v>4579</v>
      </c>
      <c r="C3449" t="s">
        <v>4580</v>
      </c>
    </row>
    <row r="3450" spans="2:3" x14ac:dyDescent="0.35">
      <c r="B3450" t="s">
        <v>4579</v>
      </c>
      <c r="C3450" t="s">
        <v>4580</v>
      </c>
    </row>
    <row r="3451" spans="2:3" x14ac:dyDescent="0.35">
      <c r="B3451" t="s">
        <v>4579</v>
      </c>
      <c r="C3451" t="s">
        <v>4580</v>
      </c>
    </row>
    <row r="3452" spans="2:3" x14ac:dyDescent="0.35">
      <c r="B3452" t="s">
        <v>4579</v>
      </c>
      <c r="C3452" t="s">
        <v>4580</v>
      </c>
    </row>
    <row r="3453" spans="2:3" x14ac:dyDescent="0.35">
      <c r="B3453" t="s">
        <v>4581</v>
      </c>
      <c r="C3453" t="s">
        <v>4582</v>
      </c>
    </row>
    <row r="3454" spans="2:3" x14ac:dyDescent="0.35">
      <c r="B3454" t="s">
        <v>4581</v>
      </c>
      <c r="C3454" t="s">
        <v>4582</v>
      </c>
    </row>
    <row r="3455" spans="2:3" x14ac:dyDescent="0.35">
      <c r="B3455" t="s">
        <v>4581</v>
      </c>
      <c r="C3455" t="s">
        <v>4582</v>
      </c>
    </row>
    <row r="3456" spans="2:3" x14ac:dyDescent="0.35">
      <c r="B3456" t="s">
        <v>4583</v>
      </c>
      <c r="C3456" t="s">
        <v>4584</v>
      </c>
    </row>
    <row r="3457" spans="2:3" x14ac:dyDescent="0.35">
      <c r="B3457" t="s">
        <v>4583</v>
      </c>
      <c r="C3457" t="s">
        <v>4584</v>
      </c>
    </row>
    <row r="3458" spans="2:3" x14ac:dyDescent="0.35">
      <c r="B3458" t="s">
        <v>4583</v>
      </c>
      <c r="C3458" t="s">
        <v>4584</v>
      </c>
    </row>
    <row r="3459" spans="2:3" x14ac:dyDescent="0.35">
      <c r="B3459" t="s">
        <v>4583</v>
      </c>
      <c r="C3459" t="s">
        <v>4584</v>
      </c>
    </row>
    <row r="3460" spans="2:3" x14ac:dyDescent="0.35">
      <c r="B3460" t="s">
        <v>4583</v>
      </c>
      <c r="C3460" t="s">
        <v>4584</v>
      </c>
    </row>
    <row r="3461" spans="2:3" x14ac:dyDescent="0.35">
      <c r="B3461" t="s">
        <v>4585</v>
      </c>
      <c r="C3461" t="s">
        <v>4586</v>
      </c>
    </row>
    <row r="3462" spans="2:3" x14ac:dyDescent="0.35">
      <c r="B3462" t="s">
        <v>4585</v>
      </c>
      <c r="C3462" t="s">
        <v>4586</v>
      </c>
    </row>
    <row r="3463" spans="2:3" x14ac:dyDescent="0.35">
      <c r="B3463" t="s">
        <v>4585</v>
      </c>
      <c r="C3463" t="s">
        <v>4586</v>
      </c>
    </row>
    <row r="3464" spans="2:3" x14ac:dyDescent="0.35">
      <c r="B3464" t="s">
        <v>4587</v>
      </c>
      <c r="C3464" t="s">
        <v>4588</v>
      </c>
    </row>
    <row r="3465" spans="2:3" x14ac:dyDescent="0.35">
      <c r="B3465" t="s">
        <v>4587</v>
      </c>
      <c r="C3465" t="s">
        <v>4588</v>
      </c>
    </row>
    <row r="3466" spans="2:3" x14ac:dyDescent="0.35">
      <c r="B3466" t="s">
        <v>4589</v>
      </c>
      <c r="C3466" t="s">
        <v>4590</v>
      </c>
    </row>
    <row r="3467" spans="2:3" x14ac:dyDescent="0.35">
      <c r="B3467" t="s">
        <v>4589</v>
      </c>
      <c r="C3467" t="s">
        <v>4590</v>
      </c>
    </row>
    <row r="3468" spans="2:3" x14ac:dyDescent="0.35">
      <c r="B3468" t="s">
        <v>4589</v>
      </c>
      <c r="C3468" t="s">
        <v>4590</v>
      </c>
    </row>
    <row r="3469" spans="2:3" x14ac:dyDescent="0.35">
      <c r="B3469" t="s">
        <v>4589</v>
      </c>
      <c r="C3469" t="s">
        <v>4590</v>
      </c>
    </row>
    <row r="3470" spans="2:3" x14ac:dyDescent="0.35">
      <c r="B3470" t="s">
        <v>4591</v>
      </c>
      <c r="C3470" t="s">
        <v>4592</v>
      </c>
    </row>
    <row r="3471" spans="2:3" x14ac:dyDescent="0.35">
      <c r="B3471" t="s">
        <v>4591</v>
      </c>
      <c r="C3471" t="s">
        <v>4592</v>
      </c>
    </row>
    <row r="3472" spans="2:3" x14ac:dyDescent="0.35">
      <c r="B3472" t="s">
        <v>4591</v>
      </c>
      <c r="C3472" t="s">
        <v>4592</v>
      </c>
    </row>
    <row r="3473" spans="2:3" x14ac:dyDescent="0.35">
      <c r="B3473" t="s">
        <v>4591</v>
      </c>
      <c r="C3473" t="s">
        <v>4592</v>
      </c>
    </row>
    <row r="3474" spans="2:3" x14ac:dyDescent="0.35">
      <c r="B3474" t="s">
        <v>4593</v>
      </c>
      <c r="C3474" t="s">
        <v>4594</v>
      </c>
    </row>
    <row r="3475" spans="2:3" x14ac:dyDescent="0.35">
      <c r="B3475" t="s">
        <v>4593</v>
      </c>
      <c r="C3475" t="s">
        <v>4594</v>
      </c>
    </row>
    <row r="3476" spans="2:3" x14ac:dyDescent="0.35">
      <c r="B3476" t="s">
        <v>4593</v>
      </c>
      <c r="C3476" t="s">
        <v>4594</v>
      </c>
    </row>
    <row r="3477" spans="2:3" x14ac:dyDescent="0.35">
      <c r="B3477" t="s">
        <v>4593</v>
      </c>
      <c r="C3477" t="s">
        <v>4594</v>
      </c>
    </row>
    <row r="3478" spans="2:3" x14ac:dyDescent="0.35">
      <c r="B3478" t="s">
        <v>4593</v>
      </c>
      <c r="C3478" t="s">
        <v>4594</v>
      </c>
    </row>
    <row r="3479" spans="2:3" x14ac:dyDescent="0.35">
      <c r="B3479" t="s">
        <v>4593</v>
      </c>
      <c r="C3479" t="s">
        <v>4594</v>
      </c>
    </row>
    <row r="3480" spans="2:3" x14ac:dyDescent="0.35">
      <c r="B3480" t="s">
        <v>4593</v>
      </c>
      <c r="C3480" t="s">
        <v>4594</v>
      </c>
    </row>
    <row r="3481" spans="2:3" x14ac:dyDescent="0.35">
      <c r="B3481" t="s">
        <v>4593</v>
      </c>
      <c r="C3481" t="s">
        <v>4594</v>
      </c>
    </row>
    <row r="3482" spans="2:3" x14ac:dyDescent="0.35">
      <c r="B3482" t="s">
        <v>4593</v>
      </c>
      <c r="C3482" t="s">
        <v>4594</v>
      </c>
    </row>
    <row r="3483" spans="2:3" x14ac:dyDescent="0.35">
      <c r="B3483" t="s">
        <v>4595</v>
      </c>
      <c r="C3483" t="s">
        <v>4596</v>
      </c>
    </row>
    <row r="3484" spans="2:3" x14ac:dyDescent="0.35">
      <c r="B3484" t="s">
        <v>4595</v>
      </c>
      <c r="C3484" t="s">
        <v>4596</v>
      </c>
    </row>
    <row r="3485" spans="2:3" x14ac:dyDescent="0.35">
      <c r="B3485" t="s">
        <v>4595</v>
      </c>
      <c r="C3485" t="s">
        <v>4596</v>
      </c>
    </row>
    <row r="3486" spans="2:3" x14ac:dyDescent="0.35">
      <c r="B3486" t="s">
        <v>4595</v>
      </c>
      <c r="C3486" t="s">
        <v>4596</v>
      </c>
    </row>
    <row r="3487" spans="2:3" x14ac:dyDescent="0.35">
      <c r="B3487" t="s">
        <v>4597</v>
      </c>
      <c r="C3487" t="s">
        <v>4598</v>
      </c>
    </row>
    <row r="3488" spans="2:3" x14ac:dyDescent="0.35">
      <c r="B3488" t="s">
        <v>4599</v>
      </c>
      <c r="C3488" t="s">
        <v>4600</v>
      </c>
    </row>
    <row r="3489" spans="2:3" x14ac:dyDescent="0.35">
      <c r="B3489" t="s">
        <v>4599</v>
      </c>
      <c r="C3489" t="s">
        <v>4600</v>
      </c>
    </row>
    <row r="3490" spans="2:3" x14ac:dyDescent="0.35">
      <c r="B3490" t="s">
        <v>4601</v>
      </c>
      <c r="C3490" t="s">
        <v>4602</v>
      </c>
    </row>
    <row r="3491" spans="2:3" x14ac:dyDescent="0.35">
      <c r="B3491" t="s">
        <v>4601</v>
      </c>
      <c r="C3491" t="s">
        <v>4602</v>
      </c>
    </row>
    <row r="3492" spans="2:3" x14ac:dyDescent="0.35">
      <c r="B3492" t="s">
        <v>4603</v>
      </c>
      <c r="C3492" t="s">
        <v>4604</v>
      </c>
    </row>
    <row r="3493" spans="2:3" x14ac:dyDescent="0.35">
      <c r="B3493" t="s">
        <v>4603</v>
      </c>
      <c r="C3493" t="s">
        <v>4604</v>
      </c>
    </row>
    <row r="3494" spans="2:3" x14ac:dyDescent="0.35">
      <c r="B3494" t="s">
        <v>4603</v>
      </c>
      <c r="C3494" t="s">
        <v>4604</v>
      </c>
    </row>
    <row r="3495" spans="2:3" x14ac:dyDescent="0.35">
      <c r="B3495" t="s">
        <v>4603</v>
      </c>
      <c r="C3495" t="s">
        <v>4604</v>
      </c>
    </row>
    <row r="3496" spans="2:3" x14ac:dyDescent="0.35">
      <c r="B3496" t="s">
        <v>4605</v>
      </c>
      <c r="C3496" t="s">
        <v>4606</v>
      </c>
    </row>
    <row r="3497" spans="2:3" x14ac:dyDescent="0.35">
      <c r="B3497" t="s">
        <v>4607</v>
      </c>
      <c r="C3497" t="s">
        <v>4608</v>
      </c>
    </row>
    <row r="3498" spans="2:3" x14ac:dyDescent="0.35">
      <c r="B3498" t="s">
        <v>4609</v>
      </c>
      <c r="C3498" t="s">
        <v>4610</v>
      </c>
    </row>
    <row r="3499" spans="2:3" x14ac:dyDescent="0.35">
      <c r="B3499" t="s">
        <v>4609</v>
      </c>
      <c r="C3499" t="s">
        <v>4610</v>
      </c>
    </row>
    <row r="3500" spans="2:3" x14ac:dyDescent="0.35">
      <c r="B3500" t="s">
        <v>4609</v>
      </c>
      <c r="C3500" t="s">
        <v>4610</v>
      </c>
    </row>
    <row r="3501" spans="2:3" x14ac:dyDescent="0.35">
      <c r="B3501" t="s">
        <v>4611</v>
      </c>
      <c r="C3501" t="s">
        <v>4612</v>
      </c>
    </row>
    <row r="3502" spans="2:3" x14ac:dyDescent="0.35">
      <c r="B3502" t="s">
        <v>4611</v>
      </c>
      <c r="C3502" t="s">
        <v>4612</v>
      </c>
    </row>
    <row r="3503" spans="2:3" x14ac:dyDescent="0.35">
      <c r="B3503" t="s">
        <v>4611</v>
      </c>
      <c r="C3503" t="s">
        <v>4612</v>
      </c>
    </row>
    <row r="3504" spans="2:3" x14ac:dyDescent="0.35">
      <c r="B3504" t="s">
        <v>4613</v>
      </c>
      <c r="C3504" t="s">
        <v>4614</v>
      </c>
    </row>
    <row r="3505" spans="2:3" x14ac:dyDescent="0.35">
      <c r="B3505" t="s">
        <v>4613</v>
      </c>
      <c r="C3505" t="s">
        <v>4614</v>
      </c>
    </row>
    <row r="3506" spans="2:3" x14ac:dyDescent="0.35">
      <c r="B3506" t="s">
        <v>4613</v>
      </c>
      <c r="C3506" t="s">
        <v>4614</v>
      </c>
    </row>
    <row r="3507" spans="2:3" x14ac:dyDescent="0.35">
      <c r="B3507" t="s">
        <v>4615</v>
      </c>
      <c r="C3507" t="s">
        <v>4616</v>
      </c>
    </row>
    <row r="3508" spans="2:3" x14ac:dyDescent="0.35">
      <c r="B3508" t="s">
        <v>4615</v>
      </c>
      <c r="C3508" t="s">
        <v>4616</v>
      </c>
    </row>
    <row r="3509" spans="2:3" x14ac:dyDescent="0.35">
      <c r="B3509" t="s">
        <v>4615</v>
      </c>
      <c r="C3509" t="s">
        <v>4616</v>
      </c>
    </row>
    <row r="3510" spans="2:3" x14ac:dyDescent="0.35">
      <c r="B3510" t="s">
        <v>4617</v>
      </c>
      <c r="C3510" t="s">
        <v>4618</v>
      </c>
    </row>
    <row r="3511" spans="2:3" x14ac:dyDescent="0.35">
      <c r="B3511" t="s">
        <v>4617</v>
      </c>
      <c r="C3511" t="s">
        <v>4618</v>
      </c>
    </row>
    <row r="3512" spans="2:3" x14ac:dyDescent="0.35">
      <c r="B3512" t="s">
        <v>4617</v>
      </c>
      <c r="C3512" t="s">
        <v>4618</v>
      </c>
    </row>
    <row r="3513" spans="2:3" x14ac:dyDescent="0.35">
      <c r="B3513" t="s">
        <v>4619</v>
      </c>
      <c r="C3513" t="s">
        <v>4620</v>
      </c>
    </row>
    <row r="3514" spans="2:3" x14ac:dyDescent="0.35">
      <c r="B3514" t="s">
        <v>4619</v>
      </c>
      <c r="C3514" t="s">
        <v>4620</v>
      </c>
    </row>
    <row r="3515" spans="2:3" x14ac:dyDescent="0.35">
      <c r="B3515" t="s">
        <v>4619</v>
      </c>
      <c r="C3515" t="s">
        <v>4620</v>
      </c>
    </row>
    <row r="3516" spans="2:3" x14ac:dyDescent="0.35">
      <c r="B3516" t="s">
        <v>4621</v>
      </c>
      <c r="C3516" t="s">
        <v>4622</v>
      </c>
    </row>
    <row r="3517" spans="2:3" x14ac:dyDescent="0.35">
      <c r="B3517" t="s">
        <v>4621</v>
      </c>
      <c r="C3517" t="s">
        <v>4622</v>
      </c>
    </row>
    <row r="3518" spans="2:3" x14ac:dyDescent="0.35">
      <c r="B3518" t="s">
        <v>4621</v>
      </c>
      <c r="C3518" t="s">
        <v>4622</v>
      </c>
    </row>
    <row r="3519" spans="2:3" x14ac:dyDescent="0.35">
      <c r="B3519" t="s">
        <v>4623</v>
      </c>
      <c r="C3519" t="s">
        <v>4624</v>
      </c>
    </row>
    <row r="3520" spans="2:3" x14ac:dyDescent="0.35">
      <c r="B3520" t="s">
        <v>4623</v>
      </c>
      <c r="C3520" t="s">
        <v>4624</v>
      </c>
    </row>
    <row r="3521" spans="2:3" x14ac:dyDescent="0.35">
      <c r="B3521" t="s">
        <v>4623</v>
      </c>
      <c r="C3521" t="s">
        <v>4624</v>
      </c>
    </row>
    <row r="3522" spans="2:3" x14ac:dyDescent="0.35">
      <c r="B3522" t="s">
        <v>4623</v>
      </c>
      <c r="C3522" t="s">
        <v>4624</v>
      </c>
    </row>
    <row r="3523" spans="2:3" x14ac:dyDescent="0.35">
      <c r="B3523" t="s">
        <v>4625</v>
      </c>
      <c r="C3523" t="s">
        <v>4626</v>
      </c>
    </row>
    <row r="3524" spans="2:3" x14ac:dyDescent="0.35">
      <c r="B3524" t="s">
        <v>4625</v>
      </c>
      <c r="C3524" t="s">
        <v>4626</v>
      </c>
    </row>
    <row r="3525" spans="2:3" x14ac:dyDescent="0.35">
      <c r="B3525" t="s">
        <v>4627</v>
      </c>
      <c r="C3525" t="s">
        <v>4628</v>
      </c>
    </row>
    <row r="3526" spans="2:3" x14ac:dyDescent="0.35">
      <c r="B3526" t="s">
        <v>4627</v>
      </c>
      <c r="C3526" t="s">
        <v>4628</v>
      </c>
    </row>
    <row r="3527" spans="2:3" x14ac:dyDescent="0.35">
      <c r="B3527" t="s">
        <v>4627</v>
      </c>
      <c r="C3527" t="s">
        <v>4628</v>
      </c>
    </row>
    <row r="3528" spans="2:3" x14ac:dyDescent="0.35">
      <c r="B3528" t="s">
        <v>4629</v>
      </c>
      <c r="C3528" t="s">
        <v>4630</v>
      </c>
    </row>
    <row r="3529" spans="2:3" x14ac:dyDescent="0.35">
      <c r="B3529" t="s">
        <v>4629</v>
      </c>
      <c r="C3529" t="s">
        <v>4630</v>
      </c>
    </row>
    <row r="3530" spans="2:3" x14ac:dyDescent="0.35">
      <c r="B3530" t="s">
        <v>4629</v>
      </c>
      <c r="C3530" t="s">
        <v>4630</v>
      </c>
    </row>
    <row r="3531" spans="2:3" x14ac:dyDescent="0.35">
      <c r="B3531" t="s">
        <v>4631</v>
      </c>
      <c r="C3531" t="s">
        <v>4632</v>
      </c>
    </row>
    <row r="3532" spans="2:3" x14ac:dyDescent="0.35">
      <c r="B3532" t="s">
        <v>4631</v>
      </c>
      <c r="C3532" t="s">
        <v>4632</v>
      </c>
    </row>
    <row r="3533" spans="2:3" x14ac:dyDescent="0.35">
      <c r="B3533" t="s">
        <v>4631</v>
      </c>
      <c r="C3533" t="s">
        <v>4632</v>
      </c>
    </row>
    <row r="3534" spans="2:3" x14ac:dyDescent="0.35">
      <c r="B3534" t="s">
        <v>4631</v>
      </c>
      <c r="C3534" t="s">
        <v>4632</v>
      </c>
    </row>
    <row r="3535" spans="2:3" x14ac:dyDescent="0.35">
      <c r="B3535" t="s">
        <v>4633</v>
      </c>
      <c r="C3535" t="s">
        <v>4634</v>
      </c>
    </row>
    <row r="3536" spans="2:3" x14ac:dyDescent="0.35">
      <c r="B3536" t="s">
        <v>4633</v>
      </c>
      <c r="C3536" t="s">
        <v>4634</v>
      </c>
    </row>
    <row r="3537" spans="2:3" x14ac:dyDescent="0.35">
      <c r="B3537" t="s">
        <v>4635</v>
      </c>
      <c r="C3537" t="s">
        <v>4636</v>
      </c>
    </row>
    <row r="3538" spans="2:3" x14ac:dyDescent="0.35">
      <c r="B3538" t="s">
        <v>4635</v>
      </c>
      <c r="C3538" t="s">
        <v>4636</v>
      </c>
    </row>
    <row r="3539" spans="2:3" x14ac:dyDescent="0.35">
      <c r="B3539" t="s">
        <v>4635</v>
      </c>
      <c r="C3539" t="s">
        <v>4636</v>
      </c>
    </row>
    <row r="3540" spans="2:3" x14ac:dyDescent="0.35">
      <c r="B3540" t="s">
        <v>4635</v>
      </c>
      <c r="C3540" t="s">
        <v>4636</v>
      </c>
    </row>
    <row r="3541" spans="2:3" x14ac:dyDescent="0.35">
      <c r="B3541" t="s">
        <v>4637</v>
      </c>
      <c r="C3541" t="s">
        <v>4638</v>
      </c>
    </row>
    <row r="3542" spans="2:3" x14ac:dyDescent="0.35">
      <c r="B3542" t="s">
        <v>4637</v>
      </c>
      <c r="C3542" t="s">
        <v>4638</v>
      </c>
    </row>
    <row r="3543" spans="2:3" x14ac:dyDescent="0.35">
      <c r="B3543" t="s">
        <v>4637</v>
      </c>
      <c r="C3543" t="s">
        <v>4638</v>
      </c>
    </row>
    <row r="3544" spans="2:3" x14ac:dyDescent="0.35">
      <c r="B3544" t="s">
        <v>4639</v>
      </c>
      <c r="C3544" t="s">
        <v>4640</v>
      </c>
    </row>
    <row r="3545" spans="2:3" x14ac:dyDescent="0.35">
      <c r="B3545" t="s">
        <v>4639</v>
      </c>
      <c r="C3545" t="s">
        <v>4640</v>
      </c>
    </row>
    <row r="3546" spans="2:3" x14ac:dyDescent="0.35">
      <c r="B3546" t="s">
        <v>4639</v>
      </c>
      <c r="C3546" t="s">
        <v>4640</v>
      </c>
    </row>
    <row r="3547" spans="2:3" x14ac:dyDescent="0.35">
      <c r="B3547" t="s">
        <v>4641</v>
      </c>
      <c r="C3547" t="s">
        <v>4642</v>
      </c>
    </row>
    <row r="3548" spans="2:3" x14ac:dyDescent="0.35">
      <c r="B3548" t="s">
        <v>4641</v>
      </c>
      <c r="C3548" t="s">
        <v>4642</v>
      </c>
    </row>
    <row r="3549" spans="2:3" x14ac:dyDescent="0.35">
      <c r="B3549" t="s">
        <v>4641</v>
      </c>
      <c r="C3549" t="s">
        <v>4642</v>
      </c>
    </row>
    <row r="3550" spans="2:3" x14ac:dyDescent="0.35">
      <c r="B3550" t="s">
        <v>4643</v>
      </c>
      <c r="C3550" t="s">
        <v>4644</v>
      </c>
    </row>
    <row r="3551" spans="2:3" x14ac:dyDescent="0.35">
      <c r="B3551" t="s">
        <v>4645</v>
      </c>
      <c r="C3551" t="s">
        <v>4646</v>
      </c>
    </row>
    <row r="3552" spans="2:3" x14ac:dyDescent="0.35">
      <c r="B3552" t="s">
        <v>4645</v>
      </c>
      <c r="C3552" t="s">
        <v>4646</v>
      </c>
    </row>
    <row r="3553" spans="2:3" x14ac:dyDescent="0.35">
      <c r="B3553" t="s">
        <v>4645</v>
      </c>
      <c r="C3553" t="s">
        <v>4646</v>
      </c>
    </row>
    <row r="3554" spans="2:3" x14ac:dyDescent="0.35">
      <c r="B3554" t="s">
        <v>4645</v>
      </c>
      <c r="C3554" t="s">
        <v>4646</v>
      </c>
    </row>
    <row r="3555" spans="2:3" x14ac:dyDescent="0.35">
      <c r="B3555" t="s">
        <v>4647</v>
      </c>
      <c r="C3555" t="s">
        <v>4648</v>
      </c>
    </row>
    <row r="3556" spans="2:3" x14ac:dyDescent="0.35">
      <c r="B3556" t="s">
        <v>4647</v>
      </c>
      <c r="C3556" t="s">
        <v>4648</v>
      </c>
    </row>
    <row r="3557" spans="2:3" x14ac:dyDescent="0.35">
      <c r="B3557" t="s">
        <v>4647</v>
      </c>
      <c r="C3557" t="s">
        <v>4648</v>
      </c>
    </row>
    <row r="3558" spans="2:3" x14ac:dyDescent="0.35">
      <c r="B3558" t="s">
        <v>4649</v>
      </c>
      <c r="C3558" t="s">
        <v>4650</v>
      </c>
    </row>
    <row r="3559" spans="2:3" x14ac:dyDescent="0.35">
      <c r="B3559" t="s">
        <v>4649</v>
      </c>
      <c r="C3559" t="s">
        <v>4650</v>
      </c>
    </row>
    <row r="3560" spans="2:3" x14ac:dyDescent="0.35">
      <c r="B3560" t="s">
        <v>4649</v>
      </c>
      <c r="C3560" t="s">
        <v>4650</v>
      </c>
    </row>
    <row r="3561" spans="2:3" x14ac:dyDescent="0.35">
      <c r="B3561" t="s">
        <v>4651</v>
      </c>
      <c r="C3561" t="s">
        <v>4652</v>
      </c>
    </row>
    <row r="3562" spans="2:3" x14ac:dyDescent="0.35">
      <c r="B3562" t="s">
        <v>4651</v>
      </c>
      <c r="C3562" t="s">
        <v>4652</v>
      </c>
    </row>
    <row r="3563" spans="2:3" x14ac:dyDescent="0.35">
      <c r="B3563" t="s">
        <v>4651</v>
      </c>
      <c r="C3563" t="s">
        <v>4652</v>
      </c>
    </row>
    <row r="3564" spans="2:3" x14ac:dyDescent="0.35">
      <c r="B3564" t="s">
        <v>4651</v>
      </c>
      <c r="C3564" t="s">
        <v>4652</v>
      </c>
    </row>
    <row r="3565" spans="2:3" x14ac:dyDescent="0.35">
      <c r="B3565" t="s">
        <v>4651</v>
      </c>
      <c r="C3565" t="s">
        <v>4652</v>
      </c>
    </row>
    <row r="3566" spans="2:3" x14ac:dyDescent="0.35">
      <c r="B3566" t="s">
        <v>4651</v>
      </c>
      <c r="C3566" t="s">
        <v>4652</v>
      </c>
    </row>
    <row r="3567" spans="2:3" x14ac:dyDescent="0.35">
      <c r="B3567" t="s">
        <v>4651</v>
      </c>
      <c r="C3567" t="s">
        <v>4652</v>
      </c>
    </row>
    <row r="3568" spans="2:3" x14ac:dyDescent="0.35">
      <c r="B3568" t="s">
        <v>4653</v>
      </c>
      <c r="C3568" t="s">
        <v>4654</v>
      </c>
    </row>
    <row r="3569" spans="2:3" x14ac:dyDescent="0.35">
      <c r="B3569" t="s">
        <v>4653</v>
      </c>
      <c r="C3569" t="s">
        <v>4654</v>
      </c>
    </row>
    <row r="3570" spans="2:3" x14ac:dyDescent="0.35">
      <c r="B3570" t="s">
        <v>4655</v>
      </c>
      <c r="C3570" t="s">
        <v>4656</v>
      </c>
    </row>
    <row r="3571" spans="2:3" x14ac:dyDescent="0.35">
      <c r="B3571" t="s">
        <v>4655</v>
      </c>
      <c r="C3571" t="s">
        <v>4656</v>
      </c>
    </row>
    <row r="3572" spans="2:3" x14ac:dyDescent="0.35">
      <c r="B3572" t="s">
        <v>4657</v>
      </c>
      <c r="C3572" t="s">
        <v>4658</v>
      </c>
    </row>
    <row r="3573" spans="2:3" x14ac:dyDescent="0.35">
      <c r="B3573" t="s">
        <v>4657</v>
      </c>
      <c r="C3573" t="s">
        <v>4658</v>
      </c>
    </row>
    <row r="3574" spans="2:3" x14ac:dyDescent="0.35">
      <c r="B3574" t="s">
        <v>4657</v>
      </c>
      <c r="C3574" t="s">
        <v>4658</v>
      </c>
    </row>
    <row r="3575" spans="2:3" x14ac:dyDescent="0.35">
      <c r="B3575" t="s">
        <v>4659</v>
      </c>
      <c r="C3575" t="s">
        <v>4660</v>
      </c>
    </row>
    <row r="3576" spans="2:3" x14ac:dyDescent="0.35">
      <c r="B3576" t="s">
        <v>4659</v>
      </c>
      <c r="C3576" t="s">
        <v>4660</v>
      </c>
    </row>
    <row r="3577" spans="2:3" x14ac:dyDescent="0.35">
      <c r="B3577" t="s">
        <v>4661</v>
      </c>
      <c r="C3577" t="s">
        <v>4660</v>
      </c>
    </row>
    <row r="3578" spans="2:3" x14ac:dyDescent="0.35">
      <c r="B3578" t="s">
        <v>4662</v>
      </c>
      <c r="C3578" t="s">
        <v>4663</v>
      </c>
    </row>
    <row r="3579" spans="2:3" x14ac:dyDescent="0.35">
      <c r="B3579" t="s">
        <v>4662</v>
      </c>
      <c r="C3579" t="s">
        <v>4663</v>
      </c>
    </row>
    <row r="3580" spans="2:3" x14ac:dyDescent="0.35">
      <c r="B3580" t="s">
        <v>4662</v>
      </c>
      <c r="C3580" t="s">
        <v>4663</v>
      </c>
    </row>
    <row r="3581" spans="2:3" x14ac:dyDescent="0.35">
      <c r="B3581" t="s">
        <v>4664</v>
      </c>
      <c r="C3581" t="s">
        <v>4665</v>
      </c>
    </row>
    <row r="3582" spans="2:3" x14ac:dyDescent="0.35">
      <c r="B3582" t="s">
        <v>4664</v>
      </c>
      <c r="C3582" t="s">
        <v>4665</v>
      </c>
    </row>
    <row r="3583" spans="2:3" x14ac:dyDescent="0.35">
      <c r="B3583" t="s">
        <v>4666</v>
      </c>
      <c r="C3583" t="s">
        <v>4667</v>
      </c>
    </row>
    <row r="3584" spans="2:3" x14ac:dyDescent="0.35">
      <c r="B3584" t="s">
        <v>4666</v>
      </c>
      <c r="C3584" t="s">
        <v>4667</v>
      </c>
    </row>
    <row r="3585" spans="2:3" x14ac:dyDescent="0.35">
      <c r="B3585" t="s">
        <v>4666</v>
      </c>
      <c r="C3585" t="s">
        <v>4667</v>
      </c>
    </row>
    <row r="3586" spans="2:3" x14ac:dyDescent="0.35">
      <c r="B3586" t="s">
        <v>4666</v>
      </c>
      <c r="C3586" t="s">
        <v>4667</v>
      </c>
    </row>
    <row r="3587" spans="2:3" x14ac:dyDescent="0.35">
      <c r="B3587" t="s">
        <v>4666</v>
      </c>
      <c r="C3587" t="s">
        <v>4667</v>
      </c>
    </row>
    <row r="3588" spans="2:3" x14ac:dyDescent="0.35">
      <c r="B3588" t="s">
        <v>4666</v>
      </c>
      <c r="C3588" t="s">
        <v>4667</v>
      </c>
    </row>
    <row r="3589" spans="2:3" x14ac:dyDescent="0.35">
      <c r="B3589" t="s">
        <v>4668</v>
      </c>
      <c r="C3589" t="s">
        <v>4669</v>
      </c>
    </row>
    <row r="3590" spans="2:3" x14ac:dyDescent="0.35">
      <c r="B3590" t="s">
        <v>4668</v>
      </c>
      <c r="C3590" t="s">
        <v>4669</v>
      </c>
    </row>
    <row r="3591" spans="2:3" x14ac:dyDescent="0.35">
      <c r="B3591" t="s">
        <v>4668</v>
      </c>
      <c r="C3591" t="s">
        <v>4669</v>
      </c>
    </row>
    <row r="3592" spans="2:3" x14ac:dyDescent="0.35">
      <c r="B3592" t="s">
        <v>4668</v>
      </c>
      <c r="C3592" t="s">
        <v>4669</v>
      </c>
    </row>
    <row r="3593" spans="2:3" x14ac:dyDescent="0.35">
      <c r="B3593" t="s">
        <v>4668</v>
      </c>
      <c r="C3593" t="s">
        <v>4669</v>
      </c>
    </row>
    <row r="3594" spans="2:3" x14ac:dyDescent="0.35">
      <c r="B3594" t="s">
        <v>4668</v>
      </c>
      <c r="C3594" t="s">
        <v>4669</v>
      </c>
    </row>
    <row r="3595" spans="2:3" x14ac:dyDescent="0.35">
      <c r="B3595" t="s">
        <v>4668</v>
      </c>
      <c r="C3595" t="s">
        <v>4669</v>
      </c>
    </row>
    <row r="3596" spans="2:3" x14ac:dyDescent="0.35">
      <c r="B3596" t="s">
        <v>4668</v>
      </c>
      <c r="C3596" t="s">
        <v>4669</v>
      </c>
    </row>
    <row r="3597" spans="2:3" x14ac:dyDescent="0.35">
      <c r="B3597" t="s">
        <v>4668</v>
      </c>
      <c r="C3597" t="s">
        <v>4669</v>
      </c>
    </row>
    <row r="3598" spans="2:3" x14ac:dyDescent="0.35">
      <c r="B3598" t="s">
        <v>4670</v>
      </c>
      <c r="C3598" t="s">
        <v>4671</v>
      </c>
    </row>
    <row r="3599" spans="2:3" x14ac:dyDescent="0.35">
      <c r="B3599" t="s">
        <v>4670</v>
      </c>
      <c r="C3599" t="s">
        <v>4671</v>
      </c>
    </row>
    <row r="3600" spans="2:3" x14ac:dyDescent="0.35">
      <c r="B3600" t="s">
        <v>4670</v>
      </c>
      <c r="C3600" t="s">
        <v>4671</v>
      </c>
    </row>
    <row r="3601" spans="2:3" x14ac:dyDescent="0.35">
      <c r="B3601" t="s">
        <v>4670</v>
      </c>
      <c r="C3601" t="s">
        <v>4671</v>
      </c>
    </row>
    <row r="3602" spans="2:3" x14ac:dyDescent="0.35">
      <c r="B3602" t="s">
        <v>4670</v>
      </c>
      <c r="C3602" t="s">
        <v>4671</v>
      </c>
    </row>
    <row r="3603" spans="2:3" x14ac:dyDescent="0.35">
      <c r="B3603" t="s">
        <v>4672</v>
      </c>
      <c r="C3603" t="s">
        <v>4673</v>
      </c>
    </row>
    <row r="3604" spans="2:3" x14ac:dyDescent="0.35">
      <c r="B3604" t="s">
        <v>4672</v>
      </c>
      <c r="C3604" t="s">
        <v>4673</v>
      </c>
    </row>
    <row r="3605" spans="2:3" x14ac:dyDescent="0.35">
      <c r="B3605" t="s">
        <v>4672</v>
      </c>
      <c r="C3605" t="s">
        <v>4673</v>
      </c>
    </row>
    <row r="3606" spans="2:3" x14ac:dyDescent="0.35">
      <c r="B3606" t="s">
        <v>4674</v>
      </c>
      <c r="C3606" t="s">
        <v>4675</v>
      </c>
    </row>
    <row r="3607" spans="2:3" x14ac:dyDescent="0.35">
      <c r="B3607" t="s">
        <v>4674</v>
      </c>
      <c r="C3607" t="s">
        <v>4675</v>
      </c>
    </row>
    <row r="3608" spans="2:3" x14ac:dyDescent="0.35">
      <c r="B3608" t="s">
        <v>4674</v>
      </c>
      <c r="C3608" t="s">
        <v>4675</v>
      </c>
    </row>
    <row r="3609" spans="2:3" x14ac:dyDescent="0.35">
      <c r="B3609" t="s">
        <v>4676</v>
      </c>
      <c r="C3609" t="s">
        <v>4677</v>
      </c>
    </row>
    <row r="3610" spans="2:3" x14ac:dyDescent="0.35">
      <c r="B3610" t="s">
        <v>4676</v>
      </c>
      <c r="C3610" t="s">
        <v>4677</v>
      </c>
    </row>
    <row r="3611" spans="2:3" x14ac:dyDescent="0.35">
      <c r="B3611" t="s">
        <v>4676</v>
      </c>
      <c r="C3611" t="s">
        <v>4677</v>
      </c>
    </row>
    <row r="3612" spans="2:3" x14ac:dyDescent="0.35">
      <c r="B3612" t="s">
        <v>4676</v>
      </c>
      <c r="C3612" t="s">
        <v>4677</v>
      </c>
    </row>
    <row r="3613" spans="2:3" x14ac:dyDescent="0.35">
      <c r="B3613" t="s">
        <v>4676</v>
      </c>
      <c r="C3613" t="s">
        <v>4677</v>
      </c>
    </row>
    <row r="3614" spans="2:3" x14ac:dyDescent="0.35">
      <c r="B3614" t="s">
        <v>4676</v>
      </c>
      <c r="C3614" t="s">
        <v>4677</v>
      </c>
    </row>
    <row r="3615" spans="2:3" x14ac:dyDescent="0.35">
      <c r="B3615" t="s">
        <v>4678</v>
      </c>
      <c r="C3615" t="s">
        <v>4679</v>
      </c>
    </row>
    <row r="3616" spans="2:3" x14ac:dyDescent="0.35">
      <c r="B3616" t="s">
        <v>4678</v>
      </c>
      <c r="C3616" t="s">
        <v>4679</v>
      </c>
    </row>
    <row r="3617" spans="2:3" x14ac:dyDescent="0.35">
      <c r="B3617" t="s">
        <v>4678</v>
      </c>
      <c r="C3617" t="s">
        <v>4679</v>
      </c>
    </row>
  </sheetData>
  <autoFilter ref="B1:C3617" xr:uid="{D1D05479-836C-4DF2-8795-9BF2BBF045DA}">
    <sortState xmlns:xlrd2="http://schemas.microsoft.com/office/spreadsheetml/2017/richdata2" ref="B2:C3617">
      <sortCondition ref="B1:B3617"/>
    </sortState>
  </autoFilter>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E71C3-A290-4BAF-A5BE-8DA76DBCFF45}">
  <dimension ref="A1"/>
  <sheetViews>
    <sheetView showGridLines="0" topLeftCell="A7" zoomScale="55" zoomScaleNormal="55" workbookViewId="0">
      <selection activeCell="Y24" sqref="Y24"/>
    </sheetView>
  </sheetViews>
  <sheetFormatPr defaultRowHeight="14.5" x14ac:dyDescent="0.35"/>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1916B-BF8D-4E86-BE55-946856E6661C}">
  <dimension ref="A1"/>
  <sheetViews>
    <sheetView showGridLines="0" zoomScale="70" zoomScaleNormal="70" workbookViewId="0">
      <selection activeCell="O14" sqref="O14"/>
    </sheetView>
  </sheetViews>
  <sheetFormatPr defaultRowHeight="14.5" x14ac:dyDescent="0.35"/>
  <cols>
    <col min="15" max="15" width="6.453125" customWidth="1"/>
    <col min="16" max="16" width="1.54296875" customWidth="1"/>
  </cols>
  <sheetData/>
  <pageMargins left="0.511811024" right="0.511811024" top="0.78740157499999996" bottom="0.78740157499999996" header="0.31496062000000002" footer="0.31496062000000002"/>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96d228c-d630-4e5d-82b5-06f88d9bfabe">
      <Terms xmlns="http://schemas.microsoft.com/office/infopath/2007/PartnerControls"/>
    </lcf76f155ced4ddcb4097134ff3c332f>
    <TaxCatchAll xmlns="f0241b10-41cb-4dd6-8893-2ccd9094ddbb" xsi:nil="true"/>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0D1D97361E99E4ABDCED272A7882A4D" ma:contentTypeVersion="17" ma:contentTypeDescription="Create a new document." ma:contentTypeScope="" ma:versionID="b032bfa99ee226732ff28632d4730502">
  <xsd:schema xmlns:xsd="http://www.w3.org/2001/XMLSchema" xmlns:xs="http://www.w3.org/2001/XMLSchema" xmlns:p="http://schemas.microsoft.com/office/2006/metadata/properties" xmlns:ns1="http://schemas.microsoft.com/sharepoint/v3" xmlns:ns2="696d228c-d630-4e5d-82b5-06f88d9bfabe" xmlns:ns3="f0241b10-41cb-4dd6-8893-2ccd9094ddbb" targetNamespace="http://schemas.microsoft.com/office/2006/metadata/properties" ma:root="true" ma:fieldsID="537d547688d32e9752d0d59e0a9e0485" ns1:_="" ns2:_="" ns3:_="">
    <xsd:import namespace="http://schemas.microsoft.com/sharepoint/v3"/>
    <xsd:import namespace="696d228c-d630-4e5d-82b5-06f88d9bfabe"/>
    <xsd:import namespace="f0241b10-41cb-4dd6-8893-2ccd9094ddb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ObjectDetectorVersions" minOccurs="0"/>
                <xsd:element ref="ns2:MediaLengthInSeconds" minOccurs="0"/>
                <xsd:element ref="ns2: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Unified Compliance Policy Properties" ma:hidden="true" ma:internalName="_ip_UnifiedCompliancePolicyProperties">
      <xsd:simpleType>
        <xsd:restriction base="dms:Note"/>
      </xsd:simpleType>
    </xsd:element>
    <xsd:element name="_ip_UnifiedCompliancePolicyUIAction" ma:index="24"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96d228c-d630-4e5d-82b5-06f88d9bfab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6b99684-20ff-4505-ba2b-59d0f00ac2f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Location" ma:index="19" nillable="true" ma:displayName="Location" ma:description="" ma:indexed="true" ma:internalName="MediaServiceLocation" ma:readOnly="true">
      <xsd:simpleType>
        <xsd:restriction base="dms:Text"/>
      </xsd:simpleType>
    </xsd:element>
    <xsd:element name="MediaServiceObjectDetectorVersions" ma:index="20" nillable="true" ma:displayName="MediaServiceObjectDetectorVersions" ma:description=""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0241b10-41cb-4dd6-8893-2ccd9094ddb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f9a2c031-aa8a-4ff8-b1c8-2e357c60e169}" ma:internalName="TaxCatchAll" ma:showField="CatchAllData" ma:web="f0241b10-41cb-4dd6-8893-2ccd9094ddb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FC7CB07-6D18-498E-A3A7-E6117B292912}">
  <ds:schemaRefs>
    <ds:schemaRef ds:uri="http://schemas.microsoft.com/sharepoint/v3/contenttype/forms"/>
  </ds:schemaRefs>
</ds:datastoreItem>
</file>

<file path=customXml/itemProps2.xml><?xml version="1.0" encoding="utf-8"?>
<ds:datastoreItem xmlns:ds="http://schemas.openxmlformats.org/officeDocument/2006/customXml" ds:itemID="{E9D770C7-3B60-43E9-A870-82B1D0422846}">
  <ds:schemaRefs>
    <ds:schemaRef ds:uri="http://www.w3.org/XML/1998/namespace"/>
    <ds:schemaRef ds:uri="http://purl.org/dc/dcmitype/"/>
    <ds:schemaRef ds:uri="http://schemas.microsoft.com/office/2006/metadata/properties"/>
    <ds:schemaRef ds:uri="http://schemas.microsoft.com/sharepoint/v3"/>
    <ds:schemaRef ds:uri="http://purl.org/dc/elements/1.1/"/>
    <ds:schemaRef ds:uri="http://schemas.microsoft.com/office/infopath/2007/PartnerControls"/>
    <ds:schemaRef ds:uri="http://schemas.microsoft.com/office/2006/documentManagement/types"/>
    <ds:schemaRef ds:uri="http://purl.org/dc/terms/"/>
    <ds:schemaRef ds:uri="http://schemas.openxmlformats.org/package/2006/metadata/core-properties"/>
    <ds:schemaRef ds:uri="f0241b10-41cb-4dd6-8893-2ccd9094ddbb"/>
    <ds:schemaRef ds:uri="696d228c-d630-4e5d-82b5-06f88d9bfabe"/>
  </ds:schemaRefs>
</ds:datastoreItem>
</file>

<file path=customXml/itemProps3.xml><?xml version="1.0" encoding="utf-8"?>
<ds:datastoreItem xmlns:ds="http://schemas.openxmlformats.org/officeDocument/2006/customXml" ds:itemID="{3E3B7D60-AD19-4200-9C84-B0309DA5549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96d228c-d630-4e5d-82b5-06f88d9bfabe"/>
    <ds:schemaRef ds:uri="f0241b10-41cb-4dd6-8893-2ccd9094ddb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19E5C56-5812-4D7B-ADE0-370035FA9B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30-07</vt:lpstr>
      <vt:lpstr>Dashboard</vt:lpstr>
      <vt:lpstr>Resumo p. Respónsável</vt:lpstr>
      <vt:lpstr>D.As</vt:lpstr>
      <vt:lpstr>Panorama</vt:lpstr>
      <vt:lpstr>Compilado chamados</vt:lpstr>
      <vt:lpstr>Cancelamento de NF</vt:lpstr>
      <vt:lpstr>Referencias </vt:lpstr>
      <vt:lpstr>Alçadas</vt:lpstr>
      <vt:lpstr>Info. filas N1 e N2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Felipe Alves Borges da Silva</cp:lastModifiedBy>
  <cp:revision/>
  <dcterms:created xsi:type="dcterms:W3CDTF">2026-07-09T16:00:01Z</dcterms:created>
  <dcterms:modified xsi:type="dcterms:W3CDTF">2026-09-30T14:50:40Z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3b807ee-9361-45b4-9023-8508506e50fb_Enabled">
    <vt:lpwstr>true</vt:lpwstr>
  </property>
  <property fmtid="{D5CDD505-2E9C-101B-9397-08002B2CF9AE}" pid="3" name="MSIP_Label_23b807ee-9361-45b4-9023-8508506e50fb_SetDate">
    <vt:lpwstr>2026-07-09T16:06:56Z</vt:lpwstr>
  </property>
  <property fmtid="{D5CDD505-2E9C-101B-9397-08002B2CF9AE}" pid="4" name="MSIP_Label_23b807ee-9361-45b4-9023-8508506e50fb_Method">
    <vt:lpwstr>Standard</vt:lpwstr>
  </property>
  <property fmtid="{D5CDD505-2E9C-101B-9397-08002B2CF9AE}" pid="5" name="MSIP_Label_23b807ee-9361-45b4-9023-8508506e50fb_Name">
    <vt:lpwstr>23b807ee-9361-45b4-9023-8508506e50fb</vt:lpwstr>
  </property>
  <property fmtid="{D5CDD505-2E9C-101B-9397-08002B2CF9AE}" pid="6" name="MSIP_Label_23b807ee-9361-45b4-9023-8508506e50fb_SiteId">
    <vt:lpwstr>2e0fd3f1-c310-4812-9e4f-e2a25c4a159e</vt:lpwstr>
  </property>
  <property fmtid="{D5CDD505-2E9C-101B-9397-08002B2CF9AE}" pid="7" name="MSIP_Label_23b807ee-9361-45b4-9023-8508506e50fb_ActionId">
    <vt:lpwstr>aa790032-61e4-4538-a8b9-4d7002dfaa5c</vt:lpwstr>
  </property>
  <property fmtid="{D5CDD505-2E9C-101B-9397-08002B2CF9AE}" pid="8" name="MSIP_Label_23b807ee-9361-45b4-9023-8508506e50fb_ContentBits">
    <vt:lpwstr>2</vt:lpwstr>
  </property>
  <property fmtid="{D5CDD505-2E9C-101B-9397-08002B2CF9AE}" pid="9" name="MSIP_Label_23b807ee-9361-45b4-9023-8508506e50fb_Tag">
    <vt:lpwstr>10, 3, 0, 1</vt:lpwstr>
  </property>
  <property fmtid="{D5CDD505-2E9C-101B-9397-08002B2CF9AE}" pid="10" name="ContentTypeId">
    <vt:lpwstr>0x01010010D1D97361E99E4ABDCED272A7882A4D</vt:lpwstr>
  </property>
  <property fmtid="{D5CDD505-2E9C-101B-9397-08002B2CF9AE}" pid="11" name="MediaServiceImageTags">
    <vt:lpwstr/>
  </property>
</Properties>
</file>